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6FC7531A-C541-4E00-A220-40B73FF183EE}" xr6:coauthVersionLast="47" xr6:coauthVersionMax="47" xr10:uidLastSave="{00000000-0000-0000-0000-000000000000}"/>
  <bookViews>
    <workbookView xWindow="9630" yWindow="5610" windowWidth="14865" windowHeight="9990" activeTab="5" xr2:uid="{00000000-000D-0000-FFFF-FFFF00000000}"/>
  </bookViews>
  <sheets>
    <sheet name="Resumo" sheetId="1" r:id="rId1"/>
    <sheet name="Leitos" sheetId="2" r:id="rId2"/>
    <sheet name="ARFT" sheetId="3" r:id="rId3"/>
    <sheet name="SIA MÉDIA" sheetId="4" r:id="rId4"/>
    <sheet name="INCENTIVOS" sheetId="6" r:id="rId5"/>
    <sheet name="CIRURGIAS ELETIVAS" sheetId="7" r:id="rId6"/>
  </sheets>
  <definedNames>
    <definedName name="_xlnm.Print_Area" localSheetId="0">Resumo!$A$1:$I$34</definedName>
    <definedName name="_xlnm.Print_Area" localSheetId="3">'SIA MÉDIA'!$A$1:$G$37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E30" i="1"/>
  <c r="C23" i="1"/>
  <c r="E23" i="1"/>
  <c r="E22" i="1"/>
  <c r="D23" i="1"/>
  <c r="C26" i="1"/>
  <c r="E25" i="1"/>
  <c r="D25" i="1"/>
  <c r="C25" i="1"/>
  <c r="E24" i="1"/>
  <c r="D24" i="1"/>
  <c r="C24" i="1"/>
  <c r="C22" i="1"/>
  <c r="D21" i="1"/>
  <c r="C21" i="1"/>
  <c r="D12" i="1"/>
  <c r="C12" i="1"/>
  <c r="C11" i="1"/>
  <c r="D11" i="1"/>
  <c r="E11" i="1"/>
  <c r="G12" i="1"/>
  <c r="I4" i="7"/>
  <c r="C30" i="1" s="1"/>
  <c r="C32" i="1" s="1"/>
  <c r="D32" i="1" s="1"/>
  <c r="H30" i="1" l="1"/>
  <c r="D30" i="1"/>
  <c r="J4" i="7"/>
  <c r="E32" i="1"/>
  <c r="D19" i="1" l="1"/>
  <c r="E19" i="1" s="1"/>
  <c r="D20" i="1"/>
  <c r="E20" i="1" s="1"/>
  <c r="H19" i="1"/>
  <c r="H20" i="1"/>
  <c r="H32" i="1"/>
  <c r="C18" i="1" l="1"/>
  <c r="D18" i="1" s="1"/>
  <c r="C17" i="1"/>
  <c r="D17" i="1" s="1"/>
  <c r="C10" i="1"/>
  <c r="D10" i="1" s="1"/>
  <c r="C9" i="1"/>
  <c r="D9" i="1" s="1"/>
  <c r="D6" i="2"/>
  <c r="F6" i="2" s="1"/>
  <c r="D8" i="2"/>
  <c r="F8" i="2" s="1"/>
  <c r="D9" i="2"/>
  <c r="F9" i="2" s="1"/>
  <c r="D7" i="2"/>
  <c r="F7" i="2" s="1"/>
  <c r="E9" i="1" l="1"/>
  <c r="G18" i="1"/>
  <c r="H18" i="1" s="1"/>
  <c r="E18" i="1"/>
  <c r="G17" i="1"/>
  <c r="E17" i="1"/>
  <c r="G10" i="1"/>
  <c r="G9" i="1"/>
  <c r="G22" i="1" l="1"/>
  <c r="H17" i="1"/>
  <c r="E12" i="1"/>
  <c r="E10" i="1"/>
  <c r="H12" i="1"/>
  <c r="D22" i="1"/>
  <c r="H22" i="1" l="1"/>
  <c r="G25" i="1"/>
  <c r="H25" i="1" l="1"/>
  <c r="E8" i="6"/>
  <c r="D8" i="6"/>
  <c r="F7" i="6"/>
  <c r="F6" i="6"/>
  <c r="F8" i="6" l="1"/>
  <c r="C10" i="2"/>
  <c r="E28" i="4"/>
  <c r="G28" i="4"/>
  <c r="C29" i="1" s="1"/>
  <c r="D29" i="1" s="1"/>
  <c r="G29" i="1" l="1"/>
  <c r="G31" i="1" s="1"/>
  <c r="G33" i="1" s="1"/>
  <c r="E29" i="1"/>
  <c r="D31" i="1"/>
  <c r="E8" i="3"/>
  <c r="E7" i="3"/>
  <c r="E6" i="3"/>
  <c r="C9" i="3"/>
  <c r="D33" i="1" l="1"/>
  <c r="E31" i="1"/>
  <c r="C33" i="1"/>
  <c r="H33" i="1" s="1"/>
  <c r="H31" i="1"/>
  <c r="H29" i="1"/>
  <c r="E9" i="3"/>
  <c r="E33" i="1" l="1"/>
  <c r="C8" i="1"/>
  <c r="D8" i="1" s="1"/>
  <c r="C16" i="1"/>
  <c r="D16" i="1" s="1"/>
  <c r="E8" i="1" l="1"/>
  <c r="E16" i="1"/>
  <c r="G16" i="1"/>
  <c r="H16" i="1" s="1"/>
  <c r="G8" i="1"/>
  <c r="F10" i="2"/>
  <c r="C7" i="1" l="1"/>
  <c r="D7" i="1" s="1"/>
  <c r="C15" i="1"/>
  <c r="D15" i="1" s="1"/>
  <c r="E7" i="1" l="1"/>
  <c r="G7" i="1"/>
  <c r="G11" i="1" s="1"/>
  <c r="G13" i="1" s="1"/>
  <c r="G15" i="1"/>
  <c r="G21" i="1" s="1"/>
  <c r="G23" i="1" s="1"/>
  <c r="C13" i="1"/>
  <c r="D13" i="1" l="1"/>
  <c r="E13" i="1" s="1"/>
  <c r="H21" i="1"/>
  <c r="E21" i="1"/>
  <c r="E15" i="1"/>
  <c r="H15" i="1"/>
  <c r="H13" i="1"/>
  <c r="G24" i="1"/>
  <c r="G26" i="1" s="1"/>
  <c r="G34" i="1" s="1"/>
  <c r="H23" i="1"/>
  <c r="H24" i="1" l="1"/>
  <c r="H26" i="1"/>
  <c r="D26" i="1" l="1"/>
  <c r="C34" i="1"/>
  <c r="H34" i="1" l="1"/>
  <c r="D34" i="1"/>
  <c r="E34" i="1" s="1"/>
  <c r="E26" i="1"/>
</calcChain>
</file>

<file path=xl/sharedStrings.xml><?xml version="1.0" encoding="utf-8"?>
<sst xmlns="http://schemas.openxmlformats.org/spreadsheetml/2006/main" count="139" uniqueCount="115">
  <si>
    <t>COMPONENTE DO PRÉ-FIXADO - VALOR GLOBAL</t>
  </si>
  <si>
    <t>PRÉ-FIXADO 80%</t>
  </si>
  <si>
    <t>Mensal (R$)</t>
  </si>
  <si>
    <t>PRÉ-FIXADO 20%</t>
  </si>
  <si>
    <t>COMPONENTE PÓS-FIXADO</t>
  </si>
  <si>
    <t>TOTAL DO CONVÊNIO</t>
  </si>
  <si>
    <t>SUBTOTAL  - Recurso Estadual</t>
  </si>
  <si>
    <t>SUBTOTAL  - Recurso Federal</t>
  </si>
  <si>
    <t>TOTAL PÓS-FIXADO  ESTADUAL</t>
  </si>
  <si>
    <t>TOTAL PÓS-FIXADO  FEDERAL</t>
  </si>
  <si>
    <t>TOTAL PRÉ-FIXADO - ESTADUAL</t>
  </si>
  <si>
    <t>TOTAL PRÉ-FIXADO -  FEDERAL</t>
  </si>
  <si>
    <t>TOTAL PRÉ-FIXADO - ESTADUAL + FEDERAL</t>
  </si>
  <si>
    <t>TOTAL PÓS-FIXADO - ESTADUAL + FEDERAL</t>
  </si>
  <si>
    <t>RECURSO ESTADUAL</t>
  </si>
  <si>
    <t>Clínica Médica – Enfermaria Adulto</t>
  </si>
  <si>
    <t>Clínica Cirúrgica– Enfermaria Adulto</t>
  </si>
  <si>
    <t xml:space="preserve">TOTAL </t>
  </si>
  <si>
    <t>VALOR DIÁRIA DE LEITO</t>
  </si>
  <si>
    <t>VALOR TOTAL MENSAL</t>
  </si>
  <si>
    <t>ESPECIALIDADE</t>
  </si>
  <si>
    <t>VALOR HORA</t>
  </si>
  <si>
    <t>VALOR TOTAL MÊS</t>
  </si>
  <si>
    <t>Valor/mês</t>
  </si>
  <si>
    <t>Grupo</t>
  </si>
  <si>
    <t>Subgrupo</t>
  </si>
  <si>
    <t>Forma Organizacional</t>
  </si>
  <si>
    <t>Quant/ mês</t>
  </si>
  <si>
    <t xml:space="preserve"> Valor Unitário </t>
  </si>
  <si>
    <t>QUANTIDADE DE DIÁRIAS/MÊS</t>
  </si>
  <si>
    <t>TIPO DE LEITOS</t>
  </si>
  <si>
    <t>TOTAL DO RECURSO ESTADUAL + FEDERAL</t>
  </si>
  <si>
    <t>Obs. Os quantitativos podem variar, porém não pode ultrapassar o valor mensal, podendo ser compensado com produção a menor de períodos anteriores.</t>
  </si>
  <si>
    <t>SANTA CASA DE IÚNA - SCI</t>
  </si>
  <si>
    <t>Nº LEITOS</t>
  </si>
  <si>
    <t>Clinica Pediátrica - Enfermaria</t>
  </si>
  <si>
    <t>QUANT. HORAS MÊS</t>
  </si>
  <si>
    <t>INTEGRASUS</t>
  </si>
  <si>
    <t>Consulta em Cirurgia Ginecológica</t>
  </si>
  <si>
    <t>Consulta em Cirurgia Geral</t>
  </si>
  <si>
    <t>Consulta em Cardiologia para risco cirúrgico</t>
  </si>
  <si>
    <t>TOTAL DE HORAS</t>
  </si>
  <si>
    <t>02- Procedimentos c/ Finalidade Diagnóstica</t>
  </si>
  <si>
    <t>02 - Diagnóstico por Análises Clínicas</t>
  </si>
  <si>
    <t>01 - Exames Bioquímicos</t>
  </si>
  <si>
    <t xml:space="preserve">02 - Exames Hematológicos e Hemostasia </t>
  </si>
  <si>
    <t>03 - Exames Sorológicos e Imunológicos</t>
  </si>
  <si>
    <t>05 - Exames de Uroanálise</t>
  </si>
  <si>
    <t>06 - Exames hormonais</t>
  </si>
  <si>
    <t>04- Diagnóstico p/ Radiologia</t>
  </si>
  <si>
    <t>01- Exames Rad.Cabeça e Pescoço</t>
  </si>
  <si>
    <t>02- Exames Rad.Coluna Vertebral</t>
  </si>
  <si>
    <t>03- Exames Rad.Torax e Mediastino</t>
  </si>
  <si>
    <t>04- Exames Rad.Cintura Escapular e dos Membros Superiores</t>
  </si>
  <si>
    <t>05 - Exames Rad.Abdomen e Pelve</t>
  </si>
  <si>
    <t>06 - Exames Rad. Cintura Pelvica e dos Membros Inferiores</t>
  </si>
  <si>
    <t>05-Diagnóstico por ultrassonografia</t>
  </si>
  <si>
    <t xml:space="preserve">02- Ultrassonografia dos demais sistemas </t>
  </si>
  <si>
    <t>09-Diagnóstico por Endoscopia</t>
  </si>
  <si>
    <t>01- Esofagogastroduodenoscopia</t>
  </si>
  <si>
    <t>01- Colonoscopia</t>
  </si>
  <si>
    <t>11 - Métodos diagnosticos em especialidades</t>
  </si>
  <si>
    <t>02 - Diagnostico em cardiologia</t>
  </si>
  <si>
    <t>12 - Diagnóstico e proced especiais em hemoterapia</t>
  </si>
  <si>
    <t>01 - Exames do doador/receptor</t>
  </si>
  <si>
    <t>03- Procedimentos Clinicos</t>
  </si>
  <si>
    <t>01- Consultas/ Atendimentos/ Acompanhamentos</t>
  </si>
  <si>
    <t>06 - Consulta/ Atendimento as urgencias</t>
  </si>
  <si>
    <t>10 - Atendimento de Enfermagem (geral)</t>
  </si>
  <si>
    <t>06- Hemoterapia</t>
  </si>
  <si>
    <t>02 - Medicina transfusional</t>
  </si>
  <si>
    <t>04-        Procedimentos Cirurgicos</t>
  </si>
  <si>
    <t>01- Pequena Cirurgia e Cirurgia de pele, tecido subcutaneo e mucosa</t>
  </si>
  <si>
    <t>01 - Pequenas Cirurgias</t>
  </si>
  <si>
    <t>08-Ações complementares da atenção à saúde</t>
  </si>
  <si>
    <t>03-Autorização / Regulação</t>
  </si>
  <si>
    <t>01 - Deslocamento/Ajuda de Custo</t>
  </si>
  <si>
    <t>TOTAL</t>
  </si>
  <si>
    <t>RECURSO FEDERAL</t>
  </si>
  <si>
    <t>TIPO INCENTIVO</t>
  </si>
  <si>
    <t>IAC - Portaria 3.166 de 20 de dezembro de 2013)</t>
  </si>
  <si>
    <t>Clínica Obstétrica - Risco Habitual</t>
  </si>
  <si>
    <t>Diferença mensal</t>
  </si>
  <si>
    <t xml:space="preserve">TOTAL   </t>
  </si>
  <si>
    <r>
      <t>LEITOS - Habilitação, qualificação e disponibilidade -</t>
    </r>
    <r>
      <rPr>
        <b/>
        <sz val="10"/>
        <color theme="1"/>
        <rFont val="Times New Roman"/>
        <family val="1"/>
      </rPr>
      <t xml:space="preserve"> Recurso Estadual</t>
    </r>
  </si>
  <si>
    <r>
      <t>Auto Regulação Formativa Territorial - ARFT-</t>
    </r>
    <r>
      <rPr>
        <b/>
        <sz val="10"/>
        <color theme="1"/>
        <rFont val="Times New Roman"/>
        <family val="1"/>
      </rPr>
      <t xml:space="preserve"> Recurso Estadual</t>
    </r>
  </si>
  <si>
    <r>
      <t xml:space="preserve">Incentivo Federal (IAC) - </t>
    </r>
    <r>
      <rPr>
        <b/>
        <sz val="10"/>
        <color theme="1"/>
        <rFont val="Times New Roman"/>
        <family val="1"/>
      </rPr>
      <t>Recurso Federal</t>
    </r>
  </si>
  <si>
    <r>
      <t xml:space="preserve">Incentivo Federal (INTEGRASUS) - </t>
    </r>
    <r>
      <rPr>
        <b/>
        <sz val="10"/>
        <color theme="1"/>
        <rFont val="Times New Roman"/>
        <family val="1"/>
      </rPr>
      <t>Recurso Federal</t>
    </r>
  </si>
  <si>
    <r>
      <t xml:space="preserve">LEITOS - Habilitação, qualificação e disponibilidade </t>
    </r>
    <r>
      <rPr>
        <b/>
        <sz val="10"/>
        <color theme="1"/>
        <rFont val="Times New Roman"/>
        <family val="1"/>
      </rPr>
      <t>- Recurso Estadual</t>
    </r>
  </si>
  <si>
    <r>
      <t>Auto Regulação Formativa Territorial - ARFT</t>
    </r>
    <r>
      <rPr>
        <b/>
        <sz val="10"/>
        <color theme="1"/>
        <rFont val="Times New Roman"/>
        <family val="1"/>
      </rPr>
      <t>- Recurso Estadual</t>
    </r>
  </si>
  <si>
    <r>
      <t>Incentivo Federal (IAC)</t>
    </r>
    <r>
      <rPr>
        <b/>
        <sz val="10"/>
        <color theme="1"/>
        <rFont val="Times New Roman"/>
        <family val="1"/>
      </rPr>
      <t>- Recurso Federal</t>
    </r>
  </si>
  <si>
    <r>
      <t>Incentivo Federal (Integrasus)</t>
    </r>
    <r>
      <rPr>
        <b/>
        <sz val="10"/>
        <color theme="1"/>
        <rFont val="Times New Roman"/>
        <family val="1"/>
      </rPr>
      <t>- Recurso Federal</t>
    </r>
  </si>
  <si>
    <r>
      <t>Portaria MS n°812 de 12/04/2022 -</t>
    </r>
    <r>
      <rPr>
        <b/>
        <sz val="10"/>
        <color theme="1"/>
        <rFont val="Times New Roman"/>
        <family val="1"/>
      </rPr>
      <t xml:space="preserve"> Parcela única</t>
    </r>
  </si>
  <si>
    <r>
      <t xml:space="preserve">Portaria MS n°740 de 06/04/2022 - </t>
    </r>
    <r>
      <rPr>
        <b/>
        <sz val="10"/>
        <color theme="1"/>
        <rFont val="Times New Roman"/>
        <family val="1"/>
      </rPr>
      <t>Parcela única</t>
    </r>
  </si>
  <si>
    <r>
      <t xml:space="preserve">Exames, terapias e procedimentos ambulatoriais de média complexidade </t>
    </r>
    <r>
      <rPr>
        <b/>
        <sz val="10"/>
        <color theme="1"/>
        <rFont val="Times New Roman"/>
        <family val="1"/>
      </rPr>
      <t>- Recurso Estadual</t>
    </r>
  </si>
  <si>
    <r>
      <t xml:space="preserve">01 - Consulta outros profissionais de nível superior - </t>
    </r>
    <r>
      <rPr>
        <b/>
        <sz val="10"/>
        <color theme="1"/>
        <rFont val="Times New Roman"/>
        <family val="1"/>
      </rPr>
      <t>Não médicas</t>
    </r>
  </si>
  <si>
    <t>Item</t>
  </si>
  <si>
    <t>Procedimento</t>
  </si>
  <si>
    <t>Quant. Mês</t>
  </si>
  <si>
    <t>Valor Tabela SUS</t>
  </si>
  <si>
    <t>Valor Complementação</t>
  </si>
  <si>
    <t>Valor Unitário Total - Procedimento</t>
  </si>
  <si>
    <t>Valor mês</t>
  </si>
  <si>
    <t xml:space="preserve"> Complementação</t>
  </si>
  <si>
    <t>04.06.02.056-6 - Tratamento Cirúrgico de Varizes Bilateral</t>
  </si>
  <si>
    <t>MÊS/MAIO</t>
  </si>
  <si>
    <t>JUNHO E JUJHO</t>
  </si>
  <si>
    <t>convênio 2° TA</t>
  </si>
  <si>
    <r>
      <t>CIRURGIAS ELETIVAS PORTARIA GM/MS N°090-</t>
    </r>
    <r>
      <rPr>
        <b/>
        <sz val="10"/>
        <color theme="1"/>
        <rFont val="Times New Roman"/>
        <family val="1"/>
      </rPr>
      <t>RECURSO FEDERAL FAEC</t>
    </r>
  </si>
  <si>
    <t xml:space="preserve"> RESUMO ORÇAMENTO -  3° Termo Aditivo  -  Maio/2023 a Julho/2023</t>
  </si>
  <si>
    <t xml:space="preserve"> LEITOS HOSPITALARES-   3° Termo Aditivo  -  Maio/2023 a Julho/2023</t>
  </si>
  <si>
    <t>Auto Regulação Formativa Territorial - ARFT-  3° Termo Aditivo  -  Maio/2023 a Julho/2023</t>
  </si>
  <si>
    <t>SIA - Média Complexidade-  3° Termo Aditivo  -  Maio/2023 a Julho/2023</t>
  </si>
  <si>
    <t>Cirurgias Eletivas - 3° Termo Aditivo  -  Maio/2023 a Julho/2023</t>
  </si>
  <si>
    <t>INCENTIVOS - 3° Termo Aditivo  -  Maio/2023 a Julho/2023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</si>
</sst>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" fontId="2" fillId="4" borderId="3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4" fontId="4" fillId="4" borderId="2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justify" vertical="center" wrapText="1"/>
    </xf>
    <xf numFmtId="44" fontId="5" fillId="0" borderId="7" xfId="1" applyNumberFormat="1" applyFont="1" applyBorder="1" applyAlignment="1">
      <alignment horizontal="right" vertical="center" wrapText="1"/>
    </xf>
    <xf numFmtId="44" fontId="5" fillId="0" borderId="3" xfId="1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justify" vertical="center"/>
    </xf>
    <xf numFmtId="44" fontId="5" fillId="0" borderId="7" xfId="1" applyNumberFormat="1" applyFont="1" applyBorder="1" applyAlignment="1">
      <alignment horizontal="right" vertical="center"/>
    </xf>
    <xf numFmtId="44" fontId="5" fillId="0" borderId="3" xfId="1" applyNumberFormat="1" applyFont="1" applyBorder="1" applyAlignment="1">
      <alignment horizontal="right" vertical="center"/>
    </xf>
    <xf numFmtId="0" fontId="4" fillId="2" borderId="6" xfId="0" applyFont="1" applyFill="1" applyBorder="1" applyAlignment="1">
      <alignment horizontal="justify" vertical="center"/>
    </xf>
    <xf numFmtId="44" fontId="7" fillId="2" borderId="7" xfId="1" applyNumberFormat="1" applyFont="1" applyFill="1" applyBorder="1" applyAlignment="1">
      <alignment horizontal="right" vertical="center"/>
    </xf>
    <xf numFmtId="44" fontId="7" fillId="2" borderId="3" xfId="1" applyNumberFormat="1" applyFont="1" applyFill="1" applyBorder="1" applyAlignment="1">
      <alignment horizontal="right" vertical="center"/>
    </xf>
    <xf numFmtId="4" fontId="2" fillId="0" borderId="13" xfId="1" applyNumberFormat="1" applyFont="1" applyFill="1" applyBorder="1" applyAlignment="1">
      <alignment horizontal="center" vertical="center"/>
    </xf>
    <xf numFmtId="44" fontId="7" fillId="2" borderId="1" xfId="1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4" fontId="2" fillId="6" borderId="11" xfId="1" applyNumberFormat="1" applyFont="1" applyFill="1" applyBorder="1" applyAlignment="1">
      <alignment horizontal="center" vertical="center"/>
    </xf>
    <xf numFmtId="44" fontId="5" fillId="0" borderId="1" xfId="1" applyNumberFormat="1" applyFont="1" applyBorder="1" applyAlignment="1">
      <alignment horizontal="right" vertical="center"/>
    </xf>
    <xf numFmtId="44" fontId="5" fillId="0" borderId="0" xfId="1" applyNumberFormat="1" applyFont="1" applyBorder="1" applyAlignment="1">
      <alignment horizontal="right" vertical="center"/>
    </xf>
    <xf numFmtId="0" fontId="4" fillId="2" borderId="12" xfId="0" applyFont="1" applyFill="1" applyBorder="1" applyAlignment="1">
      <alignment horizontal="justify" vertical="center"/>
    </xf>
    <xf numFmtId="44" fontId="7" fillId="2" borderId="17" xfId="1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justify" vertical="center"/>
    </xf>
    <xf numFmtId="44" fontId="7" fillId="3" borderId="9" xfId="1" applyNumberFormat="1" applyFont="1" applyFill="1" applyBorder="1" applyAlignment="1">
      <alignment horizontal="right" vertical="center"/>
    </xf>
    <xf numFmtId="44" fontId="7" fillId="3" borderId="3" xfId="1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justify" vertical="center"/>
    </xf>
    <xf numFmtId="44" fontId="7" fillId="3" borderId="2" xfId="1" applyNumberFormat="1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justify" vertical="center"/>
    </xf>
    <xf numFmtId="44" fontId="7" fillId="3" borderId="6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justify" vertical="center"/>
    </xf>
    <xf numFmtId="44" fontId="5" fillId="0" borderId="1" xfId="0" applyNumberFormat="1" applyFont="1" applyBorder="1" applyAlignment="1">
      <alignment horizontal="right" vertical="center"/>
    </xf>
    <xf numFmtId="4" fontId="6" fillId="0" borderId="22" xfId="1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justify" vertical="center"/>
    </xf>
    <xf numFmtId="0" fontId="4" fillId="4" borderId="6" xfId="0" applyFont="1" applyFill="1" applyBorder="1" applyAlignment="1">
      <alignment horizontal="justify" vertical="center"/>
    </xf>
    <xf numFmtId="44" fontId="7" fillId="4" borderId="7" xfId="1" applyNumberFormat="1" applyFont="1" applyFill="1" applyBorder="1" applyAlignment="1">
      <alignment horizontal="right" vertical="center"/>
    </xf>
    <xf numFmtId="44" fontId="7" fillId="4" borderId="3" xfId="1" applyNumberFormat="1" applyFont="1" applyFill="1" applyBorder="1" applyAlignment="1">
      <alignment horizontal="right" vertical="center"/>
    </xf>
    <xf numFmtId="44" fontId="7" fillId="4" borderId="1" xfId="1" applyNumberFormat="1" applyFont="1" applyFill="1" applyBorder="1" applyAlignment="1">
      <alignment horizontal="right" vertical="center"/>
    </xf>
    <xf numFmtId="4" fontId="6" fillId="0" borderId="0" xfId="1" applyNumberFormat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4" fontId="3" fillId="0" borderId="2" xfId="0" applyNumberFormat="1" applyFont="1" applyBorder="1" applyAlignment="1">
      <alignment vertical="center"/>
    </xf>
    <xf numFmtId="44" fontId="4" fillId="0" borderId="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44" fontId="4" fillId="0" borderId="13" xfId="0" applyNumberFormat="1" applyFont="1" applyBorder="1" applyAlignment="1">
      <alignment vertical="center"/>
    </xf>
    <xf numFmtId="44" fontId="6" fillId="0" borderId="24" xfId="2" applyFont="1" applyBorder="1" applyAlignment="1">
      <alignment horizontal="center" vertical="center"/>
    </xf>
    <xf numFmtId="44" fontId="6" fillId="0" borderId="13" xfId="2" applyFont="1" applyBorder="1" applyAlignment="1">
      <alignment horizontal="center" vertical="center"/>
    </xf>
    <xf numFmtId="44" fontId="6" fillId="5" borderId="13" xfId="2" applyFont="1" applyFill="1" applyBorder="1" applyAlignment="1">
      <alignment horizontal="center" vertical="center" wrapText="1"/>
    </xf>
    <xf numFmtId="44" fontId="2" fillId="0" borderId="13" xfId="2" applyFont="1" applyBorder="1" applyAlignment="1">
      <alignment horizontal="center" vertical="center"/>
    </xf>
    <xf numFmtId="44" fontId="2" fillId="0" borderId="26" xfId="2" applyFont="1" applyBorder="1" applyAlignment="1">
      <alignment horizontal="center" vertical="center"/>
    </xf>
    <xf numFmtId="44" fontId="2" fillId="0" borderId="13" xfId="2" applyFont="1" applyFill="1" applyBorder="1" applyAlignment="1">
      <alignment horizontal="center" vertical="center"/>
    </xf>
    <xf numFmtId="44" fontId="2" fillId="0" borderId="22" xfId="2" applyFont="1" applyBorder="1" applyAlignment="1">
      <alignment horizontal="center" vertical="center"/>
    </xf>
    <xf numFmtId="44" fontId="6" fillId="5" borderId="24" xfId="2" applyFont="1" applyFill="1" applyBorder="1" applyAlignment="1">
      <alignment horizontal="center" vertical="center"/>
    </xf>
    <xf numFmtId="44" fontId="6" fillId="0" borderId="26" xfId="2" applyFont="1" applyBorder="1" applyAlignment="1">
      <alignment horizontal="center" vertical="center"/>
    </xf>
    <xf numFmtId="44" fontId="6" fillId="5" borderId="13" xfId="2" applyFont="1" applyFill="1" applyBorder="1" applyAlignment="1">
      <alignment horizontal="center" vertical="center"/>
    </xf>
    <xf numFmtId="44" fontId="6" fillId="0" borderId="13" xfId="2" applyFont="1" applyFill="1" applyBorder="1" applyAlignment="1">
      <alignment horizontal="center" vertical="center"/>
    </xf>
    <xf numFmtId="44" fontId="2" fillId="6" borderId="13" xfId="2" applyFont="1" applyFill="1" applyBorder="1" applyAlignment="1">
      <alignment horizontal="center" vertical="center"/>
    </xf>
    <xf numFmtId="44" fontId="6" fillId="0" borderId="24" xfId="2" applyFont="1" applyFill="1" applyBorder="1" applyAlignment="1">
      <alignment horizontal="center" vertical="center"/>
    </xf>
    <xf numFmtId="44" fontId="2" fillId="0" borderId="24" xfId="2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0" borderId="2" xfId="1" applyNumberFormat="1" applyFont="1" applyBorder="1" applyAlignment="1">
      <alignment vertical="center"/>
    </xf>
    <xf numFmtId="44" fontId="3" fillId="0" borderId="2" xfId="1" applyNumberFormat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 wrapText="1"/>
    </xf>
    <xf numFmtId="44" fontId="3" fillId="0" borderId="6" xfId="0" applyNumberFormat="1" applyFont="1" applyBorder="1" applyAlignment="1">
      <alignment horizontal="center" vertical="center"/>
    </xf>
    <xf numFmtId="44" fontId="4" fillId="0" borderId="2" xfId="1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44" fontId="3" fillId="0" borderId="13" xfId="2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 applyAlignment="1">
      <alignment horizontal="center" vertical="center"/>
    </xf>
    <xf numFmtId="44" fontId="3" fillId="0" borderId="13" xfId="2" applyFont="1" applyBorder="1" applyAlignment="1">
      <alignment horizontal="right" vertical="center"/>
    </xf>
    <xf numFmtId="44" fontId="3" fillId="0" borderId="13" xfId="2" applyFont="1" applyBorder="1" applyAlignment="1">
      <alignment vertical="center"/>
    </xf>
    <xf numFmtId="44" fontId="4" fillId="0" borderId="13" xfId="2" applyFont="1" applyBorder="1" applyAlignment="1">
      <alignment vertical="center"/>
    </xf>
    <xf numFmtId="9" fontId="4" fillId="0" borderId="13" xfId="0" applyNumberFormat="1" applyFont="1" applyBorder="1" applyAlignment="1">
      <alignment horizontal="center" vertical="center"/>
    </xf>
    <xf numFmtId="44" fontId="3" fillId="0" borderId="13" xfId="1" applyNumberFormat="1" applyFont="1" applyBorder="1" applyAlignment="1">
      <alignment vertical="center"/>
    </xf>
    <xf numFmtId="44" fontId="4" fillId="0" borderId="13" xfId="1" applyNumberFormat="1" applyFont="1" applyBorder="1" applyAlignment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9" fontId="0" fillId="0" borderId="13" xfId="3" applyFont="1" applyBorder="1" applyAlignment="1">
      <alignment horizontal="center" vertical="center" wrapText="1"/>
    </xf>
    <xf numFmtId="43" fontId="0" fillId="0" borderId="0" xfId="0" applyNumberFormat="1"/>
    <xf numFmtId="44" fontId="0" fillId="0" borderId="13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82670</xdr:rowOff>
    </xdr:from>
    <xdr:to>
      <xdr:col>1</xdr:col>
      <xdr:colOff>0</xdr:colOff>
      <xdr:row>3</xdr:row>
      <xdr:rowOff>95250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670"/>
          <a:ext cx="619125" cy="58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76200</xdr:rowOff>
    </xdr:from>
    <xdr:to>
      <xdr:col>1</xdr:col>
      <xdr:colOff>9525</xdr:colOff>
      <xdr:row>4</xdr:row>
      <xdr:rowOff>88780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609600" cy="58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</xdr:col>
      <xdr:colOff>0</xdr:colOff>
      <xdr:row>4</xdr:row>
      <xdr:rowOff>79255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09600" cy="58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76200</xdr:rowOff>
    </xdr:from>
    <xdr:to>
      <xdr:col>1</xdr:col>
      <xdr:colOff>9525</xdr:colOff>
      <xdr:row>4</xdr:row>
      <xdr:rowOff>88780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EE5163-8A69-47FB-827C-8BA18A72E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609600" cy="593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1</xdr:col>
      <xdr:colOff>9525</xdr:colOff>
      <xdr:row>4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7150"/>
          <a:ext cx="609600" cy="58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76200</xdr:rowOff>
    </xdr:from>
    <xdr:to>
      <xdr:col>1</xdr:col>
      <xdr:colOff>9525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ABD89B-9A0D-47FF-8216-C9E4B61E7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609600" cy="603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1</xdr:col>
      <xdr:colOff>34506</xdr:colOff>
      <xdr:row>3</xdr:row>
      <xdr:rowOff>152400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CA93198-9F4D-4A30-A992-315929926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644105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57150</xdr:rowOff>
    </xdr:from>
    <xdr:to>
      <xdr:col>1</xdr:col>
      <xdr:colOff>9525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A93939-1860-44C7-88F9-C9CCDE0CD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7150"/>
          <a:ext cx="609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76200</xdr:rowOff>
    </xdr:from>
    <xdr:to>
      <xdr:col>1</xdr:col>
      <xdr:colOff>9525</xdr:colOff>
      <xdr:row>4</xdr:row>
      <xdr:rowOff>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1E1DB66-3BED-47EC-8202-66FAE0A8F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790B1E9-A4A1-4ABE-AB01-280077A2C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3"/>
  <sheetViews>
    <sheetView tabSelected="1" view="pageBreakPreview" topLeftCell="A21" zoomScale="130" zoomScaleNormal="100" zoomScaleSheetLayoutView="130" workbookViewId="0">
      <selection activeCell="F12" sqref="F12"/>
    </sheetView>
  </sheetViews>
  <sheetFormatPr defaultRowHeight="12.75" x14ac:dyDescent="0.25"/>
  <cols>
    <col min="1" max="1" width="9.140625" style="43" customWidth="1"/>
    <col min="2" max="2" width="68.7109375" style="43" customWidth="1"/>
    <col min="3" max="4" width="18.42578125" style="43" customWidth="1"/>
    <col min="5" max="5" width="18.85546875" style="43" customWidth="1"/>
    <col min="6" max="6" width="16" style="43" customWidth="1"/>
    <col min="7" max="7" width="14.28515625" style="43" bestFit="1" customWidth="1"/>
    <col min="8" max="8" width="17.42578125" style="43" bestFit="1" customWidth="1"/>
    <col min="9" max="16384" width="9.140625" style="43"/>
  </cols>
  <sheetData>
    <row r="1" spans="2:8" x14ac:dyDescent="0.25">
      <c r="B1" s="105" t="s">
        <v>33</v>
      </c>
      <c r="C1" s="105"/>
      <c r="D1" s="105"/>
      <c r="E1" s="1"/>
      <c r="F1" s="1"/>
    </row>
    <row r="2" spans="2:8" x14ac:dyDescent="0.25">
      <c r="B2" s="106" t="s">
        <v>109</v>
      </c>
      <c r="C2" s="106"/>
      <c r="D2" s="106"/>
    </row>
    <row r="4" spans="2:8" ht="13.5" thickBot="1" x14ac:dyDescent="0.3"/>
    <row r="5" spans="2:8" ht="13.5" thickBot="1" x14ac:dyDescent="0.3">
      <c r="B5" s="109" t="s">
        <v>0</v>
      </c>
      <c r="C5" s="110"/>
      <c r="D5" s="110"/>
      <c r="E5" s="111"/>
      <c r="G5" s="3" t="s">
        <v>107</v>
      </c>
      <c r="H5" s="107" t="s">
        <v>82</v>
      </c>
    </row>
    <row r="6" spans="2:8" ht="29.25" customHeight="1" thickBot="1" x14ac:dyDescent="0.3">
      <c r="B6" s="4" t="s">
        <v>1</v>
      </c>
      <c r="C6" s="5" t="s">
        <v>105</v>
      </c>
      <c r="D6" s="6" t="s">
        <v>106</v>
      </c>
      <c r="E6" s="7" t="s">
        <v>83</v>
      </c>
      <c r="G6" s="8" t="s">
        <v>2</v>
      </c>
      <c r="H6" s="108"/>
    </row>
    <row r="7" spans="2:8" ht="13.5" thickBot="1" x14ac:dyDescent="0.3">
      <c r="B7" s="9" t="s">
        <v>84</v>
      </c>
      <c r="C7" s="10">
        <f>Leitos!F10*0.8</f>
        <v>246451.584</v>
      </c>
      <c r="D7" s="11">
        <f>C7*2</f>
        <v>492903.16800000001</v>
      </c>
      <c r="E7" s="44">
        <f>D7+C7</f>
        <v>739354.75199999998</v>
      </c>
      <c r="G7" s="49">
        <f>C7</f>
        <v>246451.584</v>
      </c>
      <c r="H7" s="49">
        <v>0</v>
      </c>
    </row>
    <row r="8" spans="2:8" ht="13.5" thickBot="1" x14ac:dyDescent="0.3">
      <c r="B8" s="9" t="s">
        <v>85</v>
      </c>
      <c r="C8" s="10">
        <f>ARFT!E9*0.8</f>
        <v>6720</v>
      </c>
      <c r="D8" s="11">
        <f t="shared" ref="D8:D10" si="0">C8*2</f>
        <v>13440</v>
      </c>
      <c r="E8" s="44">
        <f t="shared" ref="E8:E13" si="1">D8+C8</f>
        <v>20160</v>
      </c>
      <c r="G8" s="50">
        <f>C8</f>
        <v>6720</v>
      </c>
      <c r="H8" s="50">
        <v>0</v>
      </c>
    </row>
    <row r="9" spans="2:8" ht="13.5" thickBot="1" x14ac:dyDescent="0.3">
      <c r="B9" s="12" t="s">
        <v>86</v>
      </c>
      <c r="C9" s="13">
        <f>INCENTIVOS!D6</f>
        <v>48426.02</v>
      </c>
      <c r="D9" s="11">
        <f t="shared" si="0"/>
        <v>96852.04</v>
      </c>
      <c r="E9" s="44">
        <f t="shared" si="1"/>
        <v>145278.06</v>
      </c>
      <c r="G9" s="50">
        <f>C9</f>
        <v>48426.02</v>
      </c>
      <c r="H9" s="50">
        <v>0</v>
      </c>
    </row>
    <row r="10" spans="2:8" ht="13.5" thickBot="1" x14ac:dyDescent="0.3">
      <c r="B10" s="12" t="s">
        <v>87</v>
      </c>
      <c r="C10" s="13">
        <f>INCENTIVOS!D7</f>
        <v>3176.7</v>
      </c>
      <c r="D10" s="11">
        <f t="shared" si="0"/>
        <v>6353.4</v>
      </c>
      <c r="E10" s="44">
        <f t="shared" si="1"/>
        <v>9530.0999999999985</v>
      </c>
      <c r="G10" s="50">
        <f>C10</f>
        <v>3176.7</v>
      </c>
      <c r="H10" s="50">
        <v>0</v>
      </c>
    </row>
    <row r="11" spans="2:8" ht="13.5" thickBot="1" x14ac:dyDescent="0.3">
      <c r="B11" s="15" t="s">
        <v>6</v>
      </c>
      <c r="C11" s="16">
        <f>C7+C8</f>
        <v>253171.584</v>
      </c>
      <c r="D11" s="17">
        <f>D7+D8</f>
        <v>506343.16800000001</v>
      </c>
      <c r="E11" s="45">
        <f>D11+C11</f>
        <v>759514.75199999998</v>
      </c>
      <c r="G11" s="52">
        <f>G7+G8</f>
        <v>253171.584</v>
      </c>
      <c r="H11" s="53">
        <v>0</v>
      </c>
    </row>
    <row r="12" spans="2:8" ht="13.5" thickBot="1" x14ac:dyDescent="0.3">
      <c r="B12" s="15" t="s">
        <v>7</v>
      </c>
      <c r="C12" s="16">
        <f>C9+C10</f>
        <v>51602.719999999994</v>
      </c>
      <c r="D12" s="17">
        <f>D9+D10</f>
        <v>103205.43999999999</v>
      </c>
      <c r="E12" s="45">
        <f t="shared" si="1"/>
        <v>154808.15999999997</v>
      </c>
      <c r="G12" s="54">
        <f>G9+G10</f>
        <v>51602.719999999994</v>
      </c>
      <c r="H12" s="53">
        <f>C12-G12</f>
        <v>0</v>
      </c>
    </row>
    <row r="13" spans="2:8" ht="13.5" thickBot="1" x14ac:dyDescent="0.3">
      <c r="B13" s="15" t="s">
        <v>31</v>
      </c>
      <c r="C13" s="16">
        <f>C11+C12</f>
        <v>304774.304</v>
      </c>
      <c r="D13" s="19">
        <f>D11+D12</f>
        <v>609548.60800000001</v>
      </c>
      <c r="E13" s="45">
        <f t="shared" si="1"/>
        <v>914322.91200000001</v>
      </c>
      <c r="G13" s="55">
        <f>G11+G12</f>
        <v>304774.304</v>
      </c>
      <c r="H13" s="53">
        <f>C13-G13</f>
        <v>0</v>
      </c>
    </row>
    <row r="14" spans="2:8" ht="13.5" thickBot="1" x14ac:dyDescent="0.3">
      <c r="B14" s="20" t="s">
        <v>3</v>
      </c>
      <c r="C14" s="5" t="s">
        <v>105</v>
      </c>
      <c r="D14" s="6" t="s">
        <v>106</v>
      </c>
      <c r="E14" s="7" t="s">
        <v>83</v>
      </c>
      <c r="G14" s="8" t="s">
        <v>2</v>
      </c>
      <c r="H14" s="21" t="s">
        <v>82</v>
      </c>
    </row>
    <row r="15" spans="2:8" ht="13.5" thickBot="1" x14ac:dyDescent="0.3">
      <c r="B15" s="12" t="s">
        <v>88</v>
      </c>
      <c r="C15" s="13">
        <f>Leitos!F10*0.2</f>
        <v>61612.896000000001</v>
      </c>
      <c r="D15" s="14">
        <f>C15*4</f>
        <v>246451.584</v>
      </c>
      <c r="E15" s="44">
        <f>D15+C15</f>
        <v>308064.48</v>
      </c>
      <c r="G15" s="56">
        <f>C15</f>
        <v>61612.896000000001</v>
      </c>
      <c r="H15" s="57">
        <f t="shared" ref="H15:H26" si="2">C15-G15</f>
        <v>0</v>
      </c>
    </row>
    <row r="16" spans="2:8" ht="13.5" thickBot="1" x14ac:dyDescent="0.3">
      <c r="B16" s="12" t="s">
        <v>89</v>
      </c>
      <c r="C16" s="13">
        <f>ARFT!E9*0.2</f>
        <v>1680</v>
      </c>
      <c r="D16" s="14">
        <f t="shared" ref="D16:D18" si="3">C16*4</f>
        <v>6720</v>
      </c>
      <c r="E16" s="44">
        <f t="shared" ref="E16:E26" si="4">D16+C16</f>
        <v>8400</v>
      </c>
      <c r="G16" s="58">
        <f>C16</f>
        <v>1680</v>
      </c>
      <c r="H16" s="57">
        <f t="shared" si="2"/>
        <v>0</v>
      </c>
    </row>
    <row r="17" spans="2:8" ht="13.5" thickBot="1" x14ac:dyDescent="0.3">
      <c r="B17" s="12" t="s">
        <v>90</v>
      </c>
      <c r="C17" s="13">
        <f>INCENTIVOS!E6</f>
        <v>12106.51</v>
      </c>
      <c r="D17" s="14">
        <f t="shared" si="3"/>
        <v>48426.04</v>
      </c>
      <c r="E17" s="44">
        <f t="shared" si="4"/>
        <v>60532.55</v>
      </c>
      <c r="G17" s="58">
        <f>C17</f>
        <v>12106.51</v>
      </c>
      <c r="H17" s="57">
        <f t="shared" si="2"/>
        <v>0</v>
      </c>
    </row>
    <row r="18" spans="2:8" ht="13.5" thickBot="1" x14ac:dyDescent="0.3">
      <c r="B18" s="12" t="s">
        <v>91</v>
      </c>
      <c r="C18" s="13">
        <f>INCENTIVOS!E7</f>
        <v>794.17</v>
      </c>
      <c r="D18" s="14">
        <f t="shared" si="3"/>
        <v>3176.68</v>
      </c>
      <c r="E18" s="44">
        <f t="shared" si="4"/>
        <v>3970.85</v>
      </c>
      <c r="G18" s="59">
        <f>C18</f>
        <v>794.17</v>
      </c>
      <c r="H18" s="57">
        <f t="shared" si="2"/>
        <v>0</v>
      </c>
    </row>
    <row r="19" spans="2:8" ht="13.5" hidden="1" thickBot="1" x14ac:dyDescent="0.3">
      <c r="B19" s="12" t="s">
        <v>92</v>
      </c>
      <c r="C19" s="13">
        <v>0</v>
      </c>
      <c r="D19" s="22">
        <f t="shared" ref="D19:D20" si="5">C19*11</f>
        <v>0</v>
      </c>
      <c r="E19" s="44">
        <f t="shared" si="4"/>
        <v>0</v>
      </c>
      <c r="G19" s="51">
        <v>0</v>
      </c>
      <c r="H19" s="57">
        <f t="shared" si="2"/>
        <v>0</v>
      </c>
    </row>
    <row r="20" spans="2:8" ht="13.5" hidden="1" thickBot="1" x14ac:dyDescent="0.3">
      <c r="B20" s="12" t="s">
        <v>93</v>
      </c>
      <c r="C20" s="13">
        <v>0</v>
      </c>
      <c r="D20" s="23">
        <f t="shared" si="5"/>
        <v>0</v>
      </c>
      <c r="E20" s="44">
        <f t="shared" si="4"/>
        <v>0</v>
      </c>
      <c r="G20" s="60"/>
      <c r="H20" s="57">
        <f t="shared" si="2"/>
        <v>0</v>
      </c>
    </row>
    <row r="21" spans="2:8" ht="13.5" thickBot="1" x14ac:dyDescent="0.3">
      <c r="B21" s="15" t="s">
        <v>6</v>
      </c>
      <c r="C21" s="16">
        <f>C15+C16</f>
        <v>63292.896000000001</v>
      </c>
      <c r="D21" s="17">
        <f>D15+D16</f>
        <v>253171.584</v>
      </c>
      <c r="E21" s="45">
        <f t="shared" si="4"/>
        <v>316464.48</v>
      </c>
      <c r="G21" s="54">
        <f>G15+G16</f>
        <v>63292.896000000001</v>
      </c>
      <c r="H21" s="57">
        <f t="shared" si="2"/>
        <v>0</v>
      </c>
    </row>
    <row r="22" spans="2:8" ht="13.5" thickBot="1" x14ac:dyDescent="0.3">
      <c r="B22" s="15" t="s">
        <v>7</v>
      </c>
      <c r="C22" s="16">
        <f>C17+C18+C19+C20</f>
        <v>12900.68</v>
      </c>
      <c r="D22" s="17">
        <f>D17+D18+D19+D20</f>
        <v>51602.720000000001</v>
      </c>
      <c r="E22" s="45">
        <f>D22+C22</f>
        <v>64503.4</v>
      </c>
      <c r="G22" s="54">
        <f>G17+G18</f>
        <v>12900.68</v>
      </c>
      <c r="H22" s="57">
        <f t="shared" si="2"/>
        <v>0</v>
      </c>
    </row>
    <row r="23" spans="2:8" ht="13.5" thickBot="1" x14ac:dyDescent="0.3">
      <c r="B23" s="24" t="s">
        <v>31</v>
      </c>
      <c r="C23" s="25">
        <f>C21+C22</f>
        <v>76193.576000000001</v>
      </c>
      <c r="D23" s="17">
        <f>D21+D22</f>
        <v>304774.304</v>
      </c>
      <c r="E23" s="45">
        <f>D23+C23</f>
        <v>380967.88</v>
      </c>
      <c r="G23" s="54">
        <f>G21+G22</f>
        <v>76193.576000000001</v>
      </c>
      <c r="H23" s="57">
        <f t="shared" si="2"/>
        <v>0</v>
      </c>
    </row>
    <row r="24" spans="2:8" ht="13.5" thickBot="1" x14ac:dyDescent="0.3">
      <c r="B24" s="26" t="s">
        <v>10</v>
      </c>
      <c r="C24" s="27">
        <f>C21+C11</f>
        <v>316464.48</v>
      </c>
      <c r="D24" s="28">
        <f>D21+D11</f>
        <v>759514.75199999998</v>
      </c>
      <c r="E24" s="45">
        <f>D24+C24</f>
        <v>1075979.2319999998</v>
      </c>
      <c r="G24" s="54">
        <f>G21+G11</f>
        <v>316464.48</v>
      </c>
      <c r="H24" s="57">
        <f t="shared" si="2"/>
        <v>0</v>
      </c>
    </row>
    <row r="25" spans="2:8" ht="13.5" thickBot="1" x14ac:dyDescent="0.3">
      <c r="B25" s="29" t="s">
        <v>11</v>
      </c>
      <c r="C25" s="30">
        <f>C12+C22</f>
        <v>64503.399999999994</v>
      </c>
      <c r="D25" s="28">
        <f>D12+D22</f>
        <v>154808.15999999997</v>
      </c>
      <c r="E25" s="45">
        <f>D25+C25</f>
        <v>219311.55999999997</v>
      </c>
      <c r="G25" s="54">
        <f>G22+G12</f>
        <v>64503.399999999994</v>
      </c>
      <c r="H25" s="53">
        <f t="shared" si="2"/>
        <v>0</v>
      </c>
    </row>
    <row r="26" spans="2:8" ht="13.5" thickBot="1" x14ac:dyDescent="0.3">
      <c r="B26" s="31" t="s">
        <v>12</v>
      </c>
      <c r="C26" s="32">
        <f>C24+C25</f>
        <v>380967.88</v>
      </c>
      <c r="D26" s="28">
        <f>D24+D25</f>
        <v>914322.91200000001</v>
      </c>
      <c r="E26" s="45">
        <f t="shared" si="4"/>
        <v>1295290.7919999999</v>
      </c>
      <c r="G26" s="54">
        <f>G24+G25</f>
        <v>380967.88</v>
      </c>
      <c r="H26" s="53">
        <f t="shared" si="2"/>
        <v>0</v>
      </c>
    </row>
    <row r="27" spans="2:8" ht="13.5" thickBot="1" x14ac:dyDescent="0.3">
      <c r="B27" s="33"/>
      <c r="C27" s="34"/>
      <c r="D27" s="34"/>
      <c r="E27" s="46"/>
      <c r="G27" s="35"/>
      <c r="H27" s="18"/>
    </row>
    <row r="28" spans="2:8" ht="13.5" thickBot="1" x14ac:dyDescent="0.3">
      <c r="B28" s="36" t="s">
        <v>4</v>
      </c>
      <c r="C28" s="5" t="s">
        <v>105</v>
      </c>
      <c r="D28" s="6" t="s">
        <v>106</v>
      </c>
      <c r="E28" s="7" t="s">
        <v>83</v>
      </c>
      <c r="G28" s="8" t="s">
        <v>2</v>
      </c>
      <c r="H28" s="21" t="s">
        <v>82</v>
      </c>
    </row>
    <row r="29" spans="2:8" ht="26.25" thickBot="1" x14ac:dyDescent="0.3">
      <c r="B29" s="12" t="s">
        <v>94</v>
      </c>
      <c r="C29" s="13">
        <f>'SIA MÉDIA'!G28</f>
        <v>34699.269999999997</v>
      </c>
      <c r="D29" s="14">
        <f>C29*2</f>
        <v>69398.539999999994</v>
      </c>
      <c r="E29" s="44">
        <f>D29+C29</f>
        <v>104097.81</v>
      </c>
      <c r="G29" s="61">
        <f>C29</f>
        <v>34699.269999999997</v>
      </c>
      <c r="H29" s="49">
        <f t="shared" ref="H29:H34" si="6">C29-G29</f>
        <v>0</v>
      </c>
    </row>
    <row r="30" spans="2:8" ht="13.5" thickBot="1" x14ac:dyDescent="0.3">
      <c r="B30" s="12" t="s">
        <v>108</v>
      </c>
      <c r="C30" s="13">
        <f>'CIRURGIAS ELETIVAS'!I4</f>
        <v>15002.64</v>
      </c>
      <c r="D30" s="14">
        <f>C30*2</f>
        <v>30005.279999999999</v>
      </c>
      <c r="E30" s="44">
        <f>SUM(C30:D30)</f>
        <v>45007.92</v>
      </c>
      <c r="G30" s="61">
        <v>0</v>
      </c>
      <c r="H30" s="49">
        <f t="shared" si="6"/>
        <v>15002.64</v>
      </c>
    </row>
    <row r="31" spans="2:8" ht="13.5" thickBot="1" x14ac:dyDescent="0.3">
      <c r="B31" s="37" t="s">
        <v>8</v>
      </c>
      <c r="C31" s="38">
        <f>C29</f>
        <v>34699.269999999997</v>
      </c>
      <c r="D31" s="39">
        <f>D29</f>
        <v>69398.539999999994</v>
      </c>
      <c r="E31" s="45">
        <f>D31+C31</f>
        <v>104097.81</v>
      </c>
      <c r="G31" s="52">
        <f>G29</f>
        <v>34699.269999999997</v>
      </c>
      <c r="H31" s="49">
        <f t="shared" si="6"/>
        <v>0</v>
      </c>
    </row>
    <row r="32" spans="2:8" ht="13.5" thickBot="1" x14ac:dyDescent="0.3">
      <c r="B32" s="37" t="s">
        <v>9</v>
      </c>
      <c r="C32" s="38">
        <f>C30</f>
        <v>15002.64</v>
      </c>
      <c r="D32" s="39">
        <f>C32*2</f>
        <v>30005.279999999999</v>
      </c>
      <c r="E32" s="45">
        <f t="shared" ref="E32:E34" si="7">D32+C32</f>
        <v>45007.92</v>
      </c>
      <c r="G32" s="52">
        <v>0</v>
      </c>
      <c r="H32" s="49">
        <f t="shared" si="6"/>
        <v>15002.64</v>
      </c>
    </row>
    <row r="33" spans="2:8" ht="13.5" thickBot="1" x14ac:dyDescent="0.3">
      <c r="B33" s="37" t="s">
        <v>13</v>
      </c>
      <c r="C33" s="38">
        <f>C31+C32</f>
        <v>49701.909999999996</v>
      </c>
      <c r="D33" s="39">
        <f>D31+D32</f>
        <v>99403.819999999992</v>
      </c>
      <c r="E33" s="45">
        <f t="shared" si="7"/>
        <v>149105.72999999998</v>
      </c>
      <c r="G33" s="52">
        <f>G32+G31</f>
        <v>34699.269999999997</v>
      </c>
      <c r="H33" s="49">
        <f t="shared" si="6"/>
        <v>15002.64</v>
      </c>
    </row>
    <row r="34" spans="2:8" ht="13.5" thickBot="1" x14ac:dyDescent="0.3">
      <c r="B34" s="37" t="s">
        <v>5</v>
      </c>
      <c r="C34" s="38">
        <f>C26+C33</f>
        <v>430669.79</v>
      </c>
      <c r="D34" s="40">
        <f>D26+D33</f>
        <v>1013726.732</v>
      </c>
      <c r="E34" s="45">
        <f t="shared" si="7"/>
        <v>1444396.5219999999</v>
      </c>
      <c r="G34" s="52">
        <f>G33+G26</f>
        <v>415667.15</v>
      </c>
      <c r="H34" s="62">
        <f t="shared" si="6"/>
        <v>15002.639999999956</v>
      </c>
    </row>
    <row r="35" spans="2:8" x14ac:dyDescent="0.25">
      <c r="G35" s="41"/>
      <c r="H35" s="42"/>
    </row>
    <row r="36" spans="2:8" x14ac:dyDescent="0.25">
      <c r="G36" s="41"/>
      <c r="H36" s="42"/>
    </row>
    <row r="37" spans="2:8" x14ac:dyDescent="0.25">
      <c r="G37" s="41"/>
      <c r="H37" s="42"/>
    </row>
    <row r="38" spans="2:8" x14ac:dyDescent="0.25">
      <c r="G38" s="41"/>
      <c r="H38" s="42"/>
    </row>
    <row r="39" spans="2:8" x14ac:dyDescent="0.25">
      <c r="G39" s="41"/>
      <c r="H39" s="42"/>
    </row>
    <row r="40" spans="2:8" x14ac:dyDescent="0.25">
      <c r="G40" s="42"/>
      <c r="H40" s="42"/>
    </row>
    <row r="41" spans="2:8" x14ac:dyDescent="0.25">
      <c r="G41" s="42"/>
      <c r="H41" s="42"/>
    </row>
    <row r="42" spans="2:8" x14ac:dyDescent="0.25">
      <c r="G42" s="42"/>
      <c r="H42" s="42"/>
    </row>
    <row r="43" spans="2:8" x14ac:dyDescent="0.25">
      <c r="G43" s="42"/>
      <c r="H43" s="42"/>
    </row>
  </sheetData>
  <mergeCells count="4">
    <mergeCell ref="B1:D1"/>
    <mergeCell ref="B2:D2"/>
    <mergeCell ref="H5:H6"/>
    <mergeCell ref="B5:E5"/>
  </mergeCells>
  <pageMargins left="0.7" right="0.7" top="0.75" bottom="0.75" header="0.3" footer="0.3"/>
  <pageSetup paperSize="9" scale="46" orientation="portrait" r:id="rId1"/>
  <ignoredErrors>
    <ignoredError sqref="E30 D3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5"/>
  <sheetViews>
    <sheetView tabSelected="1" view="pageBreakPreview" zoomScale="60" zoomScaleNormal="100" workbookViewId="0">
      <selection activeCell="F12" sqref="F12"/>
    </sheetView>
  </sheetViews>
  <sheetFormatPr defaultRowHeight="12.75" x14ac:dyDescent="0.25"/>
  <cols>
    <col min="1" max="1" width="9.140625" style="43"/>
    <col min="2" max="2" width="37.140625" style="43" customWidth="1"/>
    <col min="3" max="4" width="23.85546875" style="43" customWidth="1"/>
    <col min="5" max="5" width="20.140625" style="43" customWidth="1"/>
    <col min="6" max="6" width="16" style="43" customWidth="1"/>
    <col min="7" max="7" width="9.140625" style="43"/>
    <col min="8" max="8" width="9.140625" style="43" customWidth="1"/>
    <col min="9" max="9" width="9.140625" style="43"/>
    <col min="10" max="10" width="9.140625" style="43" customWidth="1"/>
    <col min="11" max="16384" width="9.140625" style="43"/>
  </cols>
  <sheetData>
    <row r="1" spans="2:6" x14ac:dyDescent="0.25">
      <c r="B1" s="106" t="s">
        <v>33</v>
      </c>
      <c r="C1" s="106"/>
      <c r="D1" s="106"/>
      <c r="E1" s="106"/>
      <c r="F1" s="106"/>
    </row>
    <row r="2" spans="2:6" x14ac:dyDescent="0.25">
      <c r="B2" s="106" t="s">
        <v>110</v>
      </c>
      <c r="C2" s="106"/>
      <c r="D2" s="106"/>
      <c r="E2" s="106"/>
      <c r="F2" s="106"/>
    </row>
    <row r="3" spans="2:6" ht="13.5" thickBot="1" x14ac:dyDescent="0.3">
      <c r="B3" s="2"/>
      <c r="C3" s="2"/>
      <c r="D3" s="2"/>
      <c r="E3" s="2"/>
      <c r="F3" s="2"/>
    </row>
    <row r="4" spans="2:6" ht="13.5" thickBot="1" x14ac:dyDescent="0.3">
      <c r="B4" s="112" t="s">
        <v>14</v>
      </c>
      <c r="C4" s="113"/>
      <c r="D4" s="113"/>
      <c r="E4" s="113"/>
      <c r="F4" s="114"/>
    </row>
    <row r="5" spans="2:6" ht="26.25" thickBot="1" x14ac:dyDescent="0.3">
      <c r="B5" s="63" t="s">
        <v>30</v>
      </c>
      <c r="C5" s="64" t="s">
        <v>34</v>
      </c>
      <c r="D5" s="63" t="s">
        <v>29</v>
      </c>
      <c r="E5" s="65" t="s">
        <v>18</v>
      </c>
      <c r="F5" s="66" t="s">
        <v>19</v>
      </c>
    </row>
    <row r="6" spans="2:6" ht="13.5" thickBot="1" x14ac:dyDescent="0.3">
      <c r="B6" s="9" t="s">
        <v>15</v>
      </c>
      <c r="C6" s="67">
        <v>31</v>
      </c>
      <c r="D6" s="68">
        <f>C6*30.4*0.85</f>
        <v>801.04</v>
      </c>
      <c r="E6" s="69">
        <v>175</v>
      </c>
      <c r="F6" s="70">
        <f>E6*D6</f>
        <v>140182</v>
      </c>
    </row>
    <row r="7" spans="2:6" ht="13.5" thickBot="1" x14ac:dyDescent="0.3">
      <c r="B7" s="9" t="s">
        <v>16</v>
      </c>
      <c r="C7" s="67">
        <v>4</v>
      </c>
      <c r="D7" s="68">
        <f>C7*30.4*0.85</f>
        <v>103.36</v>
      </c>
      <c r="E7" s="71">
        <v>195</v>
      </c>
      <c r="F7" s="70">
        <f t="shared" ref="F7:F9" si="0">E7*D7</f>
        <v>20155.2</v>
      </c>
    </row>
    <row r="8" spans="2:6" ht="13.5" thickBot="1" x14ac:dyDescent="0.3">
      <c r="B8" s="9" t="s">
        <v>81</v>
      </c>
      <c r="C8" s="67">
        <v>6</v>
      </c>
      <c r="D8" s="68">
        <f t="shared" ref="D8:D9" si="1">C8*30.4*0.85</f>
        <v>155.03999999999996</v>
      </c>
      <c r="E8" s="71">
        <v>807</v>
      </c>
      <c r="F8" s="70">
        <f t="shared" si="0"/>
        <v>125117.27999999997</v>
      </c>
    </row>
    <row r="9" spans="2:6" ht="13.5" thickBot="1" x14ac:dyDescent="0.3">
      <c r="B9" s="9" t="s">
        <v>35</v>
      </c>
      <c r="C9" s="67">
        <v>5</v>
      </c>
      <c r="D9" s="68">
        <f t="shared" si="1"/>
        <v>129.19999999999999</v>
      </c>
      <c r="E9" s="71">
        <v>175</v>
      </c>
      <c r="F9" s="70">
        <f t="shared" si="0"/>
        <v>22609.999999999996</v>
      </c>
    </row>
    <row r="10" spans="2:6" ht="13.5" thickBot="1" x14ac:dyDescent="0.3">
      <c r="B10" s="72" t="s">
        <v>17</v>
      </c>
      <c r="C10" s="6">
        <f>SUM(C6:C9)</f>
        <v>46</v>
      </c>
      <c r="D10" s="63"/>
      <c r="E10" s="73"/>
      <c r="F10" s="74">
        <f>SUM(F6:F9)</f>
        <v>308064.48</v>
      </c>
    </row>
    <row r="12" spans="2:6" x14ac:dyDescent="0.25">
      <c r="B12" s="105"/>
      <c r="C12" s="105"/>
      <c r="D12" s="105"/>
      <c r="E12" s="105"/>
    </row>
    <row r="18" spans="3:5" x14ac:dyDescent="0.25">
      <c r="E18" s="75"/>
    </row>
    <row r="25" spans="3:5" x14ac:dyDescent="0.25">
      <c r="C25" s="76"/>
      <c r="D25" s="76"/>
    </row>
  </sheetData>
  <mergeCells count="4">
    <mergeCell ref="B1:F1"/>
    <mergeCell ref="B2:F2"/>
    <mergeCell ref="B4:F4"/>
    <mergeCell ref="B12:E12"/>
  </mergeCells>
  <pageMargins left="0.511811024" right="0.511811024" top="0.78740157499999996" bottom="0.78740157499999996" header="0.31496062000000002" footer="0.31496062000000002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3"/>
  <sheetViews>
    <sheetView tabSelected="1" view="pageBreakPreview" zoomScale="60" zoomScaleNormal="100" workbookViewId="0">
      <selection activeCell="F12" sqref="F12"/>
    </sheetView>
  </sheetViews>
  <sheetFormatPr defaultRowHeight="12.75" x14ac:dyDescent="0.25"/>
  <cols>
    <col min="1" max="1" width="9.140625" style="43"/>
    <col min="2" max="2" width="44.7109375" style="43" customWidth="1"/>
    <col min="3" max="3" width="16.7109375" style="43" customWidth="1"/>
    <col min="4" max="4" width="21.7109375" style="43" customWidth="1"/>
    <col min="5" max="5" width="17.28515625" style="43" customWidth="1"/>
    <col min="6" max="6" width="16" style="43" customWidth="1"/>
    <col min="7" max="16384" width="9.140625" style="43"/>
  </cols>
  <sheetData>
    <row r="1" spans="2:5" x14ac:dyDescent="0.25">
      <c r="B1" s="105" t="s">
        <v>33</v>
      </c>
      <c r="C1" s="105"/>
      <c r="D1" s="105"/>
      <c r="E1" s="105"/>
    </row>
    <row r="2" spans="2:5" x14ac:dyDescent="0.25">
      <c r="B2" s="115" t="s">
        <v>111</v>
      </c>
      <c r="C2" s="115"/>
      <c r="D2" s="115"/>
      <c r="E2" s="115"/>
    </row>
    <row r="3" spans="2:5" ht="13.5" thickBot="1" x14ac:dyDescent="0.3">
      <c r="B3" s="77"/>
      <c r="C3" s="77"/>
      <c r="D3" s="77"/>
      <c r="E3" s="77"/>
    </row>
    <row r="4" spans="2:5" x14ac:dyDescent="0.25">
      <c r="B4" s="116" t="s">
        <v>14</v>
      </c>
      <c r="C4" s="117"/>
      <c r="D4" s="117"/>
      <c r="E4" s="118"/>
    </row>
    <row r="5" spans="2:5" ht="25.5" x14ac:dyDescent="0.25">
      <c r="B5" s="78" t="s">
        <v>20</v>
      </c>
      <c r="C5" s="79" t="s">
        <v>36</v>
      </c>
      <c r="D5" s="78" t="s">
        <v>21</v>
      </c>
      <c r="E5" s="79" t="s">
        <v>22</v>
      </c>
    </row>
    <row r="6" spans="2:5" x14ac:dyDescent="0.25">
      <c r="B6" s="80" t="s">
        <v>38</v>
      </c>
      <c r="C6" s="81">
        <v>20</v>
      </c>
      <c r="D6" s="82">
        <v>120</v>
      </c>
      <c r="E6" s="82">
        <f>D6*C6</f>
        <v>2400</v>
      </c>
    </row>
    <row r="7" spans="2:5" x14ac:dyDescent="0.25">
      <c r="B7" s="80" t="s">
        <v>39</v>
      </c>
      <c r="C7" s="81">
        <v>20</v>
      </c>
      <c r="D7" s="82">
        <v>120</v>
      </c>
      <c r="E7" s="82">
        <f>D7*C7</f>
        <v>2400</v>
      </c>
    </row>
    <row r="8" spans="2:5" x14ac:dyDescent="0.25">
      <c r="B8" s="80" t="s">
        <v>40</v>
      </c>
      <c r="C8" s="81">
        <v>30</v>
      </c>
      <c r="D8" s="82">
        <v>120</v>
      </c>
      <c r="E8" s="82">
        <f>D8*C8</f>
        <v>3600</v>
      </c>
    </row>
    <row r="9" spans="2:5" x14ac:dyDescent="0.25">
      <c r="B9" s="83" t="s">
        <v>41</v>
      </c>
      <c r="C9" s="78">
        <f>SUM(C6:C8)</f>
        <v>70</v>
      </c>
      <c r="D9" s="47"/>
      <c r="E9" s="48">
        <f>SUM(E6:E8)</f>
        <v>8400</v>
      </c>
    </row>
    <row r="23" spans="3:4" x14ac:dyDescent="0.25">
      <c r="C23" s="76"/>
      <c r="D23" s="76"/>
    </row>
  </sheetData>
  <mergeCells count="3">
    <mergeCell ref="B1:E1"/>
    <mergeCell ref="B2:E2"/>
    <mergeCell ref="B4:E4"/>
  </mergeCells>
  <pageMargins left="0.511811024" right="0.511811024" top="0.78740157499999996" bottom="0.78740157499999996" header="0.31496062000000002" footer="0.31496062000000002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37"/>
  <sheetViews>
    <sheetView tabSelected="1" view="pageBreakPreview" topLeftCell="A4" zoomScale="60" zoomScaleNormal="100" workbookViewId="0">
      <selection activeCell="F12" sqref="F12"/>
    </sheetView>
  </sheetViews>
  <sheetFormatPr defaultRowHeight="12.75" x14ac:dyDescent="0.25"/>
  <cols>
    <col min="1" max="1" width="9.140625" style="43"/>
    <col min="2" max="2" width="23.42578125" style="43" customWidth="1"/>
    <col min="3" max="3" width="21" style="43" customWidth="1"/>
    <col min="4" max="4" width="38" style="43" customWidth="1"/>
    <col min="5" max="5" width="12.42578125" style="43" customWidth="1"/>
    <col min="6" max="6" width="16" style="43" customWidth="1"/>
    <col min="7" max="7" width="13" style="43" customWidth="1"/>
    <col min="8" max="16384" width="9.140625" style="43"/>
  </cols>
  <sheetData>
    <row r="1" spans="2:7" x14ac:dyDescent="0.25">
      <c r="B1" s="105" t="s">
        <v>33</v>
      </c>
      <c r="C1" s="105"/>
      <c r="D1" s="105"/>
      <c r="E1" s="105"/>
      <c r="F1" s="105"/>
      <c r="G1" s="105"/>
    </row>
    <row r="2" spans="2:7" ht="15" customHeight="1" x14ac:dyDescent="0.25">
      <c r="B2" s="115" t="s">
        <v>112</v>
      </c>
      <c r="C2" s="115"/>
      <c r="D2" s="115"/>
      <c r="E2" s="115"/>
      <c r="F2" s="115"/>
      <c r="G2" s="115"/>
    </row>
    <row r="3" spans="2:7" ht="15" customHeight="1" thickBot="1" x14ac:dyDescent="0.3">
      <c r="B3" s="77"/>
      <c r="C3" s="77"/>
      <c r="D3" s="77"/>
      <c r="E3" s="77"/>
      <c r="F3" s="77"/>
      <c r="G3" s="77"/>
    </row>
    <row r="4" spans="2:7" ht="13.5" thickBot="1" x14ac:dyDescent="0.3">
      <c r="B4" s="112" t="s">
        <v>14</v>
      </c>
      <c r="C4" s="113"/>
      <c r="D4" s="113"/>
      <c r="E4" s="113"/>
      <c r="F4" s="113"/>
      <c r="G4" s="114"/>
    </row>
    <row r="5" spans="2:7" x14ac:dyDescent="0.25">
      <c r="B5" s="84" t="s">
        <v>24</v>
      </c>
      <c r="C5" s="85" t="s">
        <v>25</v>
      </c>
      <c r="D5" s="86" t="s">
        <v>26</v>
      </c>
      <c r="E5" s="87" t="s">
        <v>27</v>
      </c>
      <c r="F5" s="85" t="s">
        <v>28</v>
      </c>
      <c r="G5" s="86" t="s">
        <v>23</v>
      </c>
    </row>
    <row r="6" spans="2:7" x14ac:dyDescent="0.25">
      <c r="B6" s="121" t="s">
        <v>42</v>
      </c>
      <c r="C6" s="121" t="s">
        <v>43</v>
      </c>
      <c r="D6" s="90" t="s">
        <v>44</v>
      </c>
      <c r="E6" s="81">
        <v>56</v>
      </c>
      <c r="F6" s="94">
        <v>2.34</v>
      </c>
      <c r="G6" s="94">
        <v>131.04</v>
      </c>
    </row>
    <row r="7" spans="2:7" x14ac:dyDescent="0.25">
      <c r="B7" s="122"/>
      <c r="C7" s="122"/>
      <c r="D7" s="90" t="s">
        <v>45</v>
      </c>
      <c r="E7" s="81">
        <v>132</v>
      </c>
      <c r="F7" s="94">
        <v>3.9</v>
      </c>
      <c r="G7" s="94">
        <v>514.79999999999995</v>
      </c>
    </row>
    <row r="8" spans="2:7" x14ac:dyDescent="0.25">
      <c r="B8" s="122"/>
      <c r="C8" s="122"/>
      <c r="D8" s="90" t="s">
        <v>46</v>
      </c>
      <c r="E8" s="81">
        <v>52</v>
      </c>
      <c r="F8" s="94">
        <v>2.93</v>
      </c>
      <c r="G8" s="94">
        <v>152.36000000000001</v>
      </c>
    </row>
    <row r="9" spans="2:7" x14ac:dyDescent="0.25">
      <c r="B9" s="122"/>
      <c r="C9" s="122"/>
      <c r="D9" s="90" t="s">
        <v>47</v>
      </c>
      <c r="E9" s="81">
        <v>79</v>
      </c>
      <c r="F9" s="94">
        <v>3.7</v>
      </c>
      <c r="G9" s="94">
        <v>292.3</v>
      </c>
    </row>
    <row r="10" spans="2:7" x14ac:dyDescent="0.25">
      <c r="B10" s="122"/>
      <c r="C10" s="123"/>
      <c r="D10" s="90" t="s">
        <v>48</v>
      </c>
      <c r="E10" s="81">
        <v>25</v>
      </c>
      <c r="F10" s="94">
        <v>7.85</v>
      </c>
      <c r="G10" s="94">
        <v>196.25</v>
      </c>
    </row>
    <row r="11" spans="2:7" x14ac:dyDescent="0.25">
      <c r="B11" s="122"/>
      <c r="C11" s="121" t="s">
        <v>49</v>
      </c>
      <c r="D11" s="90" t="s">
        <v>50</v>
      </c>
      <c r="E11" s="81">
        <v>21</v>
      </c>
      <c r="F11" s="94">
        <v>7.31</v>
      </c>
      <c r="G11" s="94">
        <v>153.51</v>
      </c>
    </row>
    <row r="12" spans="2:7" x14ac:dyDescent="0.25">
      <c r="B12" s="122"/>
      <c r="C12" s="122"/>
      <c r="D12" s="90" t="s">
        <v>51</v>
      </c>
      <c r="E12" s="81">
        <v>16</v>
      </c>
      <c r="F12" s="94">
        <v>10.83</v>
      </c>
      <c r="G12" s="94">
        <v>173.28</v>
      </c>
    </row>
    <row r="13" spans="2:7" x14ac:dyDescent="0.25">
      <c r="B13" s="122"/>
      <c r="C13" s="122"/>
      <c r="D13" s="90" t="s">
        <v>52</v>
      </c>
      <c r="E13" s="81">
        <v>135</v>
      </c>
      <c r="F13" s="94">
        <v>7.11</v>
      </c>
      <c r="G13" s="94">
        <v>959.85</v>
      </c>
    </row>
    <row r="14" spans="2:7" ht="25.5" x14ac:dyDescent="0.25">
      <c r="B14" s="122"/>
      <c r="C14" s="122"/>
      <c r="D14" s="90" t="s">
        <v>53</v>
      </c>
      <c r="E14" s="81">
        <v>66</v>
      </c>
      <c r="F14" s="94">
        <v>6.82</v>
      </c>
      <c r="G14" s="94">
        <v>450.12</v>
      </c>
    </row>
    <row r="15" spans="2:7" x14ac:dyDescent="0.25">
      <c r="B15" s="122"/>
      <c r="C15" s="122"/>
      <c r="D15" s="90" t="s">
        <v>54</v>
      </c>
      <c r="E15" s="81">
        <v>2</v>
      </c>
      <c r="F15" s="94">
        <v>7.12</v>
      </c>
      <c r="G15" s="94">
        <v>14.24</v>
      </c>
    </row>
    <row r="16" spans="2:7" ht="25.5" x14ac:dyDescent="0.25">
      <c r="B16" s="122"/>
      <c r="C16" s="123"/>
      <c r="D16" s="90" t="s">
        <v>55</v>
      </c>
      <c r="E16" s="81">
        <v>83</v>
      </c>
      <c r="F16" s="94">
        <v>7.14</v>
      </c>
      <c r="G16" s="94">
        <v>592.62</v>
      </c>
    </row>
    <row r="17" spans="2:7" ht="25.5" x14ac:dyDescent="0.25">
      <c r="B17" s="122"/>
      <c r="C17" s="88" t="s">
        <v>56</v>
      </c>
      <c r="D17" s="89" t="s">
        <v>57</v>
      </c>
      <c r="E17" s="81">
        <v>150</v>
      </c>
      <c r="F17" s="94">
        <v>31.07</v>
      </c>
      <c r="G17" s="94">
        <v>4660.5</v>
      </c>
    </row>
    <row r="18" spans="2:7" x14ac:dyDescent="0.25">
      <c r="B18" s="122"/>
      <c r="C18" s="121" t="s">
        <v>58</v>
      </c>
      <c r="D18" s="89" t="s">
        <v>59</v>
      </c>
      <c r="E18" s="81">
        <v>30</v>
      </c>
      <c r="F18" s="94">
        <v>48.16</v>
      </c>
      <c r="G18" s="94">
        <v>1444.8</v>
      </c>
    </row>
    <row r="19" spans="2:7" x14ac:dyDescent="0.25">
      <c r="B19" s="122"/>
      <c r="C19" s="122"/>
      <c r="D19" s="89" t="s">
        <v>60</v>
      </c>
      <c r="E19" s="81">
        <v>18</v>
      </c>
      <c r="F19" s="94">
        <v>112.66</v>
      </c>
      <c r="G19" s="94">
        <v>2027.88</v>
      </c>
    </row>
    <row r="20" spans="2:7" ht="38.25" x14ac:dyDescent="0.25">
      <c r="B20" s="122"/>
      <c r="C20" s="88" t="s">
        <v>61</v>
      </c>
      <c r="D20" s="89" t="s">
        <v>62</v>
      </c>
      <c r="E20" s="81">
        <v>70</v>
      </c>
      <c r="F20" s="94">
        <v>5.15</v>
      </c>
      <c r="G20" s="94">
        <v>360.5</v>
      </c>
    </row>
    <row r="21" spans="2:7" ht="25.5" x14ac:dyDescent="0.25">
      <c r="B21" s="123"/>
      <c r="C21" s="88" t="s">
        <v>63</v>
      </c>
      <c r="D21" s="89" t="s">
        <v>64</v>
      </c>
      <c r="E21" s="81">
        <v>1</v>
      </c>
      <c r="F21" s="94">
        <v>17.03</v>
      </c>
      <c r="G21" s="94">
        <v>17.03</v>
      </c>
    </row>
    <row r="22" spans="2:7" ht="45" customHeight="1" x14ac:dyDescent="0.25">
      <c r="B22" s="124" t="s">
        <v>65</v>
      </c>
      <c r="C22" s="121" t="s">
        <v>66</v>
      </c>
      <c r="D22" s="90" t="s">
        <v>95</v>
      </c>
      <c r="E22" s="93">
        <v>1815</v>
      </c>
      <c r="F22" s="94">
        <v>6.3</v>
      </c>
      <c r="G22" s="94">
        <v>11434.5</v>
      </c>
    </row>
    <row r="23" spans="2:7" x14ac:dyDescent="0.25">
      <c r="B23" s="125"/>
      <c r="C23" s="123"/>
      <c r="D23" s="90" t="s">
        <v>67</v>
      </c>
      <c r="E23" s="93">
        <v>1000</v>
      </c>
      <c r="F23" s="94">
        <v>9.9</v>
      </c>
      <c r="G23" s="94">
        <v>9900</v>
      </c>
    </row>
    <row r="24" spans="2:7" ht="38.25" x14ac:dyDescent="0.25">
      <c r="B24" s="124" t="s">
        <v>65</v>
      </c>
      <c r="C24" s="91" t="s">
        <v>66</v>
      </c>
      <c r="D24" s="89" t="s">
        <v>68</v>
      </c>
      <c r="E24" s="93">
        <v>1650</v>
      </c>
      <c r="F24" s="94">
        <v>0.48</v>
      </c>
      <c r="G24" s="94">
        <v>792</v>
      </c>
    </row>
    <row r="25" spans="2:7" x14ac:dyDescent="0.25">
      <c r="B25" s="125"/>
      <c r="C25" s="91" t="s">
        <v>69</v>
      </c>
      <c r="D25" s="89" t="s">
        <v>70</v>
      </c>
      <c r="E25" s="81">
        <v>1</v>
      </c>
      <c r="F25" s="94">
        <v>8.09</v>
      </c>
      <c r="G25" s="94">
        <v>8.09</v>
      </c>
    </row>
    <row r="26" spans="2:7" ht="38.25" x14ac:dyDescent="0.25">
      <c r="B26" s="88" t="s">
        <v>71</v>
      </c>
      <c r="C26" s="91" t="s">
        <v>72</v>
      </c>
      <c r="D26" s="89" t="s">
        <v>73</v>
      </c>
      <c r="E26" s="81">
        <v>35</v>
      </c>
      <c r="F26" s="94">
        <v>11.82</v>
      </c>
      <c r="G26" s="94">
        <v>413.7</v>
      </c>
    </row>
    <row r="27" spans="2:7" ht="25.5" x14ac:dyDescent="0.25">
      <c r="B27" s="88" t="s">
        <v>74</v>
      </c>
      <c r="C27" s="91" t="s">
        <v>75</v>
      </c>
      <c r="D27" s="89" t="s">
        <v>76</v>
      </c>
      <c r="E27" s="81">
        <v>2</v>
      </c>
      <c r="F27" s="94">
        <v>4.95</v>
      </c>
      <c r="G27" s="94">
        <v>9.9</v>
      </c>
    </row>
    <row r="28" spans="2:7" x14ac:dyDescent="0.25">
      <c r="B28" s="92" t="s">
        <v>77</v>
      </c>
      <c r="C28" s="92"/>
      <c r="D28" s="92"/>
      <c r="E28" s="93">
        <f>SUM(E6:E27)</f>
        <v>5439</v>
      </c>
      <c r="F28" s="95"/>
      <c r="G28" s="96">
        <f>SUM(G6:G27)</f>
        <v>34699.269999999997</v>
      </c>
    </row>
    <row r="31" spans="2:7" x14ac:dyDescent="0.25">
      <c r="B31" s="120" t="s">
        <v>32</v>
      </c>
      <c r="C31" s="120"/>
      <c r="D31" s="120"/>
      <c r="E31" s="120"/>
      <c r="F31" s="120"/>
      <c r="G31" s="120"/>
    </row>
    <row r="32" spans="2:7" x14ac:dyDescent="0.25">
      <c r="B32" s="120"/>
      <c r="C32" s="120"/>
      <c r="D32" s="120"/>
      <c r="E32" s="120"/>
      <c r="F32" s="120"/>
      <c r="G32" s="120"/>
    </row>
    <row r="35" spans="9:16" ht="15" customHeight="1" x14ac:dyDescent="0.25">
      <c r="I35" s="119"/>
      <c r="J35" s="119"/>
      <c r="K35" s="119"/>
      <c r="L35" s="119"/>
      <c r="M35" s="119"/>
      <c r="N35" s="119"/>
      <c r="O35" s="119"/>
      <c r="P35" s="119"/>
    </row>
    <row r="36" spans="9:16" x14ac:dyDescent="0.25">
      <c r="I36" s="119"/>
      <c r="J36" s="119"/>
      <c r="K36" s="119"/>
      <c r="L36" s="119"/>
      <c r="M36" s="119"/>
      <c r="N36" s="119"/>
      <c r="O36" s="119"/>
      <c r="P36" s="119"/>
    </row>
    <row r="37" spans="9:16" x14ac:dyDescent="0.25">
      <c r="I37" s="119"/>
      <c r="J37" s="119"/>
      <c r="K37" s="119"/>
      <c r="L37" s="119"/>
      <c r="M37" s="119"/>
      <c r="N37" s="119"/>
      <c r="O37" s="119"/>
      <c r="P37" s="119"/>
    </row>
  </sheetData>
  <mergeCells count="12">
    <mergeCell ref="I35:P37"/>
    <mergeCell ref="B31:G32"/>
    <mergeCell ref="B4:G4"/>
    <mergeCell ref="B2:G2"/>
    <mergeCell ref="B1:G1"/>
    <mergeCell ref="B6:B21"/>
    <mergeCell ref="C6:C10"/>
    <mergeCell ref="C11:C16"/>
    <mergeCell ref="C18:C19"/>
    <mergeCell ref="B24:B25"/>
    <mergeCell ref="C22:C23"/>
    <mergeCell ref="B22:B23"/>
  </mergeCells>
  <pageMargins left="0.511811024" right="0.511811024" top="0.78740157499999996" bottom="0.78740157499999996" header="0.31496062000000002" footer="0.31496062000000002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8"/>
  <sheetViews>
    <sheetView tabSelected="1" view="pageBreakPreview" zoomScale="60" zoomScaleNormal="100" workbookViewId="0">
      <selection activeCell="F12" sqref="F12"/>
    </sheetView>
  </sheetViews>
  <sheetFormatPr defaultRowHeight="12.75" x14ac:dyDescent="0.25"/>
  <cols>
    <col min="1" max="2" width="9.140625" style="43"/>
    <col min="3" max="3" width="34.140625" style="43" customWidth="1"/>
    <col min="4" max="5" width="19.140625" style="43" bestFit="1" customWidth="1"/>
    <col min="6" max="6" width="16" style="43" customWidth="1"/>
    <col min="7" max="16384" width="9.140625" style="43"/>
  </cols>
  <sheetData>
    <row r="1" spans="2:6" x14ac:dyDescent="0.25">
      <c r="B1" s="105" t="s">
        <v>33</v>
      </c>
      <c r="C1" s="105"/>
      <c r="D1" s="105"/>
      <c r="E1" s="105"/>
      <c r="F1" s="105"/>
    </row>
    <row r="2" spans="2:6" x14ac:dyDescent="0.25">
      <c r="B2" s="115" t="s">
        <v>114</v>
      </c>
      <c r="C2" s="115"/>
      <c r="D2" s="115"/>
      <c r="E2" s="115"/>
      <c r="F2" s="115"/>
    </row>
    <row r="3" spans="2:6" x14ac:dyDescent="0.25">
      <c r="B3" s="77"/>
      <c r="C3" s="77"/>
      <c r="D3" s="77"/>
      <c r="E3" s="77"/>
      <c r="F3" s="77"/>
    </row>
    <row r="4" spans="2:6" x14ac:dyDescent="0.25">
      <c r="B4" s="128" t="s">
        <v>78</v>
      </c>
      <c r="C4" s="128"/>
      <c r="D4" s="128"/>
      <c r="E4" s="128"/>
      <c r="F4" s="128"/>
    </row>
    <row r="5" spans="2:6" x14ac:dyDescent="0.25">
      <c r="B5" s="128" t="s">
        <v>79</v>
      </c>
      <c r="C5" s="128"/>
      <c r="D5" s="97">
        <v>0.8</v>
      </c>
      <c r="E5" s="97">
        <v>0.2</v>
      </c>
      <c r="F5" s="78" t="s">
        <v>77</v>
      </c>
    </row>
    <row r="6" spans="2:6" x14ac:dyDescent="0.25">
      <c r="B6" s="129" t="s">
        <v>80</v>
      </c>
      <c r="C6" s="130"/>
      <c r="D6" s="98">
        <v>48426.02</v>
      </c>
      <c r="E6" s="98">
        <v>12106.51</v>
      </c>
      <c r="F6" s="98">
        <f>E6+D6</f>
        <v>60532.53</v>
      </c>
    </row>
    <row r="7" spans="2:6" x14ac:dyDescent="0.25">
      <c r="B7" s="129" t="s">
        <v>37</v>
      </c>
      <c r="C7" s="130"/>
      <c r="D7" s="98">
        <v>3176.7</v>
      </c>
      <c r="E7" s="98">
        <v>794.17</v>
      </c>
      <c r="F7" s="98">
        <f>E7+D7</f>
        <v>3970.87</v>
      </c>
    </row>
    <row r="8" spans="2:6" x14ac:dyDescent="0.25">
      <c r="B8" s="126" t="s">
        <v>77</v>
      </c>
      <c r="C8" s="127"/>
      <c r="D8" s="99">
        <f>SUM(D6:D7)</f>
        <v>51602.719999999994</v>
      </c>
      <c r="E8" s="99">
        <f>SUM(E6:E7)</f>
        <v>12900.68</v>
      </c>
      <c r="F8" s="99">
        <f t="shared" ref="F8" si="0">SUM(F5:F7)</f>
        <v>64503.4</v>
      </c>
    </row>
  </sheetData>
  <mergeCells count="7">
    <mergeCell ref="B8:C8"/>
    <mergeCell ref="B1:F1"/>
    <mergeCell ref="B2:F2"/>
    <mergeCell ref="B4:F4"/>
    <mergeCell ref="B5:C5"/>
    <mergeCell ref="B6:C6"/>
    <mergeCell ref="B7:C7"/>
  </mergeCells>
  <pageMargins left="0.511811024" right="0.511811024" top="0.78740157499999996" bottom="0.78740157499999996" header="0.31496062000000002" footer="0.31496062000000002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1035-40F8-49C5-8625-B40905EFBD57}">
  <dimension ref="B1:J18"/>
  <sheetViews>
    <sheetView tabSelected="1" view="pageBreakPreview" topLeftCell="B1" zoomScale="60" zoomScaleNormal="100" workbookViewId="0">
      <selection activeCell="F12" sqref="F12"/>
    </sheetView>
  </sheetViews>
  <sheetFormatPr defaultRowHeight="15" x14ac:dyDescent="0.25"/>
  <cols>
    <col min="2" max="2" width="7.28515625" customWidth="1"/>
    <col min="4" max="4" width="42.85546875" customWidth="1"/>
    <col min="5" max="5" width="7.5703125" customWidth="1"/>
    <col min="6" max="6" width="16" customWidth="1"/>
    <col min="7" max="7" width="10" bestFit="1" customWidth="1"/>
    <col min="8" max="8" width="14.140625" customWidth="1"/>
    <col min="9" max="9" width="14.85546875" customWidth="1"/>
    <col min="10" max="10" width="17.5703125" customWidth="1"/>
  </cols>
  <sheetData>
    <row r="1" spans="2:10" x14ac:dyDescent="0.25">
      <c r="B1" s="135" t="s">
        <v>33</v>
      </c>
      <c r="C1" s="135"/>
      <c r="D1" s="135"/>
      <c r="E1" s="135"/>
      <c r="F1" s="135"/>
      <c r="G1" s="135"/>
      <c r="H1" s="135"/>
      <c r="I1" s="135"/>
      <c r="J1" s="135"/>
    </row>
    <row r="2" spans="2:10" x14ac:dyDescent="0.25">
      <c r="B2" s="136" t="s">
        <v>113</v>
      </c>
      <c r="C2" s="136"/>
      <c r="D2" s="136"/>
      <c r="E2" s="136"/>
      <c r="F2" s="136"/>
      <c r="G2" s="136"/>
      <c r="H2" s="136"/>
      <c r="I2" s="136"/>
      <c r="J2" s="136"/>
    </row>
    <row r="3" spans="2:10" ht="38.25" x14ac:dyDescent="0.25">
      <c r="B3" s="100" t="s">
        <v>96</v>
      </c>
      <c r="C3" s="131" t="s">
        <v>97</v>
      </c>
      <c r="D3" s="132"/>
      <c r="E3" s="100" t="s">
        <v>98</v>
      </c>
      <c r="F3" s="100" t="s">
        <v>99</v>
      </c>
      <c r="G3" s="100" t="s">
        <v>100</v>
      </c>
      <c r="H3" s="100" t="s">
        <v>101</v>
      </c>
      <c r="I3" s="100" t="s">
        <v>102</v>
      </c>
      <c r="J3" s="100" t="s">
        <v>103</v>
      </c>
    </row>
    <row r="4" spans="2:10" ht="15.75" x14ac:dyDescent="0.25">
      <c r="B4" s="101">
        <v>1</v>
      </c>
      <c r="C4" s="133" t="s">
        <v>104</v>
      </c>
      <c r="D4" s="134"/>
      <c r="E4" s="101">
        <v>12</v>
      </c>
      <c r="F4" s="104">
        <v>833.48</v>
      </c>
      <c r="G4" s="104">
        <v>416.74</v>
      </c>
      <c r="H4" s="104">
        <v>1250.22</v>
      </c>
      <c r="I4" s="104">
        <f>E4*H4</f>
        <v>15002.64</v>
      </c>
      <c r="J4" s="102">
        <f>G4/F4</f>
        <v>0.5</v>
      </c>
    </row>
    <row r="18" spans="6:6" x14ac:dyDescent="0.25">
      <c r="F18" s="103"/>
    </row>
  </sheetData>
  <mergeCells count="4">
    <mergeCell ref="C3:D3"/>
    <mergeCell ref="C4:D4"/>
    <mergeCell ref="B1:J1"/>
    <mergeCell ref="B2:J2"/>
  </mergeCells>
  <pageMargins left="0.511811024" right="0.511811024" top="0.78740157499999996" bottom="0.78740157499999996" header="0.31496062000000002" footer="0.31496062000000002"/>
  <pageSetup paperSize="9" scale="6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Resumo</vt:lpstr>
      <vt:lpstr>Leitos</vt:lpstr>
      <vt:lpstr>ARFT</vt:lpstr>
      <vt:lpstr>SIA MÉDIA</vt:lpstr>
      <vt:lpstr>INCENTIVOS</vt:lpstr>
      <vt:lpstr>CIRURGIAS ELETIVAS</vt:lpstr>
      <vt:lpstr>Resumo!Area_de_impressao</vt:lpstr>
      <vt:lpstr>'SIA MÉDIA'!Area_de_impressao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2023-04-12T19:10:04Z</dcterms:modified>
</cp:coreProperties>
</file>