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\\fileserver\sesa$\GEVS\IMUNIZACAO\PEI\RENATA\COBERTURAS\COBERTURA ROTINA\2023\QUADRIMESTRES\3º QUADRIMESTRE\"/>
    </mc:Choice>
  </mc:AlternateContent>
  <bookViews>
    <workbookView xWindow="-120" yWindow="-120" windowWidth="20730" windowHeight="11040" tabRatio="856" firstSheet="1" activeTab="1"/>
  </bookViews>
  <sheets>
    <sheet name="CV Rotina &lt;2A - procedência" sheetId="4" r:id="rId1"/>
    <sheet name="CV Rotina &lt;2A - residência" sheetId="7" r:id="rId2"/>
    <sheet name="CV REF 1A e 4A - procedência" sheetId="1" r:id="rId3"/>
    <sheet name="CV REF 1A e 4A - residência" sheetId="8" r:id="rId4"/>
    <sheet name="dTpa gestantes - procedência" sheetId="6" r:id="rId5"/>
    <sheet name="dTpa gestantes - residência" sheetId="9" r:id="rId6"/>
    <sheet name="cálculos1" sheetId="5" state="hidden" r:id="rId7"/>
    <sheet name="cálculos2" sheetId="10" state="hidden" r:id="rId8"/>
  </sheets>
  <definedNames>
    <definedName name="_xlnm._FilterDatabase" localSheetId="2" hidden="1">'CV REF 1A e 4A - procedência'!$A$1:$X$79</definedName>
    <definedName name="_xlnm._FilterDatabase" localSheetId="3" hidden="1">'CV REF 1A e 4A - residência'!$A$1:$X$79</definedName>
    <definedName name="_xlnm._FilterDatabase" localSheetId="0" hidden="1">'CV Rotina &lt;2A - procedência'!$A$1:$X$86</definedName>
    <definedName name="_xlnm._FilterDatabase" localSheetId="1" hidden="1">'CV Rotina &lt;2A - residência'!$A$1:$X$86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6" l="1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2" i="6"/>
  <c r="D2" i="9"/>
  <c r="D3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3" i="7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3" i="4" l="1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2" i="4"/>
  <c r="F79" i="6" l="1"/>
  <c r="F3" i="8" l="1"/>
  <c r="F4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2" i="8"/>
  <c r="D3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2" i="8"/>
  <c r="D2" i="7"/>
  <c r="F2" i="1"/>
  <c r="D2" i="1"/>
  <c r="Z84" i="7" l="1"/>
  <c r="Z83" i="7"/>
  <c r="Z82" i="7"/>
  <c r="Z81" i="7"/>
  <c r="Z81" i="4"/>
  <c r="Z84" i="4"/>
  <c r="Z83" i="4"/>
  <c r="Z82" i="4"/>
  <c r="AA20" i="4"/>
  <c r="AA15" i="4"/>
  <c r="AA3" i="7"/>
  <c r="AA4" i="7"/>
  <c r="AA5" i="7"/>
  <c r="AA6" i="7"/>
  <c r="AA7" i="7"/>
  <c r="AA8" i="7"/>
  <c r="AA9" i="7"/>
  <c r="AA10" i="7"/>
  <c r="AA11" i="7"/>
  <c r="AA12" i="7"/>
  <c r="AA13" i="7"/>
  <c r="AA14" i="7"/>
  <c r="AA15" i="7"/>
  <c r="AA16" i="7"/>
  <c r="AA17" i="7"/>
  <c r="AA18" i="7"/>
  <c r="AA19" i="7"/>
  <c r="AA20" i="7"/>
  <c r="AA21" i="7"/>
  <c r="AA22" i="7"/>
  <c r="AA23" i="7"/>
  <c r="AA24" i="7"/>
  <c r="AA25" i="7"/>
  <c r="AA26" i="7"/>
  <c r="AA27" i="7"/>
  <c r="AA28" i="7"/>
  <c r="AA29" i="7"/>
  <c r="AA30" i="7"/>
  <c r="AA31" i="7"/>
  <c r="AA32" i="7"/>
  <c r="AA33" i="7"/>
  <c r="AA34" i="7"/>
  <c r="AA35" i="7"/>
  <c r="AA36" i="7"/>
  <c r="AA37" i="7"/>
  <c r="AA38" i="7"/>
  <c r="AA39" i="7"/>
  <c r="AA40" i="7"/>
  <c r="AA41" i="7"/>
  <c r="AA42" i="7"/>
  <c r="AA43" i="7"/>
  <c r="AA44" i="7"/>
  <c r="AA45" i="7"/>
  <c r="AA46" i="7"/>
  <c r="AA47" i="7"/>
  <c r="AA48" i="7"/>
  <c r="AA49" i="7"/>
  <c r="AA50" i="7"/>
  <c r="AA51" i="7"/>
  <c r="AA52" i="7"/>
  <c r="AA53" i="7"/>
  <c r="AA54" i="7"/>
  <c r="AA55" i="7"/>
  <c r="AA56" i="7"/>
  <c r="AA57" i="7"/>
  <c r="AA58" i="7"/>
  <c r="AA59" i="7"/>
  <c r="AA60" i="7"/>
  <c r="AA61" i="7"/>
  <c r="AA62" i="7"/>
  <c r="AA63" i="7"/>
  <c r="AA64" i="7"/>
  <c r="AA65" i="7"/>
  <c r="AA66" i="7"/>
  <c r="AA67" i="7"/>
  <c r="AA68" i="7"/>
  <c r="AA69" i="7"/>
  <c r="AA70" i="7"/>
  <c r="AA71" i="7"/>
  <c r="AA72" i="7"/>
  <c r="AA73" i="7"/>
  <c r="AA74" i="7"/>
  <c r="AA75" i="7"/>
  <c r="AA76" i="7"/>
  <c r="AA77" i="7"/>
  <c r="AA78" i="7"/>
  <c r="AA79" i="7"/>
  <c r="AA3" i="4"/>
  <c r="AA4" i="4"/>
  <c r="AA5" i="4"/>
  <c r="AA6" i="4"/>
  <c r="AA7" i="4"/>
  <c r="AA8" i="4"/>
  <c r="AA9" i="4"/>
  <c r="AA10" i="4"/>
  <c r="AA11" i="4"/>
  <c r="AA12" i="4"/>
  <c r="AA13" i="4"/>
  <c r="AA14" i="4"/>
  <c r="AA16" i="4"/>
  <c r="AA17" i="4"/>
  <c r="AA18" i="4"/>
  <c r="AA19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34" i="4"/>
  <c r="AA35" i="4"/>
  <c r="AA36" i="4"/>
  <c r="AA37" i="4"/>
  <c r="AA38" i="4"/>
  <c r="AA39" i="4"/>
  <c r="AA40" i="4"/>
  <c r="AA41" i="4"/>
  <c r="AA42" i="4"/>
  <c r="AA43" i="4"/>
  <c r="AA44" i="4"/>
  <c r="AA45" i="4"/>
  <c r="AA46" i="4"/>
  <c r="AA47" i="4"/>
  <c r="AA48" i="4"/>
  <c r="AA49" i="4"/>
  <c r="AA50" i="4"/>
  <c r="AA51" i="4"/>
  <c r="AA52" i="4"/>
  <c r="AA53" i="4"/>
  <c r="AA54" i="4"/>
  <c r="AA55" i="4"/>
  <c r="AA56" i="4"/>
  <c r="AA57" i="4"/>
  <c r="AA58" i="4"/>
  <c r="AA59" i="4"/>
  <c r="AA60" i="4"/>
  <c r="AA61" i="4"/>
  <c r="AA62" i="4"/>
  <c r="AA63" i="4"/>
  <c r="AA64" i="4"/>
  <c r="AA65" i="4"/>
  <c r="AA66" i="4"/>
  <c r="AA67" i="4"/>
  <c r="AA68" i="4"/>
  <c r="AA69" i="4"/>
  <c r="AA70" i="4"/>
  <c r="AA71" i="4"/>
  <c r="AA72" i="4"/>
  <c r="AA73" i="4"/>
  <c r="AA74" i="4"/>
  <c r="AA75" i="4"/>
  <c r="AA76" i="4"/>
  <c r="AA77" i="4"/>
  <c r="AA78" i="4"/>
  <c r="AA79" i="4"/>
  <c r="AA2" i="7"/>
  <c r="F2" i="4" l="1"/>
  <c r="C2" i="5" s="1"/>
  <c r="AA2" i="4"/>
  <c r="Z86" i="4" s="1"/>
  <c r="Z87" i="4" s="1"/>
  <c r="Z86" i="7"/>
  <c r="Z87" i="7" s="1"/>
  <c r="Z85" i="7"/>
  <c r="H2" i="4"/>
  <c r="Z85" i="4"/>
  <c r="E85" i="9"/>
  <c r="C85" i="9"/>
  <c r="E84" i="9"/>
  <c r="C84" i="9"/>
  <c r="E83" i="9"/>
  <c r="C83" i="9"/>
  <c r="E82" i="9"/>
  <c r="C82" i="9"/>
  <c r="E81" i="9"/>
  <c r="C81" i="9"/>
  <c r="F79" i="9"/>
  <c r="F78" i="9"/>
  <c r="F77" i="9"/>
  <c r="F76" i="9"/>
  <c r="F75" i="9"/>
  <c r="F74" i="9"/>
  <c r="F73" i="9"/>
  <c r="F72" i="9"/>
  <c r="F71" i="9"/>
  <c r="F70" i="9"/>
  <c r="F69" i="9"/>
  <c r="F68" i="9"/>
  <c r="F67" i="9"/>
  <c r="F66" i="9"/>
  <c r="F65" i="9"/>
  <c r="F64" i="9"/>
  <c r="F63" i="9"/>
  <c r="F62" i="9"/>
  <c r="F61" i="9"/>
  <c r="F60" i="9"/>
  <c r="F59" i="9"/>
  <c r="F58" i="9"/>
  <c r="F57" i="9"/>
  <c r="F56" i="9"/>
  <c r="F55" i="9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W85" i="8"/>
  <c r="U85" i="8"/>
  <c r="S85" i="8"/>
  <c r="Q85" i="8"/>
  <c r="O85" i="8"/>
  <c r="M85" i="8"/>
  <c r="K85" i="8"/>
  <c r="I85" i="8"/>
  <c r="G85" i="8"/>
  <c r="E85" i="8"/>
  <c r="C85" i="8"/>
  <c r="W84" i="8"/>
  <c r="U84" i="8"/>
  <c r="S84" i="8"/>
  <c r="Q84" i="8"/>
  <c r="O84" i="8"/>
  <c r="M84" i="8"/>
  <c r="K84" i="8"/>
  <c r="I84" i="8"/>
  <c r="G84" i="8"/>
  <c r="E84" i="8"/>
  <c r="C84" i="8"/>
  <c r="W83" i="8"/>
  <c r="U83" i="8"/>
  <c r="S83" i="8"/>
  <c r="Q83" i="8"/>
  <c r="O83" i="8"/>
  <c r="M83" i="8"/>
  <c r="K83" i="8"/>
  <c r="I83" i="8"/>
  <c r="G83" i="8"/>
  <c r="E83" i="8"/>
  <c r="C83" i="8"/>
  <c r="W82" i="8"/>
  <c r="U82" i="8"/>
  <c r="S82" i="8"/>
  <c r="Q82" i="8"/>
  <c r="O82" i="8"/>
  <c r="M82" i="8"/>
  <c r="K82" i="8"/>
  <c r="I82" i="8"/>
  <c r="G82" i="8"/>
  <c r="E82" i="8"/>
  <c r="C82" i="8"/>
  <c r="W81" i="8"/>
  <c r="U81" i="8"/>
  <c r="S81" i="8"/>
  <c r="Q81" i="8"/>
  <c r="O81" i="8"/>
  <c r="M81" i="8"/>
  <c r="K81" i="8"/>
  <c r="I81" i="8"/>
  <c r="G81" i="8"/>
  <c r="E81" i="8"/>
  <c r="C81" i="8"/>
  <c r="X79" i="8"/>
  <c r="V79" i="8"/>
  <c r="R79" i="8"/>
  <c r="N79" i="8"/>
  <c r="J79" i="8"/>
  <c r="H79" i="8"/>
  <c r="N78" i="8"/>
  <c r="R77" i="8"/>
  <c r="N77" i="8"/>
  <c r="X76" i="8"/>
  <c r="T76" i="8"/>
  <c r="R76" i="8"/>
  <c r="P76" i="8"/>
  <c r="L76" i="8"/>
  <c r="H76" i="8"/>
  <c r="J76" i="8"/>
  <c r="V75" i="8"/>
  <c r="R75" i="8"/>
  <c r="N75" i="8"/>
  <c r="J75" i="8"/>
  <c r="H75" i="8"/>
  <c r="X75" i="8"/>
  <c r="X74" i="8"/>
  <c r="T74" i="8"/>
  <c r="N74" i="8"/>
  <c r="L74" i="8"/>
  <c r="P74" i="8"/>
  <c r="V73" i="8"/>
  <c r="T73" i="8"/>
  <c r="N73" i="8"/>
  <c r="L73" i="8"/>
  <c r="X72" i="8"/>
  <c r="T72" i="8"/>
  <c r="P72" i="8"/>
  <c r="L72" i="8"/>
  <c r="V71" i="8"/>
  <c r="R71" i="8"/>
  <c r="N71" i="8"/>
  <c r="J71" i="8"/>
  <c r="H71" i="8"/>
  <c r="V70" i="8"/>
  <c r="T70" i="8"/>
  <c r="L70" i="8"/>
  <c r="H70" i="8"/>
  <c r="P70" i="8"/>
  <c r="V69" i="8"/>
  <c r="T69" i="8"/>
  <c r="R69" i="8"/>
  <c r="L69" i="8"/>
  <c r="J69" i="8"/>
  <c r="H69" i="8"/>
  <c r="X68" i="8"/>
  <c r="T68" i="8"/>
  <c r="P68" i="8"/>
  <c r="L68" i="8"/>
  <c r="X67" i="8"/>
  <c r="V67" i="8"/>
  <c r="R67" i="8"/>
  <c r="N67" i="8"/>
  <c r="J67" i="8"/>
  <c r="H67" i="8"/>
  <c r="H66" i="8"/>
  <c r="V66" i="8"/>
  <c r="T65" i="8"/>
  <c r="R65" i="8"/>
  <c r="J65" i="8"/>
  <c r="H65" i="8"/>
  <c r="X64" i="8"/>
  <c r="T64" i="8"/>
  <c r="R64" i="8"/>
  <c r="P64" i="8"/>
  <c r="L64" i="8"/>
  <c r="J64" i="8"/>
  <c r="H64" i="8"/>
  <c r="X63" i="8"/>
  <c r="V63" i="8"/>
  <c r="R63" i="8"/>
  <c r="N63" i="8"/>
  <c r="J63" i="8"/>
  <c r="H63" i="8"/>
  <c r="X62" i="8"/>
  <c r="X60" i="8"/>
  <c r="T60" i="8"/>
  <c r="R60" i="8"/>
  <c r="P60" i="8"/>
  <c r="L60" i="8"/>
  <c r="H60" i="8"/>
  <c r="J60" i="8"/>
  <c r="V59" i="8"/>
  <c r="R59" i="8"/>
  <c r="N59" i="8"/>
  <c r="J59" i="8"/>
  <c r="H59" i="8"/>
  <c r="X59" i="8"/>
  <c r="X58" i="8"/>
  <c r="T58" i="8"/>
  <c r="N58" i="8"/>
  <c r="L58" i="8"/>
  <c r="P58" i="8"/>
  <c r="T57" i="8"/>
  <c r="L57" i="8"/>
  <c r="X56" i="8"/>
  <c r="T56" i="8"/>
  <c r="P56" i="8"/>
  <c r="L56" i="8"/>
  <c r="V55" i="8"/>
  <c r="R55" i="8"/>
  <c r="N55" i="8"/>
  <c r="J55" i="8"/>
  <c r="H55" i="8"/>
  <c r="V54" i="8"/>
  <c r="T54" i="8"/>
  <c r="P54" i="8"/>
  <c r="L54" i="8"/>
  <c r="J54" i="8"/>
  <c r="X54" i="8"/>
  <c r="X53" i="8"/>
  <c r="V53" i="8"/>
  <c r="R53" i="8"/>
  <c r="P53" i="8"/>
  <c r="N53" i="8"/>
  <c r="J53" i="8"/>
  <c r="H53" i="8"/>
  <c r="T53" i="8"/>
  <c r="V52" i="8"/>
  <c r="N52" i="8"/>
  <c r="H52" i="8"/>
  <c r="R52" i="8"/>
  <c r="T51" i="8"/>
  <c r="N51" i="8"/>
  <c r="X50" i="8"/>
  <c r="T50" i="8"/>
  <c r="P50" i="8"/>
  <c r="L50" i="8"/>
  <c r="X49" i="8"/>
  <c r="V49" i="8"/>
  <c r="R49" i="8"/>
  <c r="P49" i="8"/>
  <c r="N49" i="8"/>
  <c r="J49" i="8"/>
  <c r="H49" i="8"/>
  <c r="T49" i="8"/>
  <c r="V48" i="8"/>
  <c r="P48" i="8"/>
  <c r="N48" i="8"/>
  <c r="H48" i="8"/>
  <c r="R48" i="8"/>
  <c r="V47" i="8"/>
  <c r="N47" i="8"/>
  <c r="X46" i="8"/>
  <c r="T46" i="8"/>
  <c r="R46" i="8"/>
  <c r="P46" i="8"/>
  <c r="L46" i="8"/>
  <c r="J46" i="8"/>
  <c r="X45" i="8"/>
  <c r="V45" i="8"/>
  <c r="R45" i="8"/>
  <c r="N45" i="8"/>
  <c r="J45" i="8"/>
  <c r="H45" i="8"/>
  <c r="X44" i="8"/>
  <c r="V44" i="8"/>
  <c r="L44" i="8"/>
  <c r="T44" i="8"/>
  <c r="V43" i="8"/>
  <c r="L43" i="8"/>
  <c r="H43" i="8"/>
  <c r="X42" i="8"/>
  <c r="T42" i="8"/>
  <c r="P42" i="8"/>
  <c r="L42" i="8"/>
  <c r="R42" i="8"/>
  <c r="V41" i="8"/>
  <c r="R41" i="8"/>
  <c r="N41" i="8"/>
  <c r="J41" i="8"/>
  <c r="H41" i="8"/>
  <c r="P41" i="8"/>
  <c r="X40" i="8"/>
  <c r="V40" i="8"/>
  <c r="T40" i="8"/>
  <c r="L40" i="8"/>
  <c r="H40" i="8"/>
  <c r="P40" i="8"/>
  <c r="V39" i="8"/>
  <c r="T39" i="8"/>
  <c r="L39" i="8"/>
  <c r="J39" i="8"/>
  <c r="H39" i="8"/>
  <c r="X38" i="8"/>
  <c r="T38" i="8"/>
  <c r="P38" i="8"/>
  <c r="L38" i="8"/>
  <c r="J38" i="8"/>
  <c r="X37" i="8"/>
  <c r="V37" i="8"/>
  <c r="R37" i="8"/>
  <c r="N37" i="8"/>
  <c r="J37" i="8"/>
  <c r="H37" i="8"/>
  <c r="P37" i="8"/>
  <c r="T36" i="8"/>
  <c r="P36" i="8"/>
  <c r="L36" i="8"/>
  <c r="J36" i="8"/>
  <c r="H36" i="8"/>
  <c r="X36" i="8"/>
  <c r="R36" i="8"/>
  <c r="V35" i="8"/>
  <c r="R35" i="8"/>
  <c r="N35" i="8"/>
  <c r="J35" i="8"/>
  <c r="H35" i="8"/>
  <c r="T35" i="8"/>
  <c r="T34" i="8"/>
  <c r="L34" i="8"/>
  <c r="X34" i="8"/>
  <c r="R34" i="8"/>
  <c r="T33" i="8"/>
  <c r="R33" i="8"/>
  <c r="L33" i="8"/>
  <c r="J33" i="8"/>
  <c r="X33" i="8"/>
  <c r="H33" i="8"/>
  <c r="X32" i="8"/>
  <c r="T32" i="8"/>
  <c r="R32" i="8"/>
  <c r="P32" i="8"/>
  <c r="L32" i="8"/>
  <c r="J32" i="8"/>
  <c r="H32" i="8"/>
  <c r="V32" i="8"/>
  <c r="V31" i="8"/>
  <c r="R31" i="8"/>
  <c r="N31" i="8"/>
  <c r="J31" i="8"/>
  <c r="H31" i="8"/>
  <c r="T31" i="8"/>
  <c r="T30" i="8"/>
  <c r="L30" i="8"/>
  <c r="X30" i="8"/>
  <c r="R30" i="8"/>
  <c r="T29" i="8"/>
  <c r="R29" i="8"/>
  <c r="L29" i="8"/>
  <c r="J29" i="8"/>
  <c r="X29" i="8"/>
  <c r="H29" i="8"/>
  <c r="X28" i="8"/>
  <c r="T28" i="8"/>
  <c r="R28" i="8"/>
  <c r="P28" i="8"/>
  <c r="L28" i="8"/>
  <c r="J28" i="8"/>
  <c r="H28" i="8"/>
  <c r="V28" i="8"/>
  <c r="V27" i="8"/>
  <c r="R27" i="8"/>
  <c r="N27" i="8"/>
  <c r="J27" i="8"/>
  <c r="H27" i="8"/>
  <c r="T27" i="8"/>
  <c r="T26" i="8"/>
  <c r="L26" i="8"/>
  <c r="X26" i="8"/>
  <c r="R26" i="8"/>
  <c r="T25" i="8"/>
  <c r="R25" i="8"/>
  <c r="L25" i="8"/>
  <c r="J25" i="8"/>
  <c r="X25" i="8"/>
  <c r="H25" i="8"/>
  <c r="X24" i="8"/>
  <c r="T24" i="8"/>
  <c r="R24" i="8"/>
  <c r="P24" i="8"/>
  <c r="L24" i="8"/>
  <c r="J24" i="8"/>
  <c r="H24" i="8"/>
  <c r="V24" i="8"/>
  <c r="V23" i="8"/>
  <c r="R23" i="8"/>
  <c r="N23" i="8"/>
  <c r="J23" i="8"/>
  <c r="H23" i="8"/>
  <c r="T23" i="8"/>
  <c r="T22" i="8"/>
  <c r="L22" i="8"/>
  <c r="X22" i="8"/>
  <c r="R22" i="8"/>
  <c r="T21" i="8"/>
  <c r="R21" i="8"/>
  <c r="L21" i="8"/>
  <c r="J21" i="8"/>
  <c r="X21" i="8"/>
  <c r="H21" i="8"/>
  <c r="X20" i="8"/>
  <c r="T20" i="8"/>
  <c r="R20" i="8"/>
  <c r="P20" i="8"/>
  <c r="L20" i="8"/>
  <c r="J20" i="8"/>
  <c r="H20" i="8"/>
  <c r="V20" i="8"/>
  <c r="V19" i="8"/>
  <c r="R19" i="8"/>
  <c r="N19" i="8"/>
  <c r="J19" i="8"/>
  <c r="H19" i="8"/>
  <c r="T19" i="8"/>
  <c r="T18" i="8"/>
  <c r="L18" i="8"/>
  <c r="X18" i="8"/>
  <c r="R18" i="8"/>
  <c r="T17" i="8"/>
  <c r="R17" i="8"/>
  <c r="L17" i="8"/>
  <c r="J17" i="8"/>
  <c r="X17" i="8"/>
  <c r="H17" i="8"/>
  <c r="X16" i="8"/>
  <c r="T16" i="8"/>
  <c r="R16" i="8"/>
  <c r="P16" i="8"/>
  <c r="L16" i="8"/>
  <c r="J16" i="8"/>
  <c r="H16" i="8"/>
  <c r="V16" i="8"/>
  <c r="V15" i="8"/>
  <c r="R15" i="8"/>
  <c r="N15" i="8"/>
  <c r="J15" i="8"/>
  <c r="H15" i="8"/>
  <c r="T15" i="8"/>
  <c r="T14" i="8"/>
  <c r="L14" i="8"/>
  <c r="X14" i="8"/>
  <c r="R14" i="8"/>
  <c r="T13" i="8"/>
  <c r="R13" i="8"/>
  <c r="L13" i="8"/>
  <c r="J13" i="8"/>
  <c r="X13" i="8"/>
  <c r="H13" i="8"/>
  <c r="X12" i="8"/>
  <c r="T12" i="8"/>
  <c r="R12" i="8"/>
  <c r="P12" i="8"/>
  <c r="L12" i="8"/>
  <c r="J12" i="8"/>
  <c r="H12" i="8"/>
  <c r="V12" i="8"/>
  <c r="V11" i="8"/>
  <c r="R11" i="8"/>
  <c r="N11" i="8"/>
  <c r="J11" i="8"/>
  <c r="H11" i="8"/>
  <c r="T11" i="8"/>
  <c r="T10" i="8"/>
  <c r="L10" i="8"/>
  <c r="X10" i="8"/>
  <c r="R10" i="8"/>
  <c r="T9" i="8"/>
  <c r="R9" i="8"/>
  <c r="L9" i="8"/>
  <c r="J9" i="8"/>
  <c r="X9" i="8"/>
  <c r="H9" i="8"/>
  <c r="X8" i="8"/>
  <c r="T8" i="8"/>
  <c r="R8" i="8"/>
  <c r="P8" i="8"/>
  <c r="L8" i="8"/>
  <c r="J8" i="8"/>
  <c r="H8" i="8"/>
  <c r="V8" i="8"/>
  <c r="V7" i="8"/>
  <c r="R7" i="8"/>
  <c r="N7" i="8"/>
  <c r="J7" i="8"/>
  <c r="H7" i="8"/>
  <c r="T7" i="8"/>
  <c r="T6" i="8"/>
  <c r="L6" i="8"/>
  <c r="X6" i="8"/>
  <c r="R6" i="8"/>
  <c r="T5" i="8"/>
  <c r="R5" i="8"/>
  <c r="L5" i="8"/>
  <c r="J5" i="8"/>
  <c r="H5" i="8"/>
  <c r="X4" i="8"/>
  <c r="T4" i="8"/>
  <c r="R4" i="8"/>
  <c r="P4" i="8"/>
  <c r="L4" i="8"/>
  <c r="J4" i="8"/>
  <c r="H4" i="8"/>
  <c r="V3" i="8"/>
  <c r="R3" i="8"/>
  <c r="N3" i="8"/>
  <c r="J3" i="8"/>
  <c r="H3" i="8"/>
  <c r="T3" i="8"/>
  <c r="T2" i="8"/>
  <c r="L2" i="8"/>
  <c r="X2" i="8"/>
  <c r="C85" i="7"/>
  <c r="W84" i="7"/>
  <c r="U84" i="7"/>
  <c r="S84" i="7"/>
  <c r="Q84" i="7"/>
  <c r="O84" i="7"/>
  <c r="M84" i="7"/>
  <c r="K84" i="7"/>
  <c r="I84" i="7"/>
  <c r="G84" i="7"/>
  <c r="E84" i="7"/>
  <c r="C84" i="7"/>
  <c r="W83" i="7"/>
  <c r="U83" i="7"/>
  <c r="S83" i="7"/>
  <c r="Q83" i="7"/>
  <c r="O83" i="7"/>
  <c r="M83" i="7"/>
  <c r="K83" i="7"/>
  <c r="I83" i="7"/>
  <c r="G83" i="7"/>
  <c r="E83" i="7"/>
  <c r="C83" i="7"/>
  <c r="W82" i="7"/>
  <c r="U82" i="7"/>
  <c r="S82" i="7"/>
  <c r="Q82" i="7"/>
  <c r="O82" i="7"/>
  <c r="M82" i="7"/>
  <c r="K82" i="7"/>
  <c r="I82" i="7"/>
  <c r="G82" i="7"/>
  <c r="E82" i="7"/>
  <c r="C82" i="7"/>
  <c r="W81" i="7"/>
  <c r="U81" i="7"/>
  <c r="S81" i="7"/>
  <c r="Q81" i="7"/>
  <c r="O81" i="7"/>
  <c r="M81" i="7"/>
  <c r="K81" i="7"/>
  <c r="I81" i="7"/>
  <c r="G81" i="7"/>
  <c r="E81" i="7"/>
  <c r="C81" i="7"/>
  <c r="V79" i="7"/>
  <c r="H79" i="10" s="1"/>
  <c r="J79" i="7"/>
  <c r="F79" i="10" s="1"/>
  <c r="T79" i="7"/>
  <c r="K79" i="10" s="1"/>
  <c r="P78" i="7"/>
  <c r="I78" i="10" s="1"/>
  <c r="X76" i="7"/>
  <c r="L76" i="10" s="1"/>
  <c r="V75" i="7"/>
  <c r="H75" i="10" s="1"/>
  <c r="R75" i="7"/>
  <c r="J75" i="10" s="1"/>
  <c r="J75" i="7"/>
  <c r="F75" i="10" s="1"/>
  <c r="H75" i="7"/>
  <c r="E75" i="10" s="1"/>
  <c r="T75" i="7"/>
  <c r="K75" i="10" s="1"/>
  <c r="P74" i="7"/>
  <c r="I74" i="10" s="1"/>
  <c r="N74" i="7"/>
  <c r="D74" i="10" s="1"/>
  <c r="L74" i="7"/>
  <c r="G74" i="10" s="1"/>
  <c r="T73" i="7"/>
  <c r="K73" i="10" s="1"/>
  <c r="T72" i="7"/>
  <c r="K72" i="10" s="1"/>
  <c r="T71" i="7"/>
  <c r="K71" i="10" s="1"/>
  <c r="X70" i="7"/>
  <c r="L70" i="10" s="1"/>
  <c r="T69" i="7"/>
  <c r="K69" i="10" s="1"/>
  <c r="N69" i="7"/>
  <c r="D69" i="10" s="1"/>
  <c r="T68" i="7"/>
  <c r="K68" i="10" s="1"/>
  <c r="P68" i="7"/>
  <c r="I68" i="10" s="1"/>
  <c r="V67" i="7"/>
  <c r="H67" i="10" s="1"/>
  <c r="R67" i="7"/>
  <c r="J67" i="10" s="1"/>
  <c r="J67" i="7"/>
  <c r="F67" i="10" s="1"/>
  <c r="H67" i="7"/>
  <c r="E67" i="10" s="1"/>
  <c r="T67" i="7"/>
  <c r="K67" i="10" s="1"/>
  <c r="P66" i="7"/>
  <c r="I66" i="10" s="1"/>
  <c r="T65" i="7"/>
  <c r="K65" i="10" s="1"/>
  <c r="N65" i="7"/>
  <c r="D65" i="10" s="1"/>
  <c r="L65" i="7"/>
  <c r="G65" i="10" s="1"/>
  <c r="P64" i="7"/>
  <c r="I64" i="10" s="1"/>
  <c r="V62" i="7"/>
  <c r="H62" i="10" s="1"/>
  <c r="R62" i="7"/>
  <c r="J62" i="10" s="1"/>
  <c r="P62" i="7"/>
  <c r="I62" i="10" s="1"/>
  <c r="J62" i="7"/>
  <c r="F62" i="10" s="1"/>
  <c r="H62" i="7"/>
  <c r="E62" i="10" s="1"/>
  <c r="F62" i="7"/>
  <c r="C62" i="10" s="1"/>
  <c r="T62" i="7"/>
  <c r="K62" i="10" s="1"/>
  <c r="V61" i="7"/>
  <c r="H61" i="10" s="1"/>
  <c r="L61" i="7"/>
  <c r="G61" i="10" s="1"/>
  <c r="H61" i="7"/>
  <c r="E61" i="10" s="1"/>
  <c r="T61" i="7"/>
  <c r="K61" i="10" s="1"/>
  <c r="N60" i="7"/>
  <c r="D60" i="10" s="1"/>
  <c r="R59" i="7"/>
  <c r="J59" i="10" s="1"/>
  <c r="V58" i="7"/>
  <c r="H58" i="10" s="1"/>
  <c r="J58" i="7"/>
  <c r="F58" i="10" s="1"/>
  <c r="T58" i="7"/>
  <c r="K58" i="10" s="1"/>
  <c r="L57" i="7"/>
  <c r="G57" i="10" s="1"/>
  <c r="N56" i="7"/>
  <c r="D56" i="10" s="1"/>
  <c r="J56" i="7"/>
  <c r="F56" i="10" s="1"/>
  <c r="R55" i="7"/>
  <c r="J55" i="10" s="1"/>
  <c r="T54" i="7"/>
  <c r="K54" i="10" s="1"/>
  <c r="V53" i="7"/>
  <c r="H53" i="10" s="1"/>
  <c r="H53" i="7"/>
  <c r="E53" i="10" s="1"/>
  <c r="T53" i="7"/>
  <c r="K53" i="10" s="1"/>
  <c r="N52" i="7"/>
  <c r="D52" i="10" s="1"/>
  <c r="R50" i="7"/>
  <c r="J50" i="10" s="1"/>
  <c r="P50" i="7"/>
  <c r="I50" i="10" s="1"/>
  <c r="H50" i="7"/>
  <c r="E50" i="10" s="1"/>
  <c r="F50" i="7"/>
  <c r="C50" i="10" s="1"/>
  <c r="T50" i="7"/>
  <c r="K50" i="10" s="1"/>
  <c r="V49" i="7"/>
  <c r="H49" i="10" s="1"/>
  <c r="L49" i="7"/>
  <c r="G49" i="10" s="1"/>
  <c r="H49" i="7"/>
  <c r="E49" i="10" s="1"/>
  <c r="T49" i="7"/>
  <c r="K49" i="10" s="1"/>
  <c r="N48" i="7"/>
  <c r="D48" i="10" s="1"/>
  <c r="V46" i="7"/>
  <c r="H46" i="10" s="1"/>
  <c r="R46" i="7"/>
  <c r="J46" i="10" s="1"/>
  <c r="J46" i="7"/>
  <c r="F46" i="10" s="1"/>
  <c r="H46" i="7"/>
  <c r="E46" i="10" s="1"/>
  <c r="T46" i="7"/>
  <c r="K46" i="10" s="1"/>
  <c r="L45" i="7"/>
  <c r="G45" i="10" s="1"/>
  <c r="N44" i="7"/>
  <c r="D44" i="10" s="1"/>
  <c r="J44" i="7"/>
  <c r="F44" i="10" s="1"/>
  <c r="R43" i="7"/>
  <c r="J43" i="10" s="1"/>
  <c r="T42" i="7"/>
  <c r="K42" i="10" s="1"/>
  <c r="V41" i="7"/>
  <c r="H41" i="10" s="1"/>
  <c r="T41" i="7"/>
  <c r="K41" i="10" s="1"/>
  <c r="L41" i="7"/>
  <c r="G41" i="10" s="1"/>
  <c r="H41" i="7"/>
  <c r="E41" i="10" s="1"/>
  <c r="F41" i="7"/>
  <c r="C41" i="10" s="1"/>
  <c r="P41" i="7"/>
  <c r="I41" i="10" s="1"/>
  <c r="N40" i="7"/>
  <c r="D40" i="10" s="1"/>
  <c r="J40" i="7"/>
  <c r="F40" i="10" s="1"/>
  <c r="J39" i="7"/>
  <c r="F39" i="10" s="1"/>
  <c r="T39" i="7"/>
  <c r="K39" i="10" s="1"/>
  <c r="V38" i="7"/>
  <c r="H38" i="10" s="1"/>
  <c r="R38" i="7"/>
  <c r="J38" i="10" s="1"/>
  <c r="P38" i="7"/>
  <c r="I38" i="10" s="1"/>
  <c r="J38" i="7"/>
  <c r="F38" i="10" s="1"/>
  <c r="H38" i="7"/>
  <c r="E38" i="10" s="1"/>
  <c r="F38" i="7"/>
  <c r="C38" i="10" s="1"/>
  <c r="T38" i="7"/>
  <c r="K38" i="10" s="1"/>
  <c r="T37" i="7"/>
  <c r="K37" i="10" s="1"/>
  <c r="L37" i="7"/>
  <c r="G37" i="10" s="1"/>
  <c r="H37" i="7"/>
  <c r="E37" i="10" s="1"/>
  <c r="V37" i="7"/>
  <c r="H37" i="10" s="1"/>
  <c r="T36" i="7"/>
  <c r="K36" i="10" s="1"/>
  <c r="L36" i="7"/>
  <c r="G36" i="10" s="1"/>
  <c r="F36" i="7"/>
  <c r="C36" i="10" s="1"/>
  <c r="V36" i="7"/>
  <c r="H36" i="10" s="1"/>
  <c r="L35" i="7"/>
  <c r="G35" i="10" s="1"/>
  <c r="V34" i="7"/>
  <c r="H34" i="10" s="1"/>
  <c r="P34" i="7"/>
  <c r="I34" i="10" s="1"/>
  <c r="J34" i="7"/>
  <c r="F34" i="10" s="1"/>
  <c r="F34" i="7"/>
  <c r="C34" i="10" s="1"/>
  <c r="T34" i="7"/>
  <c r="K34" i="10" s="1"/>
  <c r="T33" i="7"/>
  <c r="K33" i="10" s="1"/>
  <c r="H33" i="7"/>
  <c r="E33" i="10" s="1"/>
  <c r="L33" i="7"/>
  <c r="G33" i="10" s="1"/>
  <c r="V32" i="7"/>
  <c r="H32" i="10" s="1"/>
  <c r="T32" i="7"/>
  <c r="K32" i="10" s="1"/>
  <c r="L32" i="7"/>
  <c r="G32" i="10" s="1"/>
  <c r="J32" i="7"/>
  <c r="F32" i="10" s="1"/>
  <c r="F32" i="7"/>
  <c r="C32" i="10" s="1"/>
  <c r="R32" i="7"/>
  <c r="J32" i="10" s="1"/>
  <c r="X31" i="7"/>
  <c r="L31" i="10" s="1"/>
  <c r="J31" i="7"/>
  <c r="F31" i="10" s="1"/>
  <c r="T31" i="7"/>
  <c r="K31" i="10" s="1"/>
  <c r="V30" i="7"/>
  <c r="H30" i="10" s="1"/>
  <c r="R30" i="7"/>
  <c r="J30" i="10" s="1"/>
  <c r="P30" i="7"/>
  <c r="I30" i="10" s="1"/>
  <c r="J30" i="7"/>
  <c r="F30" i="10" s="1"/>
  <c r="H30" i="7"/>
  <c r="E30" i="10" s="1"/>
  <c r="F30" i="7"/>
  <c r="C30" i="10" s="1"/>
  <c r="T30" i="7"/>
  <c r="K30" i="10" s="1"/>
  <c r="T29" i="7"/>
  <c r="K29" i="10" s="1"/>
  <c r="L29" i="7"/>
  <c r="G29" i="10" s="1"/>
  <c r="H29" i="7"/>
  <c r="E29" i="10" s="1"/>
  <c r="V29" i="7"/>
  <c r="H29" i="10" s="1"/>
  <c r="V28" i="7"/>
  <c r="H28" i="10" s="1"/>
  <c r="J28" i="7"/>
  <c r="F28" i="10" s="1"/>
  <c r="T28" i="7"/>
  <c r="K28" i="10" s="1"/>
  <c r="L27" i="7"/>
  <c r="G27" i="10" s="1"/>
  <c r="X27" i="7"/>
  <c r="L27" i="10" s="1"/>
  <c r="R26" i="7"/>
  <c r="J26" i="10" s="1"/>
  <c r="H26" i="7"/>
  <c r="E26" i="10" s="1"/>
  <c r="T26" i="7"/>
  <c r="K26" i="10" s="1"/>
  <c r="L25" i="7"/>
  <c r="G25" i="10" s="1"/>
  <c r="H25" i="7"/>
  <c r="E25" i="10" s="1"/>
  <c r="R24" i="7"/>
  <c r="J24" i="10" s="1"/>
  <c r="L24" i="7"/>
  <c r="G24" i="10" s="1"/>
  <c r="R23" i="7"/>
  <c r="J23" i="10" s="1"/>
  <c r="X23" i="7"/>
  <c r="L23" i="10" s="1"/>
  <c r="X22" i="7"/>
  <c r="L22" i="10" s="1"/>
  <c r="X21" i="7"/>
  <c r="L21" i="10" s="1"/>
  <c r="R20" i="7"/>
  <c r="J20" i="10" s="1"/>
  <c r="J20" i="7"/>
  <c r="F20" i="10" s="1"/>
  <c r="X20" i="7"/>
  <c r="L20" i="10" s="1"/>
  <c r="R19" i="7"/>
  <c r="J19" i="10" s="1"/>
  <c r="X19" i="7"/>
  <c r="L19" i="10" s="1"/>
  <c r="X18" i="7"/>
  <c r="L18" i="10" s="1"/>
  <c r="X17" i="7"/>
  <c r="L17" i="10" s="1"/>
  <c r="R16" i="7"/>
  <c r="J16" i="10" s="1"/>
  <c r="J16" i="7"/>
  <c r="F16" i="10" s="1"/>
  <c r="X16" i="7"/>
  <c r="L16" i="10" s="1"/>
  <c r="R15" i="7"/>
  <c r="J15" i="10" s="1"/>
  <c r="X15" i="7"/>
  <c r="L15" i="10" s="1"/>
  <c r="X14" i="7"/>
  <c r="L14" i="10" s="1"/>
  <c r="X13" i="7"/>
  <c r="L13" i="10" s="1"/>
  <c r="V12" i="7"/>
  <c r="H12" i="10" s="1"/>
  <c r="V11" i="7"/>
  <c r="H11" i="10" s="1"/>
  <c r="J11" i="7"/>
  <c r="F11" i="10" s="1"/>
  <c r="T11" i="7"/>
  <c r="K11" i="10" s="1"/>
  <c r="T10" i="7"/>
  <c r="K10" i="10" s="1"/>
  <c r="L10" i="7"/>
  <c r="G10" i="10" s="1"/>
  <c r="R9" i="7"/>
  <c r="J9" i="10" s="1"/>
  <c r="X9" i="7"/>
  <c r="L9" i="10" s="1"/>
  <c r="X8" i="7"/>
  <c r="L8" i="10" s="1"/>
  <c r="X7" i="7"/>
  <c r="L7" i="10" s="1"/>
  <c r="J6" i="7"/>
  <c r="F6" i="10" s="1"/>
  <c r="R4" i="7"/>
  <c r="J4" i="10" s="1"/>
  <c r="X3" i="7"/>
  <c r="L3" i="10" s="1"/>
  <c r="P3" i="7"/>
  <c r="I3" i="10" s="1"/>
  <c r="J3" i="7"/>
  <c r="F3" i="10" s="1"/>
  <c r="H3" i="7"/>
  <c r="E3" i="10" s="1"/>
  <c r="R3" i="7"/>
  <c r="J3" i="10" s="1"/>
  <c r="N2" i="7"/>
  <c r="D2" i="10" s="1"/>
  <c r="V2" i="7"/>
  <c r="H2" i="10" s="1"/>
  <c r="D85" i="9" l="1"/>
  <c r="F85" i="9" s="1"/>
  <c r="D81" i="9"/>
  <c r="F81" i="9" s="1"/>
  <c r="D82" i="9"/>
  <c r="F82" i="9" s="1"/>
  <c r="D84" i="9"/>
  <c r="F84" i="9" s="1"/>
  <c r="F3" i="9"/>
  <c r="F5" i="9"/>
  <c r="F2" i="9"/>
  <c r="F4" i="9"/>
  <c r="D83" i="9"/>
  <c r="F83" i="9" s="1"/>
  <c r="D85" i="8"/>
  <c r="N85" i="8" s="1"/>
  <c r="D83" i="8"/>
  <c r="J83" i="8" s="1"/>
  <c r="X47" i="8"/>
  <c r="P47" i="8"/>
  <c r="T52" i="8"/>
  <c r="L52" i="8"/>
  <c r="H57" i="8"/>
  <c r="J57" i="8"/>
  <c r="R57" i="8"/>
  <c r="H61" i="8"/>
  <c r="V61" i="8"/>
  <c r="J61" i="8"/>
  <c r="R62" i="8"/>
  <c r="J62" i="8"/>
  <c r="V62" i="8"/>
  <c r="H62" i="8"/>
  <c r="X66" i="8"/>
  <c r="L66" i="8"/>
  <c r="X77" i="8"/>
  <c r="P77" i="8"/>
  <c r="L77" i="8"/>
  <c r="T77" i="8"/>
  <c r="L78" i="8"/>
  <c r="T78" i="8"/>
  <c r="N2" i="8"/>
  <c r="V2" i="8"/>
  <c r="P3" i="8"/>
  <c r="X3" i="8"/>
  <c r="X7" i="8"/>
  <c r="V10" i="8"/>
  <c r="X11" i="8"/>
  <c r="V14" i="8"/>
  <c r="P15" i="8"/>
  <c r="X15" i="8"/>
  <c r="N18" i="8"/>
  <c r="P19" i="8"/>
  <c r="N22" i="8"/>
  <c r="P23" i="8"/>
  <c r="X23" i="8"/>
  <c r="N26" i="8"/>
  <c r="P27" i="8"/>
  <c r="X27" i="8"/>
  <c r="V30" i="8"/>
  <c r="P31" i="8"/>
  <c r="N34" i="8"/>
  <c r="X35" i="8"/>
  <c r="N43" i="8"/>
  <c r="R44" i="8"/>
  <c r="J44" i="8"/>
  <c r="N44" i="8"/>
  <c r="L47" i="8"/>
  <c r="H50" i="8"/>
  <c r="V50" i="8"/>
  <c r="N50" i="8"/>
  <c r="R51" i="8"/>
  <c r="J51" i="8"/>
  <c r="H51" i="8"/>
  <c r="X52" i="8"/>
  <c r="V57" i="8"/>
  <c r="X61" i="8"/>
  <c r="P61" i="8"/>
  <c r="L61" i="8"/>
  <c r="T61" i="8"/>
  <c r="L62" i="8"/>
  <c r="T62" i="8"/>
  <c r="T67" i="8"/>
  <c r="L67" i="8"/>
  <c r="P67" i="8"/>
  <c r="V68" i="8"/>
  <c r="N68" i="8"/>
  <c r="R68" i="8"/>
  <c r="H68" i="8"/>
  <c r="V72" i="8"/>
  <c r="N72" i="8"/>
  <c r="J72" i="8"/>
  <c r="R72" i="8"/>
  <c r="H72" i="8"/>
  <c r="R74" i="8"/>
  <c r="J74" i="8"/>
  <c r="H74" i="8"/>
  <c r="F83" i="8"/>
  <c r="L83" i="8" s="1"/>
  <c r="H2" i="8"/>
  <c r="P2" i="8"/>
  <c r="D82" i="8"/>
  <c r="V82" i="8" s="1"/>
  <c r="F84" i="8"/>
  <c r="T84" i="8" s="1"/>
  <c r="N5" i="8"/>
  <c r="V5" i="8"/>
  <c r="H6" i="8"/>
  <c r="P6" i="8"/>
  <c r="N9" i="8"/>
  <c r="V9" i="8"/>
  <c r="H10" i="8"/>
  <c r="P10" i="8"/>
  <c r="N13" i="8"/>
  <c r="V13" i="8"/>
  <c r="H14" i="8"/>
  <c r="P14" i="8"/>
  <c r="N17" i="8"/>
  <c r="V17" i="8"/>
  <c r="H18" i="8"/>
  <c r="P18" i="8"/>
  <c r="N21" i="8"/>
  <c r="V21" i="8"/>
  <c r="H22" i="8"/>
  <c r="P22" i="8"/>
  <c r="N25" i="8"/>
  <c r="V25" i="8"/>
  <c r="H26" i="8"/>
  <c r="P26" i="8"/>
  <c r="N29" i="8"/>
  <c r="V29" i="8"/>
  <c r="H30" i="8"/>
  <c r="P30" i="8"/>
  <c r="N33" i="8"/>
  <c r="V33" i="8"/>
  <c r="H34" i="8"/>
  <c r="P34" i="8"/>
  <c r="V36" i="8"/>
  <c r="N39" i="8"/>
  <c r="R40" i="8"/>
  <c r="J40" i="8"/>
  <c r="N40" i="8"/>
  <c r="H42" i="8"/>
  <c r="X43" i="8"/>
  <c r="P43" i="8"/>
  <c r="R43" i="8"/>
  <c r="P44" i="8"/>
  <c r="T48" i="8"/>
  <c r="L48" i="8"/>
  <c r="R50" i="8"/>
  <c r="X51" i="8"/>
  <c r="P51" i="8"/>
  <c r="V51" i="8"/>
  <c r="V56" i="8"/>
  <c r="N56" i="8"/>
  <c r="J56" i="8"/>
  <c r="R56" i="8"/>
  <c r="H56" i="8"/>
  <c r="R58" i="8"/>
  <c r="J58" i="8"/>
  <c r="H58" i="8"/>
  <c r="N61" i="8"/>
  <c r="N62" i="8"/>
  <c r="P66" i="8"/>
  <c r="T71" i="8"/>
  <c r="L71" i="8"/>
  <c r="X71" i="8"/>
  <c r="P71" i="8"/>
  <c r="V74" i="8"/>
  <c r="P78" i="8"/>
  <c r="F81" i="8"/>
  <c r="L81" i="8" s="1"/>
  <c r="D84" i="8"/>
  <c r="V84" i="8" s="1"/>
  <c r="T41" i="8"/>
  <c r="L41" i="8"/>
  <c r="V42" i="8"/>
  <c r="N42" i="8"/>
  <c r="F85" i="8"/>
  <c r="T85" i="8" s="1"/>
  <c r="N6" i="8"/>
  <c r="V6" i="8"/>
  <c r="P7" i="8"/>
  <c r="N10" i="8"/>
  <c r="P11" i="8"/>
  <c r="N14" i="8"/>
  <c r="V18" i="8"/>
  <c r="X19" i="8"/>
  <c r="V22" i="8"/>
  <c r="V26" i="8"/>
  <c r="N30" i="8"/>
  <c r="X31" i="8"/>
  <c r="V34" i="8"/>
  <c r="P35" i="8"/>
  <c r="T37" i="8"/>
  <c r="L37" i="8"/>
  <c r="V38" i="8"/>
  <c r="N38" i="8"/>
  <c r="J2" i="8"/>
  <c r="R2" i="8"/>
  <c r="D81" i="8"/>
  <c r="H81" i="8" s="1"/>
  <c r="L3" i="8"/>
  <c r="F82" i="8"/>
  <c r="P82" i="8" s="1"/>
  <c r="N4" i="8"/>
  <c r="V4" i="8"/>
  <c r="P5" i="8"/>
  <c r="X5" i="8"/>
  <c r="J6" i="8"/>
  <c r="L7" i="8"/>
  <c r="N8" i="8"/>
  <c r="P9" i="8"/>
  <c r="J10" i="8"/>
  <c r="L11" i="8"/>
  <c r="N12" i="8"/>
  <c r="P13" i="8"/>
  <c r="J14" i="8"/>
  <c r="L15" i="8"/>
  <c r="N16" i="8"/>
  <c r="P17" i="8"/>
  <c r="J18" i="8"/>
  <c r="L19" i="8"/>
  <c r="N20" i="8"/>
  <c r="P21" i="8"/>
  <c r="J22" i="8"/>
  <c r="L23" i="8"/>
  <c r="N24" i="8"/>
  <c r="P25" i="8"/>
  <c r="J26" i="8"/>
  <c r="L27" i="8"/>
  <c r="N28" i="8"/>
  <c r="P29" i="8"/>
  <c r="J30" i="8"/>
  <c r="L31" i="8"/>
  <c r="N32" i="8"/>
  <c r="P33" i="8"/>
  <c r="J34" i="8"/>
  <c r="L35" i="8"/>
  <c r="N36" i="8"/>
  <c r="H38" i="8"/>
  <c r="R38" i="8"/>
  <c r="X39" i="8"/>
  <c r="P39" i="8"/>
  <c r="R39" i="8"/>
  <c r="X41" i="8"/>
  <c r="J42" i="8"/>
  <c r="J43" i="8"/>
  <c r="T43" i="8"/>
  <c r="H44" i="8"/>
  <c r="T45" i="8"/>
  <c r="L45" i="8"/>
  <c r="P45" i="8"/>
  <c r="H46" i="8"/>
  <c r="V46" i="8"/>
  <c r="N46" i="8"/>
  <c r="R47" i="8"/>
  <c r="J47" i="8"/>
  <c r="H47" i="8"/>
  <c r="T47" i="8"/>
  <c r="X48" i="8"/>
  <c r="J50" i="8"/>
  <c r="L51" i="8"/>
  <c r="P52" i="8"/>
  <c r="R54" i="8"/>
  <c r="H54" i="8"/>
  <c r="N54" i="8"/>
  <c r="T55" i="8"/>
  <c r="L55" i="8"/>
  <c r="X55" i="8"/>
  <c r="P55" i="8"/>
  <c r="N57" i="8"/>
  <c r="V58" i="8"/>
  <c r="R61" i="8"/>
  <c r="P62" i="8"/>
  <c r="X65" i="8"/>
  <c r="P65" i="8"/>
  <c r="L65" i="8"/>
  <c r="T66" i="8"/>
  <c r="J68" i="8"/>
  <c r="H73" i="8"/>
  <c r="J73" i="8"/>
  <c r="R73" i="8"/>
  <c r="H77" i="8"/>
  <c r="V77" i="8"/>
  <c r="J77" i="8"/>
  <c r="R78" i="8"/>
  <c r="J78" i="8"/>
  <c r="V78" i="8"/>
  <c r="H78" i="8"/>
  <c r="X78" i="8"/>
  <c r="J48" i="8"/>
  <c r="L49" i="8"/>
  <c r="J52" i="8"/>
  <c r="L53" i="8"/>
  <c r="X57" i="8"/>
  <c r="P57" i="8"/>
  <c r="T63" i="8"/>
  <c r="L63" i="8"/>
  <c r="P63" i="8"/>
  <c r="V64" i="8"/>
  <c r="N64" i="8"/>
  <c r="V65" i="8"/>
  <c r="N69" i="8"/>
  <c r="R70" i="8"/>
  <c r="J70" i="8"/>
  <c r="N70" i="8"/>
  <c r="X70" i="8"/>
  <c r="X73" i="8"/>
  <c r="P73" i="8"/>
  <c r="T79" i="8"/>
  <c r="L79" i="8"/>
  <c r="P79" i="8"/>
  <c r="T81" i="8"/>
  <c r="T59" i="8"/>
  <c r="L59" i="8"/>
  <c r="P59" i="8"/>
  <c r="V60" i="8"/>
  <c r="N60" i="8"/>
  <c r="N65" i="8"/>
  <c r="R66" i="8"/>
  <c r="J66" i="8"/>
  <c r="N66" i="8"/>
  <c r="X69" i="8"/>
  <c r="P69" i="8"/>
  <c r="T75" i="8"/>
  <c r="L75" i="8"/>
  <c r="P75" i="8"/>
  <c r="V76" i="8"/>
  <c r="N76" i="8"/>
  <c r="X2" i="7"/>
  <c r="L2" i="10" s="1"/>
  <c r="R12" i="7"/>
  <c r="J12" i="10" s="1"/>
  <c r="N42" i="7"/>
  <c r="D42" i="10" s="1"/>
  <c r="N54" i="7"/>
  <c r="D54" i="10" s="1"/>
  <c r="P57" i="7"/>
  <c r="I57" i="10" s="1"/>
  <c r="F2" i="7"/>
  <c r="C2" i="10" s="1"/>
  <c r="M2" i="10" s="1"/>
  <c r="J4" i="7"/>
  <c r="F4" i="10" s="1"/>
  <c r="R6" i="7"/>
  <c r="J6" i="10" s="1"/>
  <c r="J7" i="7"/>
  <c r="F7" i="10" s="1"/>
  <c r="N11" i="7"/>
  <c r="D11" i="10" s="1"/>
  <c r="X11" i="7"/>
  <c r="L11" i="10" s="1"/>
  <c r="H12" i="7"/>
  <c r="E12" i="10" s="1"/>
  <c r="X12" i="7"/>
  <c r="L12" i="10" s="1"/>
  <c r="J13" i="7"/>
  <c r="F13" i="10" s="1"/>
  <c r="J17" i="7"/>
  <c r="F17" i="10" s="1"/>
  <c r="J21" i="7"/>
  <c r="F21" i="10" s="1"/>
  <c r="F24" i="7"/>
  <c r="C24" i="10" s="1"/>
  <c r="T24" i="7"/>
  <c r="K24" i="10" s="1"/>
  <c r="T25" i="7"/>
  <c r="K25" i="10" s="1"/>
  <c r="J26" i="7"/>
  <c r="F26" i="10" s="1"/>
  <c r="V26" i="7"/>
  <c r="H26" i="10" s="1"/>
  <c r="R27" i="7"/>
  <c r="J27" i="10" s="1"/>
  <c r="L28" i="7"/>
  <c r="G28" i="10" s="1"/>
  <c r="L31" i="7"/>
  <c r="G31" i="10" s="1"/>
  <c r="V33" i="7"/>
  <c r="H33" i="10" s="1"/>
  <c r="N34" i="7"/>
  <c r="D34" i="10" s="1"/>
  <c r="M34" i="10" s="1"/>
  <c r="X34" i="7"/>
  <c r="L34" i="10" s="1"/>
  <c r="H35" i="7"/>
  <c r="E35" i="10" s="1"/>
  <c r="T35" i="7"/>
  <c r="K35" i="10" s="1"/>
  <c r="R36" i="7"/>
  <c r="J36" i="10" s="1"/>
  <c r="L39" i="7"/>
  <c r="G39" i="10" s="1"/>
  <c r="F42" i="7"/>
  <c r="C42" i="10" s="1"/>
  <c r="P42" i="7"/>
  <c r="I42" i="10" s="1"/>
  <c r="F45" i="7"/>
  <c r="C45" i="10" s="1"/>
  <c r="T45" i="7"/>
  <c r="K45" i="10" s="1"/>
  <c r="L53" i="7"/>
  <c r="G53" i="10" s="1"/>
  <c r="F54" i="7"/>
  <c r="C54" i="10" s="1"/>
  <c r="P54" i="7"/>
  <c r="I54" i="10" s="1"/>
  <c r="F57" i="7"/>
  <c r="C57" i="10" s="1"/>
  <c r="T57" i="7"/>
  <c r="K57" i="10" s="1"/>
  <c r="N58" i="7"/>
  <c r="D58" i="10" s="1"/>
  <c r="X58" i="7"/>
  <c r="L58" i="10" s="1"/>
  <c r="F71" i="7"/>
  <c r="C71" i="10" s="1"/>
  <c r="P71" i="7"/>
  <c r="I71" i="10" s="1"/>
  <c r="N78" i="7"/>
  <c r="D78" i="10" s="1"/>
  <c r="N79" i="7"/>
  <c r="D79" i="10" s="1"/>
  <c r="X79" i="7"/>
  <c r="L79" i="10" s="1"/>
  <c r="R35" i="7"/>
  <c r="J35" i="10" s="1"/>
  <c r="X42" i="7"/>
  <c r="L42" i="10" s="1"/>
  <c r="X71" i="7"/>
  <c r="L71" i="10" s="1"/>
  <c r="R2" i="7"/>
  <c r="J2" i="10" s="1"/>
  <c r="R7" i="7"/>
  <c r="J7" i="10" s="1"/>
  <c r="J8" i="7"/>
  <c r="F8" i="10" s="1"/>
  <c r="F11" i="7"/>
  <c r="C11" i="10" s="1"/>
  <c r="P11" i="7"/>
  <c r="I11" i="10" s="1"/>
  <c r="J12" i="7"/>
  <c r="F12" i="10" s="1"/>
  <c r="R13" i="7"/>
  <c r="J13" i="10" s="1"/>
  <c r="J14" i="7"/>
  <c r="F14" i="10" s="1"/>
  <c r="R17" i="7"/>
  <c r="J17" i="10" s="1"/>
  <c r="J18" i="7"/>
  <c r="F18" i="10" s="1"/>
  <c r="R21" i="7"/>
  <c r="J21" i="10" s="1"/>
  <c r="J22" i="7"/>
  <c r="F22" i="10" s="1"/>
  <c r="J24" i="7"/>
  <c r="F24" i="10" s="1"/>
  <c r="V24" i="7"/>
  <c r="H24" i="10" s="1"/>
  <c r="V25" i="7"/>
  <c r="H25" i="10" s="1"/>
  <c r="N26" i="7"/>
  <c r="D26" i="10" s="1"/>
  <c r="X26" i="7"/>
  <c r="L26" i="10" s="1"/>
  <c r="H27" i="7"/>
  <c r="E27" i="10" s="1"/>
  <c r="T27" i="7"/>
  <c r="K27" i="10" s="1"/>
  <c r="R28" i="7"/>
  <c r="J28" i="10" s="1"/>
  <c r="R31" i="7"/>
  <c r="J31" i="10" s="1"/>
  <c r="J35" i="7"/>
  <c r="F35" i="10" s="1"/>
  <c r="X35" i="7"/>
  <c r="L35" i="10" s="1"/>
  <c r="R39" i="7"/>
  <c r="J39" i="10" s="1"/>
  <c r="H42" i="7"/>
  <c r="E42" i="10" s="1"/>
  <c r="R42" i="7"/>
  <c r="J42" i="10" s="1"/>
  <c r="H45" i="7"/>
  <c r="E45" i="10" s="1"/>
  <c r="V45" i="7"/>
  <c r="H45" i="10" s="1"/>
  <c r="N46" i="7"/>
  <c r="D46" i="10" s="1"/>
  <c r="X46" i="7"/>
  <c r="L46" i="10" s="1"/>
  <c r="J48" i="7"/>
  <c r="F48" i="10" s="1"/>
  <c r="P49" i="7"/>
  <c r="I49" i="10" s="1"/>
  <c r="J50" i="7"/>
  <c r="F50" i="10" s="1"/>
  <c r="V50" i="7"/>
  <c r="H50" i="10" s="1"/>
  <c r="J52" i="7"/>
  <c r="F52" i="10" s="1"/>
  <c r="P53" i="7"/>
  <c r="I53" i="10" s="1"/>
  <c r="H54" i="7"/>
  <c r="E54" i="10" s="1"/>
  <c r="R54" i="7"/>
  <c r="J54" i="10" s="1"/>
  <c r="H57" i="7"/>
  <c r="E57" i="10" s="1"/>
  <c r="V57" i="7"/>
  <c r="H57" i="10" s="1"/>
  <c r="F58" i="7"/>
  <c r="C58" i="10" s="1"/>
  <c r="P58" i="7"/>
  <c r="I58" i="10" s="1"/>
  <c r="J60" i="7"/>
  <c r="F60" i="10" s="1"/>
  <c r="P61" i="7"/>
  <c r="I61" i="10" s="1"/>
  <c r="J64" i="7"/>
  <c r="F64" i="10" s="1"/>
  <c r="N67" i="7"/>
  <c r="D67" i="10" s="1"/>
  <c r="X67" i="7"/>
  <c r="L67" i="10" s="1"/>
  <c r="H71" i="7"/>
  <c r="E71" i="10" s="1"/>
  <c r="R71" i="7"/>
  <c r="J71" i="10" s="1"/>
  <c r="N75" i="7"/>
  <c r="D75" i="10" s="1"/>
  <c r="X75" i="7"/>
  <c r="L75" i="10" s="1"/>
  <c r="F79" i="7"/>
  <c r="C79" i="10" s="1"/>
  <c r="P79" i="7"/>
  <c r="I79" i="10" s="1"/>
  <c r="P45" i="7"/>
  <c r="I45" i="10" s="1"/>
  <c r="X54" i="7"/>
  <c r="L54" i="10" s="1"/>
  <c r="N71" i="7"/>
  <c r="D71" i="10" s="1"/>
  <c r="P2" i="7"/>
  <c r="I2" i="10" s="1"/>
  <c r="H2" i="7"/>
  <c r="E2" i="10" s="1"/>
  <c r="L4" i="7"/>
  <c r="G4" i="10" s="1"/>
  <c r="J2" i="7"/>
  <c r="F2" i="10" s="1"/>
  <c r="R8" i="7"/>
  <c r="J8" i="10" s="1"/>
  <c r="J9" i="7"/>
  <c r="F9" i="10" s="1"/>
  <c r="H11" i="7"/>
  <c r="E11" i="10" s="1"/>
  <c r="R11" i="7"/>
  <c r="J11" i="10" s="1"/>
  <c r="P12" i="7"/>
  <c r="I12" i="10" s="1"/>
  <c r="R14" i="7"/>
  <c r="J14" i="10" s="1"/>
  <c r="J15" i="7"/>
  <c r="F15" i="10" s="1"/>
  <c r="R18" i="7"/>
  <c r="J18" i="10" s="1"/>
  <c r="J19" i="7"/>
  <c r="F19" i="10" s="1"/>
  <c r="R22" i="7"/>
  <c r="J22" i="10" s="1"/>
  <c r="J23" i="7"/>
  <c r="F23" i="10" s="1"/>
  <c r="F26" i="7"/>
  <c r="C26" i="10" s="1"/>
  <c r="P26" i="7"/>
  <c r="I26" i="10" s="1"/>
  <c r="J27" i="7"/>
  <c r="F27" i="10" s="1"/>
  <c r="F28" i="7"/>
  <c r="C28" i="10" s="1"/>
  <c r="N30" i="7"/>
  <c r="D30" i="10" s="1"/>
  <c r="M30" i="10" s="1"/>
  <c r="X30" i="7"/>
  <c r="L30" i="10" s="1"/>
  <c r="H31" i="7"/>
  <c r="E31" i="10" s="1"/>
  <c r="H34" i="7"/>
  <c r="E34" i="10" s="1"/>
  <c r="R34" i="7"/>
  <c r="J34" i="10" s="1"/>
  <c r="J36" i="7"/>
  <c r="F36" i="10" s="1"/>
  <c r="N38" i="7"/>
  <c r="D38" i="10" s="1"/>
  <c r="M38" i="10" s="1"/>
  <c r="X38" i="7"/>
  <c r="L38" i="10" s="1"/>
  <c r="H39" i="7"/>
  <c r="E39" i="10" s="1"/>
  <c r="J42" i="7"/>
  <c r="F42" i="10" s="1"/>
  <c r="V42" i="7"/>
  <c r="H42" i="10" s="1"/>
  <c r="F46" i="7"/>
  <c r="C46" i="10" s="1"/>
  <c r="P46" i="7"/>
  <c r="I46" i="10" s="1"/>
  <c r="F49" i="7"/>
  <c r="C49" i="10" s="1"/>
  <c r="N50" i="7"/>
  <c r="D50" i="10" s="1"/>
  <c r="M50" i="10" s="1"/>
  <c r="X50" i="7"/>
  <c r="L50" i="10" s="1"/>
  <c r="F53" i="7"/>
  <c r="C53" i="10" s="1"/>
  <c r="J54" i="7"/>
  <c r="F54" i="10" s="1"/>
  <c r="V54" i="7"/>
  <c r="H54" i="10" s="1"/>
  <c r="H58" i="7"/>
  <c r="E58" i="10" s="1"/>
  <c r="R58" i="7"/>
  <c r="J58" i="10" s="1"/>
  <c r="F61" i="7"/>
  <c r="C61" i="10" s="1"/>
  <c r="N62" i="7"/>
  <c r="D62" i="10" s="1"/>
  <c r="M62" i="10" s="1"/>
  <c r="X62" i="7"/>
  <c r="L62" i="10" s="1"/>
  <c r="F67" i="7"/>
  <c r="C67" i="10" s="1"/>
  <c r="P67" i="7"/>
  <c r="I67" i="10" s="1"/>
  <c r="J71" i="7"/>
  <c r="F71" i="10" s="1"/>
  <c r="V71" i="7"/>
  <c r="H71" i="10" s="1"/>
  <c r="F75" i="7"/>
  <c r="C75" i="10" s="1"/>
  <c r="P75" i="7"/>
  <c r="I75" i="10" s="1"/>
  <c r="H79" i="7"/>
  <c r="E79" i="10" s="1"/>
  <c r="R79" i="7"/>
  <c r="J79" i="10" s="1"/>
  <c r="D84" i="7"/>
  <c r="AA84" i="7" s="1"/>
  <c r="X5" i="7"/>
  <c r="L5" i="10" s="1"/>
  <c r="P5" i="7"/>
  <c r="I5" i="10" s="1"/>
  <c r="H5" i="7"/>
  <c r="E5" i="10" s="1"/>
  <c r="V5" i="7"/>
  <c r="H5" i="10" s="1"/>
  <c r="N5" i="7"/>
  <c r="D5" i="10" s="1"/>
  <c r="F5" i="7"/>
  <c r="C5" i="10" s="1"/>
  <c r="T5" i="7"/>
  <c r="K5" i="10" s="1"/>
  <c r="V51" i="7"/>
  <c r="H51" i="10" s="1"/>
  <c r="N51" i="7"/>
  <c r="D51" i="10" s="1"/>
  <c r="F51" i="7"/>
  <c r="C51" i="10" s="1"/>
  <c r="X51" i="7"/>
  <c r="L51" i="10" s="1"/>
  <c r="L51" i="7"/>
  <c r="G51" i="10" s="1"/>
  <c r="P51" i="7"/>
  <c r="I51" i="10" s="1"/>
  <c r="J51" i="7"/>
  <c r="F51" i="10" s="1"/>
  <c r="T51" i="7"/>
  <c r="K51" i="10" s="1"/>
  <c r="H51" i="7"/>
  <c r="E51" i="10" s="1"/>
  <c r="J5" i="7"/>
  <c r="F5" i="10" s="1"/>
  <c r="T6" i="7"/>
  <c r="K6" i="10" s="1"/>
  <c r="V47" i="7"/>
  <c r="H47" i="10" s="1"/>
  <c r="N47" i="7"/>
  <c r="D47" i="10" s="1"/>
  <c r="F47" i="7"/>
  <c r="C47" i="10" s="1"/>
  <c r="X47" i="7"/>
  <c r="L47" i="10" s="1"/>
  <c r="L47" i="7"/>
  <c r="G47" i="10" s="1"/>
  <c r="P47" i="7"/>
  <c r="I47" i="10" s="1"/>
  <c r="J47" i="7"/>
  <c r="F47" i="10" s="1"/>
  <c r="T47" i="7"/>
  <c r="K47" i="10" s="1"/>
  <c r="H47" i="7"/>
  <c r="E47" i="10" s="1"/>
  <c r="R51" i="7"/>
  <c r="J51" i="10" s="1"/>
  <c r="V63" i="7"/>
  <c r="H63" i="10" s="1"/>
  <c r="N63" i="7"/>
  <c r="D63" i="10" s="1"/>
  <c r="F63" i="7"/>
  <c r="C63" i="10" s="1"/>
  <c r="X63" i="7"/>
  <c r="L63" i="10" s="1"/>
  <c r="L63" i="7"/>
  <c r="G63" i="10" s="1"/>
  <c r="P63" i="7"/>
  <c r="I63" i="10" s="1"/>
  <c r="J63" i="7"/>
  <c r="F63" i="10" s="1"/>
  <c r="T63" i="7"/>
  <c r="K63" i="10" s="1"/>
  <c r="H63" i="7"/>
  <c r="E63" i="10" s="1"/>
  <c r="S85" i="7"/>
  <c r="L5" i="7"/>
  <c r="G5" i="10" s="1"/>
  <c r="R10" i="7"/>
  <c r="J10" i="10" s="1"/>
  <c r="J10" i="7"/>
  <c r="F10" i="10" s="1"/>
  <c r="X10" i="7"/>
  <c r="L10" i="10" s="1"/>
  <c r="P10" i="7"/>
  <c r="I10" i="10" s="1"/>
  <c r="H10" i="7"/>
  <c r="E10" i="10" s="1"/>
  <c r="V10" i="7"/>
  <c r="H10" i="10" s="1"/>
  <c r="N10" i="7"/>
  <c r="D10" i="10" s="1"/>
  <c r="F10" i="7"/>
  <c r="C10" i="10" s="1"/>
  <c r="V43" i="7"/>
  <c r="H43" i="10" s="1"/>
  <c r="N43" i="7"/>
  <c r="D43" i="10" s="1"/>
  <c r="F43" i="7"/>
  <c r="C43" i="10" s="1"/>
  <c r="X43" i="7"/>
  <c r="L43" i="10" s="1"/>
  <c r="L43" i="7"/>
  <c r="G43" i="10" s="1"/>
  <c r="P43" i="7"/>
  <c r="I43" i="10" s="1"/>
  <c r="J43" i="7"/>
  <c r="F43" i="10" s="1"/>
  <c r="T43" i="7"/>
  <c r="K43" i="10" s="1"/>
  <c r="H43" i="7"/>
  <c r="E43" i="10" s="1"/>
  <c r="R47" i="7"/>
  <c r="J47" i="10" s="1"/>
  <c r="V59" i="7"/>
  <c r="H59" i="10" s="1"/>
  <c r="N59" i="7"/>
  <c r="D59" i="10" s="1"/>
  <c r="F59" i="7"/>
  <c r="C59" i="10" s="1"/>
  <c r="X59" i="7"/>
  <c r="L59" i="10" s="1"/>
  <c r="L59" i="7"/>
  <c r="G59" i="10" s="1"/>
  <c r="P59" i="7"/>
  <c r="I59" i="10" s="1"/>
  <c r="J59" i="7"/>
  <c r="F59" i="10" s="1"/>
  <c r="T59" i="7"/>
  <c r="K59" i="10" s="1"/>
  <c r="H59" i="7"/>
  <c r="E59" i="10" s="1"/>
  <c r="R63" i="7"/>
  <c r="J63" i="10" s="1"/>
  <c r="V76" i="7"/>
  <c r="H76" i="10" s="1"/>
  <c r="N76" i="7"/>
  <c r="D76" i="10" s="1"/>
  <c r="F76" i="7"/>
  <c r="C76" i="10" s="1"/>
  <c r="R76" i="7"/>
  <c r="J76" i="10" s="1"/>
  <c r="H76" i="7"/>
  <c r="E76" i="10" s="1"/>
  <c r="L76" i="7"/>
  <c r="G76" i="10" s="1"/>
  <c r="T76" i="7"/>
  <c r="K76" i="10" s="1"/>
  <c r="P76" i="7"/>
  <c r="I76" i="10" s="1"/>
  <c r="J76" i="7"/>
  <c r="F76" i="10" s="1"/>
  <c r="X6" i="7"/>
  <c r="L6" i="10" s="1"/>
  <c r="P6" i="7"/>
  <c r="I6" i="10" s="1"/>
  <c r="H6" i="7"/>
  <c r="E6" i="10" s="1"/>
  <c r="V6" i="7"/>
  <c r="H6" i="10" s="1"/>
  <c r="N6" i="7"/>
  <c r="D6" i="10" s="1"/>
  <c r="F6" i="7"/>
  <c r="C6" i="10" s="1"/>
  <c r="D82" i="7"/>
  <c r="AA82" i="7" s="1"/>
  <c r="X4" i="7"/>
  <c r="L4" i="10" s="1"/>
  <c r="P4" i="7"/>
  <c r="I4" i="10" s="1"/>
  <c r="H4" i="7"/>
  <c r="E4" i="10" s="1"/>
  <c r="V4" i="7"/>
  <c r="H4" i="10" s="1"/>
  <c r="N4" i="7"/>
  <c r="D4" i="10" s="1"/>
  <c r="F4" i="7"/>
  <c r="C4" i="10" s="1"/>
  <c r="T4" i="7"/>
  <c r="K4" i="10" s="1"/>
  <c r="R5" i="7"/>
  <c r="J5" i="10" s="1"/>
  <c r="L6" i="7"/>
  <c r="G6" i="10" s="1"/>
  <c r="V55" i="7"/>
  <c r="H55" i="10" s="1"/>
  <c r="N55" i="7"/>
  <c r="D55" i="10" s="1"/>
  <c r="F55" i="7"/>
  <c r="C55" i="10" s="1"/>
  <c r="X55" i="7"/>
  <c r="L55" i="10" s="1"/>
  <c r="L55" i="7"/>
  <c r="G55" i="10" s="1"/>
  <c r="P55" i="7"/>
  <c r="I55" i="10" s="1"/>
  <c r="J55" i="7"/>
  <c r="F55" i="10" s="1"/>
  <c r="T55" i="7"/>
  <c r="K55" i="10" s="1"/>
  <c r="H55" i="7"/>
  <c r="E55" i="10" s="1"/>
  <c r="R70" i="7"/>
  <c r="J70" i="10" s="1"/>
  <c r="J70" i="7"/>
  <c r="F70" i="10" s="1"/>
  <c r="T70" i="7"/>
  <c r="K70" i="10" s="1"/>
  <c r="H70" i="7"/>
  <c r="E70" i="10" s="1"/>
  <c r="V70" i="7"/>
  <c r="H70" i="10" s="1"/>
  <c r="F70" i="7"/>
  <c r="C70" i="10" s="1"/>
  <c r="P70" i="7"/>
  <c r="I70" i="10" s="1"/>
  <c r="N70" i="7"/>
  <c r="D70" i="10" s="1"/>
  <c r="L70" i="7"/>
  <c r="G70" i="10" s="1"/>
  <c r="X77" i="7"/>
  <c r="L77" i="10" s="1"/>
  <c r="P77" i="7"/>
  <c r="I77" i="10" s="1"/>
  <c r="H77" i="7"/>
  <c r="E77" i="10" s="1"/>
  <c r="R77" i="7"/>
  <c r="J77" i="10" s="1"/>
  <c r="F77" i="7"/>
  <c r="C77" i="10" s="1"/>
  <c r="V77" i="7"/>
  <c r="H77" i="10" s="1"/>
  <c r="J77" i="7"/>
  <c r="F77" i="10" s="1"/>
  <c r="T77" i="7"/>
  <c r="K77" i="10" s="1"/>
  <c r="N77" i="7"/>
  <c r="D77" i="10" s="1"/>
  <c r="L77" i="7"/>
  <c r="G77" i="10" s="1"/>
  <c r="L7" i="7"/>
  <c r="G7" i="10" s="1"/>
  <c r="T7" i="7"/>
  <c r="K7" i="10" s="1"/>
  <c r="L8" i="7"/>
  <c r="G8" i="10" s="1"/>
  <c r="T8" i="7"/>
  <c r="K8" i="10" s="1"/>
  <c r="L9" i="7"/>
  <c r="G9" i="10" s="1"/>
  <c r="T9" i="7"/>
  <c r="K9" i="10" s="1"/>
  <c r="L13" i="7"/>
  <c r="G13" i="10" s="1"/>
  <c r="T13" i="7"/>
  <c r="K13" i="10" s="1"/>
  <c r="L14" i="7"/>
  <c r="G14" i="10" s="1"/>
  <c r="T14" i="7"/>
  <c r="K14" i="10" s="1"/>
  <c r="L15" i="7"/>
  <c r="G15" i="10" s="1"/>
  <c r="T15" i="7"/>
  <c r="K15" i="10" s="1"/>
  <c r="L16" i="7"/>
  <c r="G16" i="10" s="1"/>
  <c r="T16" i="7"/>
  <c r="K16" i="10" s="1"/>
  <c r="L17" i="7"/>
  <c r="G17" i="10" s="1"/>
  <c r="T17" i="7"/>
  <c r="K17" i="10" s="1"/>
  <c r="L18" i="7"/>
  <c r="G18" i="10" s="1"/>
  <c r="T18" i="7"/>
  <c r="K18" i="10" s="1"/>
  <c r="L19" i="7"/>
  <c r="G19" i="10" s="1"/>
  <c r="T19" i="7"/>
  <c r="K19" i="10" s="1"/>
  <c r="L20" i="7"/>
  <c r="G20" i="10" s="1"/>
  <c r="T20" i="7"/>
  <c r="K20" i="10" s="1"/>
  <c r="L21" i="7"/>
  <c r="G21" i="10" s="1"/>
  <c r="T21" i="7"/>
  <c r="K21" i="10" s="1"/>
  <c r="L22" i="7"/>
  <c r="G22" i="10" s="1"/>
  <c r="T22" i="7"/>
  <c r="K22" i="10" s="1"/>
  <c r="L23" i="7"/>
  <c r="G23" i="10" s="1"/>
  <c r="T23" i="7"/>
  <c r="K23" i="10" s="1"/>
  <c r="R66" i="7"/>
  <c r="J66" i="10" s="1"/>
  <c r="J66" i="7"/>
  <c r="F66" i="10" s="1"/>
  <c r="T66" i="7"/>
  <c r="K66" i="10" s="1"/>
  <c r="H66" i="7"/>
  <c r="E66" i="10" s="1"/>
  <c r="V66" i="7"/>
  <c r="H66" i="10" s="1"/>
  <c r="F66" i="7"/>
  <c r="C66" i="10" s="1"/>
  <c r="X66" i="7"/>
  <c r="L66" i="10" s="1"/>
  <c r="V72" i="7"/>
  <c r="H72" i="10" s="1"/>
  <c r="N72" i="7"/>
  <c r="D72" i="10" s="1"/>
  <c r="F72" i="7"/>
  <c r="C72" i="10" s="1"/>
  <c r="R72" i="7"/>
  <c r="J72" i="10" s="1"/>
  <c r="H72" i="7"/>
  <c r="E72" i="10" s="1"/>
  <c r="L72" i="7"/>
  <c r="G72" i="10" s="1"/>
  <c r="X72" i="7"/>
  <c r="L72" i="10" s="1"/>
  <c r="X73" i="7"/>
  <c r="L73" i="10" s="1"/>
  <c r="P73" i="7"/>
  <c r="I73" i="10" s="1"/>
  <c r="H73" i="7"/>
  <c r="E73" i="10" s="1"/>
  <c r="R73" i="7"/>
  <c r="J73" i="10" s="1"/>
  <c r="F73" i="7"/>
  <c r="C73" i="10" s="1"/>
  <c r="V73" i="7"/>
  <c r="H73" i="10" s="1"/>
  <c r="J73" i="7"/>
  <c r="F73" i="10" s="1"/>
  <c r="G85" i="7"/>
  <c r="E85" i="7"/>
  <c r="D81" i="7"/>
  <c r="AA81" i="7" s="1"/>
  <c r="L3" i="7"/>
  <c r="G3" i="10" s="1"/>
  <c r="T3" i="7"/>
  <c r="K3" i="10" s="1"/>
  <c r="F7" i="7"/>
  <c r="C7" i="10" s="1"/>
  <c r="N7" i="7"/>
  <c r="D7" i="10" s="1"/>
  <c r="V7" i="7"/>
  <c r="H7" i="10" s="1"/>
  <c r="F8" i="7"/>
  <c r="C8" i="10" s="1"/>
  <c r="N8" i="7"/>
  <c r="D8" i="10" s="1"/>
  <c r="V8" i="7"/>
  <c r="H8" i="10" s="1"/>
  <c r="F9" i="7"/>
  <c r="C9" i="10" s="1"/>
  <c r="N9" i="7"/>
  <c r="D9" i="10" s="1"/>
  <c r="V9" i="7"/>
  <c r="H9" i="10" s="1"/>
  <c r="L12" i="7"/>
  <c r="G12" i="10" s="1"/>
  <c r="T12" i="7"/>
  <c r="K12" i="10" s="1"/>
  <c r="F13" i="7"/>
  <c r="C13" i="10" s="1"/>
  <c r="N13" i="7"/>
  <c r="D13" i="10" s="1"/>
  <c r="V13" i="7"/>
  <c r="H13" i="10" s="1"/>
  <c r="F14" i="7"/>
  <c r="C14" i="10" s="1"/>
  <c r="N14" i="7"/>
  <c r="D14" i="10" s="1"/>
  <c r="V14" i="7"/>
  <c r="H14" i="10" s="1"/>
  <c r="F15" i="7"/>
  <c r="C15" i="10" s="1"/>
  <c r="N15" i="7"/>
  <c r="D15" i="10" s="1"/>
  <c r="V15" i="7"/>
  <c r="H15" i="10" s="1"/>
  <c r="F16" i="7"/>
  <c r="C16" i="10" s="1"/>
  <c r="N16" i="7"/>
  <c r="D16" i="10" s="1"/>
  <c r="V16" i="7"/>
  <c r="H16" i="10" s="1"/>
  <c r="F17" i="7"/>
  <c r="C17" i="10" s="1"/>
  <c r="N17" i="7"/>
  <c r="D17" i="10" s="1"/>
  <c r="V17" i="7"/>
  <c r="H17" i="10" s="1"/>
  <c r="F18" i="7"/>
  <c r="C18" i="10" s="1"/>
  <c r="N18" i="7"/>
  <c r="D18" i="10" s="1"/>
  <c r="V18" i="7"/>
  <c r="H18" i="10" s="1"/>
  <c r="F19" i="7"/>
  <c r="C19" i="10" s="1"/>
  <c r="N19" i="7"/>
  <c r="D19" i="10" s="1"/>
  <c r="V19" i="7"/>
  <c r="H19" i="10" s="1"/>
  <c r="F20" i="7"/>
  <c r="C20" i="10" s="1"/>
  <c r="N20" i="7"/>
  <c r="D20" i="10" s="1"/>
  <c r="V20" i="7"/>
  <c r="H20" i="10" s="1"/>
  <c r="F21" i="7"/>
  <c r="C21" i="10" s="1"/>
  <c r="N21" i="7"/>
  <c r="D21" i="10" s="1"/>
  <c r="V21" i="7"/>
  <c r="H21" i="10" s="1"/>
  <c r="F22" i="7"/>
  <c r="C22" i="10" s="1"/>
  <c r="N22" i="7"/>
  <c r="D22" i="10" s="1"/>
  <c r="V22" i="7"/>
  <c r="H22" i="10" s="1"/>
  <c r="F23" i="7"/>
  <c r="C23" i="10" s="1"/>
  <c r="N23" i="7"/>
  <c r="D23" i="10" s="1"/>
  <c r="V23" i="7"/>
  <c r="H23" i="10" s="1"/>
  <c r="R25" i="7"/>
  <c r="J25" i="10" s="1"/>
  <c r="J25" i="7"/>
  <c r="F25" i="10" s="1"/>
  <c r="N25" i="7"/>
  <c r="D25" i="10" s="1"/>
  <c r="X25" i="7"/>
  <c r="L25" i="10" s="1"/>
  <c r="R29" i="7"/>
  <c r="J29" i="10" s="1"/>
  <c r="J29" i="7"/>
  <c r="F29" i="10" s="1"/>
  <c r="N29" i="7"/>
  <c r="D29" i="10" s="1"/>
  <c r="X29" i="7"/>
  <c r="L29" i="10" s="1"/>
  <c r="R33" i="7"/>
  <c r="J33" i="10" s="1"/>
  <c r="J33" i="7"/>
  <c r="F33" i="10" s="1"/>
  <c r="N33" i="7"/>
  <c r="D33" i="10" s="1"/>
  <c r="X33" i="7"/>
  <c r="L33" i="10" s="1"/>
  <c r="R37" i="7"/>
  <c r="J37" i="10" s="1"/>
  <c r="J37" i="7"/>
  <c r="F37" i="10" s="1"/>
  <c r="P37" i="10" s="1"/>
  <c r="AE37" i="7" s="1"/>
  <c r="N37" i="7"/>
  <c r="D37" i="10" s="1"/>
  <c r="X37" i="7"/>
  <c r="L37" i="10" s="1"/>
  <c r="X40" i="7"/>
  <c r="L40" i="10" s="1"/>
  <c r="P40" i="7"/>
  <c r="I40" i="10" s="1"/>
  <c r="H40" i="7"/>
  <c r="E40" i="10" s="1"/>
  <c r="V40" i="7"/>
  <c r="H40" i="10" s="1"/>
  <c r="L40" i="7"/>
  <c r="G40" i="10" s="1"/>
  <c r="R40" i="7"/>
  <c r="J40" i="10" s="1"/>
  <c r="X44" i="7"/>
  <c r="L44" i="10" s="1"/>
  <c r="P44" i="7"/>
  <c r="I44" i="10" s="1"/>
  <c r="H44" i="7"/>
  <c r="E44" i="10" s="1"/>
  <c r="V44" i="7"/>
  <c r="H44" i="10" s="1"/>
  <c r="L44" i="7"/>
  <c r="G44" i="10" s="1"/>
  <c r="R44" i="7"/>
  <c r="J44" i="10" s="1"/>
  <c r="X48" i="7"/>
  <c r="L48" i="10" s="1"/>
  <c r="P48" i="7"/>
  <c r="I48" i="10" s="1"/>
  <c r="H48" i="7"/>
  <c r="E48" i="10" s="1"/>
  <c r="V48" i="7"/>
  <c r="H48" i="10" s="1"/>
  <c r="L48" i="7"/>
  <c r="G48" i="10" s="1"/>
  <c r="R48" i="7"/>
  <c r="J48" i="10" s="1"/>
  <c r="X52" i="7"/>
  <c r="L52" i="10" s="1"/>
  <c r="P52" i="7"/>
  <c r="I52" i="10" s="1"/>
  <c r="H52" i="7"/>
  <c r="E52" i="10" s="1"/>
  <c r="V52" i="7"/>
  <c r="H52" i="10" s="1"/>
  <c r="L52" i="7"/>
  <c r="G52" i="10" s="1"/>
  <c r="R52" i="7"/>
  <c r="J52" i="10" s="1"/>
  <c r="X56" i="7"/>
  <c r="L56" i="10" s="1"/>
  <c r="P56" i="7"/>
  <c r="I56" i="10" s="1"/>
  <c r="H56" i="7"/>
  <c r="E56" i="10" s="1"/>
  <c r="V56" i="7"/>
  <c r="H56" i="10" s="1"/>
  <c r="L56" i="7"/>
  <c r="G56" i="10" s="1"/>
  <c r="R56" i="7"/>
  <c r="J56" i="10" s="1"/>
  <c r="X60" i="7"/>
  <c r="L60" i="10" s="1"/>
  <c r="P60" i="7"/>
  <c r="I60" i="10" s="1"/>
  <c r="H60" i="7"/>
  <c r="E60" i="10" s="1"/>
  <c r="V60" i="7"/>
  <c r="H60" i="10" s="1"/>
  <c r="L60" i="7"/>
  <c r="G60" i="10" s="1"/>
  <c r="R60" i="7"/>
  <c r="J60" i="10" s="1"/>
  <c r="V64" i="7"/>
  <c r="H64" i="10" s="1"/>
  <c r="N64" i="7"/>
  <c r="D64" i="10" s="1"/>
  <c r="R64" i="7"/>
  <c r="J64" i="10" s="1"/>
  <c r="H64" i="7"/>
  <c r="E64" i="10" s="1"/>
  <c r="L64" i="7"/>
  <c r="G64" i="10" s="1"/>
  <c r="T64" i="7"/>
  <c r="K64" i="10" s="1"/>
  <c r="L66" i="7"/>
  <c r="G66" i="10" s="1"/>
  <c r="V68" i="7"/>
  <c r="H68" i="10" s="1"/>
  <c r="N68" i="7"/>
  <c r="D68" i="10" s="1"/>
  <c r="F68" i="7"/>
  <c r="C68" i="10" s="1"/>
  <c r="R68" i="7"/>
  <c r="J68" i="10" s="1"/>
  <c r="H68" i="7"/>
  <c r="E68" i="10" s="1"/>
  <c r="L68" i="7"/>
  <c r="G68" i="10" s="1"/>
  <c r="X68" i="7"/>
  <c r="L68" i="10" s="1"/>
  <c r="X69" i="7"/>
  <c r="L69" i="10" s="1"/>
  <c r="P69" i="7"/>
  <c r="I69" i="10" s="1"/>
  <c r="H69" i="7"/>
  <c r="E69" i="10" s="1"/>
  <c r="R69" i="7"/>
  <c r="J69" i="10" s="1"/>
  <c r="F69" i="7"/>
  <c r="C69" i="10" s="1"/>
  <c r="M69" i="10" s="1"/>
  <c r="V69" i="7"/>
  <c r="H69" i="10" s="1"/>
  <c r="J69" i="7"/>
  <c r="F69" i="10" s="1"/>
  <c r="J72" i="7"/>
  <c r="F72" i="10" s="1"/>
  <c r="L73" i="7"/>
  <c r="G73" i="10" s="1"/>
  <c r="R78" i="7"/>
  <c r="J78" i="10" s="1"/>
  <c r="J78" i="7"/>
  <c r="F78" i="10" s="1"/>
  <c r="T78" i="7"/>
  <c r="K78" i="10" s="1"/>
  <c r="H78" i="7"/>
  <c r="E78" i="10" s="1"/>
  <c r="V78" i="7"/>
  <c r="H78" i="10" s="1"/>
  <c r="F78" i="7"/>
  <c r="C78" i="10" s="1"/>
  <c r="X78" i="7"/>
  <c r="L78" i="10" s="1"/>
  <c r="I85" i="7"/>
  <c r="D85" i="7"/>
  <c r="AA85" i="7" s="1"/>
  <c r="D83" i="7"/>
  <c r="AA83" i="7" s="1"/>
  <c r="L2" i="7"/>
  <c r="G2" i="10" s="1"/>
  <c r="T2" i="7"/>
  <c r="K2" i="10" s="1"/>
  <c r="F3" i="7"/>
  <c r="C3" i="10" s="1"/>
  <c r="N3" i="7"/>
  <c r="D3" i="10" s="1"/>
  <c r="V3" i="7"/>
  <c r="H3" i="10" s="1"/>
  <c r="H7" i="7"/>
  <c r="E7" i="10" s="1"/>
  <c r="P7" i="7"/>
  <c r="I7" i="10" s="1"/>
  <c r="H8" i="7"/>
  <c r="E8" i="10" s="1"/>
  <c r="P8" i="7"/>
  <c r="I8" i="10" s="1"/>
  <c r="H9" i="7"/>
  <c r="E9" i="10" s="1"/>
  <c r="P9" i="7"/>
  <c r="I9" i="10" s="1"/>
  <c r="L11" i="7"/>
  <c r="G11" i="10" s="1"/>
  <c r="F12" i="7"/>
  <c r="C12" i="10" s="1"/>
  <c r="N12" i="7"/>
  <c r="D12" i="10" s="1"/>
  <c r="H13" i="7"/>
  <c r="E13" i="10" s="1"/>
  <c r="P13" i="7"/>
  <c r="I13" i="10" s="1"/>
  <c r="H14" i="7"/>
  <c r="E14" i="10" s="1"/>
  <c r="P14" i="7"/>
  <c r="I14" i="10" s="1"/>
  <c r="H15" i="7"/>
  <c r="E15" i="10" s="1"/>
  <c r="P15" i="7"/>
  <c r="I15" i="10" s="1"/>
  <c r="H16" i="7"/>
  <c r="E16" i="10" s="1"/>
  <c r="P16" i="7"/>
  <c r="I16" i="10" s="1"/>
  <c r="H17" i="7"/>
  <c r="E17" i="10" s="1"/>
  <c r="P17" i="7"/>
  <c r="I17" i="10" s="1"/>
  <c r="H18" i="7"/>
  <c r="E18" i="10" s="1"/>
  <c r="P18" i="7"/>
  <c r="I18" i="10" s="1"/>
  <c r="H19" i="7"/>
  <c r="E19" i="10" s="1"/>
  <c r="P19" i="7"/>
  <c r="I19" i="10" s="1"/>
  <c r="H20" i="7"/>
  <c r="E20" i="10" s="1"/>
  <c r="P20" i="7"/>
  <c r="I20" i="10" s="1"/>
  <c r="H21" i="7"/>
  <c r="E21" i="10" s="1"/>
  <c r="P21" i="7"/>
  <c r="I21" i="10" s="1"/>
  <c r="H22" i="7"/>
  <c r="E22" i="10" s="1"/>
  <c r="P22" i="7"/>
  <c r="I22" i="10" s="1"/>
  <c r="H23" i="7"/>
  <c r="E23" i="10" s="1"/>
  <c r="P23" i="7"/>
  <c r="I23" i="10" s="1"/>
  <c r="X24" i="7"/>
  <c r="L24" i="10" s="1"/>
  <c r="P24" i="7"/>
  <c r="I24" i="10" s="1"/>
  <c r="H24" i="7"/>
  <c r="E24" i="10" s="1"/>
  <c r="N24" i="7"/>
  <c r="D24" i="10" s="1"/>
  <c r="F25" i="7"/>
  <c r="C25" i="10" s="1"/>
  <c r="P25" i="7"/>
  <c r="I25" i="10" s="1"/>
  <c r="V27" i="7"/>
  <c r="H27" i="10" s="1"/>
  <c r="N27" i="7"/>
  <c r="D27" i="10" s="1"/>
  <c r="F27" i="7"/>
  <c r="C27" i="10" s="1"/>
  <c r="P27" i="7"/>
  <c r="I27" i="10" s="1"/>
  <c r="X28" i="7"/>
  <c r="L28" i="10" s="1"/>
  <c r="P28" i="7"/>
  <c r="I28" i="10" s="1"/>
  <c r="H28" i="7"/>
  <c r="E28" i="10" s="1"/>
  <c r="N28" i="7"/>
  <c r="D28" i="10" s="1"/>
  <c r="F29" i="7"/>
  <c r="C29" i="10" s="1"/>
  <c r="P29" i="7"/>
  <c r="I29" i="10" s="1"/>
  <c r="V31" i="7"/>
  <c r="H31" i="10" s="1"/>
  <c r="N31" i="7"/>
  <c r="D31" i="10" s="1"/>
  <c r="F31" i="7"/>
  <c r="C31" i="10" s="1"/>
  <c r="P31" i="7"/>
  <c r="I31" i="10" s="1"/>
  <c r="X32" i="7"/>
  <c r="L32" i="10" s="1"/>
  <c r="P32" i="7"/>
  <c r="I32" i="10" s="1"/>
  <c r="H32" i="7"/>
  <c r="E32" i="10" s="1"/>
  <c r="N32" i="7"/>
  <c r="D32" i="10" s="1"/>
  <c r="M32" i="10" s="1"/>
  <c r="F33" i="7"/>
  <c r="C33" i="10" s="1"/>
  <c r="P33" i="7"/>
  <c r="I33" i="10" s="1"/>
  <c r="V35" i="7"/>
  <c r="H35" i="10" s="1"/>
  <c r="N35" i="7"/>
  <c r="D35" i="10" s="1"/>
  <c r="F35" i="7"/>
  <c r="C35" i="10" s="1"/>
  <c r="P35" i="7"/>
  <c r="I35" i="10" s="1"/>
  <c r="X36" i="7"/>
  <c r="L36" i="10" s="1"/>
  <c r="P36" i="7"/>
  <c r="I36" i="10" s="1"/>
  <c r="H36" i="7"/>
  <c r="E36" i="10" s="1"/>
  <c r="N36" i="7"/>
  <c r="D36" i="10" s="1"/>
  <c r="M36" i="10" s="1"/>
  <c r="F37" i="7"/>
  <c r="C37" i="10" s="1"/>
  <c r="P37" i="7"/>
  <c r="I37" i="10" s="1"/>
  <c r="V39" i="7"/>
  <c r="H39" i="10" s="1"/>
  <c r="N39" i="7"/>
  <c r="D39" i="10" s="1"/>
  <c r="F39" i="7"/>
  <c r="C39" i="10" s="1"/>
  <c r="X39" i="7"/>
  <c r="L39" i="10" s="1"/>
  <c r="P39" i="7"/>
  <c r="I39" i="10" s="1"/>
  <c r="F40" i="7"/>
  <c r="C40" i="10" s="1"/>
  <c r="M40" i="10" s="1"/>
  <c r="T40" i="7"/>
  <c r="K40" i="10" s="1"/>
  <c r="F44" i="7"/>
  <c r="C44" i="10" s="1"/>
  <c r="M44" i="10" s="1"/>
  <c r="T44" i="7"/>
  <c r="K44" i="10" s="1"/>
  <c r="F48" i="7"/>
  <c r="C48" i="10" s="1"/>
  <c r="M48" i="10" s="1"/>
  <c r="T48" i="7"/>
  <c r="K48" i="10" s="1"/>
  <c r="F52" i="7"/>
  <c r="C52" i="10" s="1"/>
  <c r="M52" i="10" s="1"/>
  <c r="T52" i="7"/>
  <c r="K52" i="10" s="1"/>
  <c r="F56" i="7"/>
  <c r="C56" i="10" s="1"/>
  <c r="M56" i="10" s="1"/>
  <c r="T56" i="7"/>
  <c r="K56" i="10" s="1"/>
  <c r="F60" i="7"/>
  <c r="C60" i="10" s="1"/>
  <c r="M60" i="10" s="1"/>
  <c r="T60" i="7"/>
  <c r="K60" i="10" s="1"/>
  <c r="F64" i="7"/>
  <c r="C64" i="10" s="1"/>
  <c r="X64" i="7"/>
  <c r="L64" i="10" s="1"/>
  <c r="X65" i="7"/>
  <c r="L65" i="10" s="1"/>
  <c r="P65" i="7"/>
  <c r="I65" i="10" s="1"/>
  <c r="H65" i="7"/>
  <c r="E65" i="10" s="1"/>
  <c r="R65" i="7"/>
  <c r="J65" i="10" s="1"/>
  <c r="F65" i="7"/>
  <c r="C65" i="10" s="1"/>
  <c r="M65" i="10" s="1"/>
  <c r="V65" i="7"/>
  <c r="H65" i="10" s="1"/>
  <c r="J65" i="7"/>
  <c r="F65" i="10" s="1"/>
  <c r="N66" i="7"/>
  <c r="D66" i="10" s="1"/>
  <c r="J68" i="7"/>
  <c r="F68" i="10" s="1"/>
  <c r="L69" i="7"/>
  <c r="G69" i="10" s="1"/>
  <c r="P72" i="7"/>
  <c r="I72" i="10" s="1"/>
  <c r="N73" i="7"/>
  <c r="D73" i="10" s="1"/>
  <c r="R74" i="7"/>
  <c r="J74" i="10" s="1"/>
  <c r="J74" i="7"/>
  <c r="F74" i="10" s="1"/>
  <c r="T74" i="7"/>
  <c r="K74" i="10" s="1"/>
  <c r="H74" i="7"/>
  <c r="E74" i="10" s="1"/>
  <c r="V74" i="7"/>
  <c r="H74" i="10" s="1"/>
  <c r="F74" i="7"/>
  <c r="C74" i="10" s="1"/>
  <c r="M74" i="10" s="1"/>
  <c r="X74" i="7"/>
  <c r="L74" i="10" s="1"/>
  <c r="L78" i="7"/>
  <c r="G78" i="10" s="1"/>
  <c r="K85" i="7"/>
  <c r="Q85" i="7"/>
  <c r="U85" i="7"/>
  <c r="M85" i="7"/>
  <c r="R41" i="7"/>
  <c r="J41" i="10" s="1"/>
  <c r="J41" i="7"/>
  <c r="F41" i="10" s="1"/>
  <c r="P41" i="10" s="1"/>
  <c r="AE41" i="7" s="1"/>
  <c r="N41" i="7"/>
  <c r="D41" i="10" s="1"/>
  <c r="M41" i="10" s="1"/>
  <c r="X41" i="7"/>
  <c r="L41" i="10" s="1"/>
  <c r="R45" i="7"/>
  <c r="J45" i="10" s="1"/>
  <c r="J45" i="7"/>
  <c r="F45" i="10" s="1"/>
  <c r="N45" i="7"/>
  <c r="D45" i="10" s="1"/>
  <c r="X45" i="7"/>
  <c r="L45" i="10" s="1"/>
  <c r="R49" i="7"/>
  <c r="J49" i="10" s="1"/>
  <c r="J49" i="7"/>
  <c r="F49" i="10" s="1"/>
  <c r="P49" i="10" s="1"/>
  <c r="AE49" i="7" s="1"/>
  <c r="N49" i="7"/>
  <c r="D49" i="10" s="1"/>
  <c r="X49" i="7"/>
  <c r="L49" i="10" s="1"/>
  <c r="R53" i="7"/>
  <c r="J53" i="10" s="1"/>
  <c r="J53" i="7"/>
  <c r="F53" i="10" s="1"/>
  <c r="N53" i="7"/>
  <c r="D53" i="10" s="1"/>
  <c r="X53" i="7"/>
  <c r="L53" i="10" s="1"/>
  <c r="R57" i="7"/>
  <c r="J57" i="10" s="1"/>
  <c r="J57" i="7"/>
  <c r="F57" i="10" s="1"/>
  <c r="N57" i="7"/>
  <c r="D57" i="10" s="1"/>
  <c r="X57" i="7"/>
  <c r="L57" i="10" s="1"/>
  <c r="R61" i="7"/>
  <c r="J61" i="10" s="1"/>
  <c r="J61" i="7"/>
  <c r="F61" i="10" s="1"/>
  <c r="P61" i="10" s="1"/>
  <c r="AE61" i="7" s="1"/>
  <c r="N61" i="7"/>
  <c r="D61" i="10" s="1"/>
  <c r="X61" i="7"/>
  <c r="L61" i="10" s="1"/>
  <c r="W85" i="7"/>
  <c r="J82" i="7"/>
  <c r="L26" i="7"/>
  <c r="G26" i="10" s="1"/>
  <c r="L30" i="7"/>
  <c r="G30" i="10" s="1"/>
  <c r="L34" i="7"/>
  <c r="G34" i="10" s="1"/>
  <c r="L38" i="7"/>
  <c r="G38" i="10" s="1"/>
  <c r="L42" i="7"/>
  <c r="G42" i="10" s="1"/>
  <c r="L46" i="7"/>
  <c r="G46" i="10" s="1"/>
  <c r="P46" i="10" s="1"/>
  <c r="AE46" i="7" s="1"/>
  <c r="L50" i="7"/>
  <c r="G50" i="10" s="1"/>
  <c r="L54" i="7"/>
  <c r="G54" i="10" s="1"/>
  <c r="L58" i="7"/>
  <c r="G58" i="10" s="1"/>
  <c r="L62" i="7"/>
  <c r="G62" i="10" s="1"/>
  <c r="O85" i="7"/>
  <c r="F82" i="7"/>
  <c r="V82" i="7"/>
  <c r="L67" i="7"/>
  <c r="G67" i="10" s="1"/>
  <c r="L71" i="7"/>
  <c r="G71" i="10" s="1"/>
  <c r="L75" i="7"/>
  <c r="G75" i="10" s="1"/>
  <c r="P75" i="10" s="1"/>
  <c r="AE75" i="7" s="1"/>
  <c r="L79" i="7"/>
  <c r="G79" i="10" s="1"/>
  <c r="P50" i="10" l="1"/>
  <c r="AE50" i="7" s="1"/>
  <c r="M33" i="10"/>
  <c r="N62" i="10"/>
  <c r="O62" i="10" s="1"/>
  <c r="AC62" i="7" s="1"/>
  <c r="M31" i="10"/>
  <c r="N83" i="8"/>
  <c r="H83" i="8"/>
  <c r="R82" i="8"/>
  <c r="P26" i="10"/>
  <c r="AE26" i="7" s="1"/>
  <c r="R84" i="7"/>
  <c r="M79" i="10"/>
  <c r="M11" i="10"/>
  <c r="M37" i="10"/>
  <c r="J84" i="7"/>
  <c r="N84" i="7"/>
  <c r="M78" i="10"/>
  <c r="M26" i="10"/>
  <c r="R82" i="7"/>
  <c r="M25" i="10"/>
  <c r="P82" i="7"/>
  <c r="P81" i="7"/>
  <c r="V84" i="7"/>
  <c r="P85" i="7"/>
  <c r="X85" i="7"/>
  <c r="M12" i="10"/>
  <c r="M9" i="10"/>
  <c r="M58" i="10"/>
  <c r="V85" i="7"/>
  <c r="L84" i="7"/>
  <c r="R85" i="7"/>
  <c r="R84" i="8"/>
  <c r="P85" i="8"/>
  <c r="R83" i="8"/>
  <c r="M22" i="10"/>
  <c r="N38" i="10"/>
  <c r="O38" i="10" s="1"/>
  <c r="AC38" i="7" s="1"/>
  <c r="M29" i="10"/>
  <c r="M39" i="10"/>
  <c r="M64" i="10"/>
  <c r="N67" i="10"/>
  <c r="M35" i="10"/>
  <c r="M27" i="10"/>
  <c r="T84" i="7"/>
  <c r="N82" i="7"/>
  <c r="T83" i="7"/>
  <c r="M3" i="10"/>
  <c r="M20" i="10"/>
  <c r="M16" i="10"/>
  <c r="M7" i="10"/>
  <c r="T82" i="7"/>
  <c r="M4" i="10"/>
  <c r="P84" i="8"/>
  <c r="T83" i="8"/>
  <c r="X84" i="8"/>
  <c r="L85" i="8"/>
  <c r="P83" i="8"/>
  <c r="X85" i="8"/>
  <c r="X83" i="8"/>
  <c r="J82" i="8"/>
  <c r="V85" i="8"/>
  <c r="N82" i="8"/>
  <c r="R85" i="8"/>
  <c r="H85" i="8"/>
  <c r="N53" i="10"/>
  <c r="N25" i="10"/>
  <c r="N46" i="10"/>
  <c r="H85" i="7"/>
  <c r="M70" i="10"/>
  <c r="M46" i="10"/>
  <c r="P25" i="10"/>
  <c r="AE25" i="7" s="1"/>
  <c r="P67" i="10"/>
  <c r="AE67" i="7" s="1"/>
  <c r="L85" i="7"/>
  <c r="M23" i="10"/>
  <c r="M19" i="10"/>
  <c r="M15" i="10"/>
  <c r="M6" i="10"/>
  <c r="M76" i="10"/>
  <c r="M43" i="10"/>
  <c r="M51" i="10"/>
  <c r="M5" i="10"/>
  <c r="M42" i="10"/>
  <c r="F84" i="7"/>
  <c r="P84" i="7"/>
  <c r="N30" i="10"/>
  <c r="O30" i="10" s="1"/>
  <c r="AC30" i="7" s="1"/>
  <c r="P3" i="10"/>
  <c r="AE3" i="7" s="1"/>
  <c r="N49" i="10"/>
  <c r="N33" i="10"/>
  <c r="N29" i="10"/>
  <c r="M21" i="10"/>
  <c r="M17" i="10"/>
  <c r="M13" i="10"/>
  <c r="M8" i="10"/>
  <c r="M47" i="10"/>
  <c r="M61" i="10"/>
  <c r="M49" i="10"/>
  <c r="M71" i="10"/>
  <c r="M57" i="10"/>
  <c r="M18" i="10"/>
  <c r="M14" i="10"/>
  <c r="M73" i="10"/>
  <c r="M59" i="10"/>
  <c r="M75" i="10"/>
  <c r="M67" i="10"/>
  <c r="M53" i="10"/>
  <c r="M45" i="10"/>
  <c r="M68" i="10"/>
  <c r="M72" i="10"/>
  <c r="M66" i="10"/>
  <c r="M77" i="10"/>
  <c r="M55" i="10"/>
  <c r="M10" i="10"/>
  <c r="M63" i="10"/>
  <c r="M28" i="10"/>
  <c r="M54" i="10"/>
  <c r="M24" i="10"/>
  <c r="P30" i="10"/>
  <c r="AE30" i="7" s="1"/>
  <c r="N75" i="10"/>
  <c r="P38" i="10"/>
  <c r="AE38" i="7" s="1"/>
  <c r="N26" i="10"/>
  <c r="N3" i="10"/>
  <c r="N50" i="10"/>
  <c r="O50" i="10" s="1"/>
  <c r="AC50" i="7" s="1"/>
  <c r="P62" i="10"/>
  <c r="AE62" i="7" s="1"/>
  <c r="N61" i="10"/>
  <c r="N41" i="10"/>
  <c r="O41" i="10" s="1"/>
  <c r="AC41" i="7" s="1"/>
  <c r="N37" i="10"/>
  <c r="P33" i="10"/>
  <c r="AE33" i="7" s="1"/>
  <c r="P53" i="10"/>
  <c r="AE53" i="7" s="1"/>
  <c r="P29" i="10"/>
  <c r="AE29" i="7" s="1"/>
  <c r="N16" i="10"/>
  <c r="P16" i="10"/>
  <c r="AE16" i="7" s="1"/>
  <c r="P78" i="10"/>
  <c r="AE78" i="7" s="1"/>
  <c r="N78" i="10"/>
  <c r="P40" i="10"/>
  <c r="AE40" i="7" s="1"/>
  <c r="N40" i="10"/>
  <c r="O40" i="10" s="1"/>
  <c r="AC40" i="7" s="1"/>
  <c r="N51" i="10"/>
  <c r="P51" i="10"/>
  <c r="AE51" i="7" s="1"/>
  <c r="P8" i="10"/>
  <c r="AE8" i="7" s="1"/>
  <c r="N8" i="10"/>
  <c r="N6" i="10"/>
  <c r="P6" i="10"/>
  <c r="AE6" i="7" s="1"/>
  <c r="N47" i="10"/>
  <c r="P47" i="10"/>
  <c r="AE47" i="7" s="1"/>
  <c r="P5" i="10"/>
  <c r="AE5" i="7" s="1"/>
  <c r="N5" i="10"/>
  <c r="P58" i="10"/>
  <c r="AE58" i="7" s="1"/>
  <c r="N58" i="10"/>
  <c r="N34" i="10"/>
  <c r="O34" i="10" s="1"/>
  <c r="AC34" i="7" s="1"/>
  <c r="P34" i="10"/>
  <c r="AE34" i="7" s="1"/>
  <c r="P11" i="10"/>
  <c r="AE11" i="7" s="1"/>
  <c r="N11" i="10"/>
  <c r="P57" i="10"/>
  <c r="AE57" i="7" s="1"/>
  <c r="N57" i="10"/>
  <c r="P45" i="10"/>
  <c r="AE45" i="7" s="1"/>
  <c r="N45" i="10"/>
  <c r="P20" i="10"/>
  <c r="AE20" i="7" s="1"/>
  <c r="N20" i="10"/>
  <c r="P14" i="10"/>
  <c r="AE14" i="7" s="1"/>
  <c r="N14" i="10"/>
  <c r="P48" i="10"/>
  <c r="AE48" i="7" s="1"/>
  <c r="N48" i="10"/>
  <c r="O48" i="10" s="1"/>
  <c r="AC48" i="7" s="1"/>
  <c r="N10" i="10"/>
  <c r="P10" i="10"/>
  <c r="AE10" i="7" s="1"/>
  <c r="P74" i="10"/>
  <c r="AE74" i="7" s="1"/>
  <c r="N74" i="10"/>
  <c r="O74" i="10" s="1"/>
  <c r="AC74" i="7" s="1"/>
  <c r="N32" i="10"/>
  <c r="O32" i="10" s="1"/>
  <c r="AC32" i="7" s="1"/>
  <c r="P32" i="10"/>
  <c r="AE32" i="7" s="1"/>
  <c r="N24" i="10"/>
  <c r="P24" i="10"/>
  <c r="AE24" i="7" s="1"/>
  <c r="P23" i="10"/>
  <c r="AE23" i="7" s="1"/>
  <c r="N23" i="10"/>
  <c r="P21" i="10"/>
  <c r="AE21" i="7" s="1"/>
  <c r="N21" i="10"/>
  <c r="N19" i="10"/>
  <c r="P19" i="10"/>
  <c r="AE19" i="7" s="1"/>
  <c r="P17" i="10"/>
  <c r="AE17" i="7" s="1"/>
  <c r="N17" i="10"/>
  <c r="P15" i="10"/>
  <c r="AE15" i="7" s="1"/>
  <c r="N15" i="10"/>
  <c r="P13" i="10"/>
  <c r="AE13" i="7" s="1"/>
  <c r="N13" i="10"/>
  <c r="P69" i="10"/>
  <c r="AE69" i="7" s="1"/>
  <c r="N69" i="10"/>
  <c r="O69" i="10" s="1"/>
  <c r="AC69" i="7" s="1"/>
  <c r="P60" i="10"/>
  <c r="AE60" i="7" s="1"/>
  <c r="N60" i="10"/>
  <c r="O60" i="10" s="1"/>
  <c r="AC60" i="7" s="1"/>
  <c r="P52" i="10"/>
  <c r="AE52" i="7" s="1"/>
  <c r="N52" i="10"/>
  <c r="O52" i="10" s="1"/>
  <c r="AC52" i="7" s="1"/>
  <c r="N44" i="10"/>
  <c r="O44" i="10" s="1"/>
  <c r="AC44" i="7" s="1"/>
  <c r="P44" i="10"/>
  <c r="AE44" i="7" s="1"/>
  <c r="P73" i="10"/>
  <c r="AE73" i="7" s="1"/>
  <c r="N73" i="10"/>
  <c r="N4" i="10"/>
  <c r="P4" i="10"/>
  <c r="AE4" i="7" s="1"/>
  <c r="P59" i="10"/>
  <c r="AE59" i="7" s="1"/>
  <c r="N59" i="10"/>
  <c r="N79" i="10"/>
  <c r="P79" i="10"/>
  <c r="AE79" i="7" s="1"/>
  <c r="N31" i="10"/>
  <c r="P31" i="10"/>
  <c r="AE31" i="7" s="1"/>
  <c r="P2" i="10"/>
  <c r="AE2" i="7" s="1"/>
  <c r="N2" i="10"/>
  <c r="O2" i="10" s="1"/>
  <c r="AC2" i="7" s="1"/>
  <c r="P27" i="10"/>
  <c r="AE27" i="7" s="1"/>
  <c r="N27" i="10"/>
  <c r="N35" i="10"/>
  <c r="P35" i="10"/>
  <c r="AE35" i="7" s="1"/>
  <c r="N12" i="10"/>
  <c r="P12" i="10"/>
  <c r="AE12" i="7" s="1"/>
  <c r="N36" i="10"/>
  <c r="O36" i="10" s="1"/>
  <c r="AC36" i="7" s="1"/>
  <c r="P36" i="10"/>
  <c r="AE36" i="7" s="1"/>
  <c r="P28" i="10"/>
  <c r="AE28" i="7" s="1"/>
  <c r="N28" i="10"/>
  <c r="P22" i="10"/>
  <c r="AE22" i="7" s="1"/>
  <c r="N22" i="10"/>
  <c r="P18" i="10"/>
  <c r="AE18" i="7" s="1"/>
  <c r="N18" i="10"/>
  <c r="P56" i="10"/>
  <c r="AE56" i="7" s="1"/>
  <c r="N56" i="10"/>
  <c r="O56" i="10" s="1"/>
  <c r="AC56" i="7" s="1"/>
  <c r="N76" i="10"/>
  <c r="P76" i="10"/>
  <c r="AE76" i="7" s="1"/>
  <c r="P43" i="10"/>
  <c r="AE43" i="7" s="1"/>
  <c r="N43" i="10"/>
  <c r="N39" i="10"/>
  <c r="P39" i="10"/>
  <c r="AE39" i="7" s="1"/>
  <c r="P71" i="10"/>
  <c r="AE71" i="7" s="1"/>
  <c r="N71" i="10"/>
  <c r="P65" i="10"/>
  <c r="AE65" i="7" s="1"/>
  <c r="N65" i="10"/>
  <c r="O65" i="10" s="1"/>
  <c r="AC65" i="7" s="1"/>
  <c r="P9" i="10"/>
  <c r="AE9" i="7" s="1"/>
  <c r="N9" i="10"/>
  <c r="N7" i="10"/>
  <c r="P7" i="10"/>
  <c r="AE7" i="7" s="1"/>
  <c r="N68" i="10"/>
  <c r="P68" i="10"/>
  <c r="AE68" i="7" s="1"/>
  <c r="P64" i="10"/>
  <c r="AE64" i="7" s="1"/>
  <c r="N64" i="10"/>
  <c r="P72" i="10"/>
  <c r="AE72" i="7" s="1"/>
  <c r="N72" i="10"/>
  <c r="N66" i="10"/>
  <c r="P66" i="10"/>
  <c r="AE66" i="7" s="1"/>
  <c r="P77" i="10"/>
  <c r="AE77" i="7" s="1"/>
  <c r="N77" i="10"/>
  <c r="P70" i="10"/>
  <c r="AE70" i="7" s="1"/>
  <c r="N70" i="10"/>
  <c r="P55" i="10"/>
  <c r="AE55" i="7" s="1"/>
  <c r="N55" i="10"/>
  <c r="P63" i="10"/>
  <c r="AE63" i="7" s="1"/>
  <c r="N63" i="10"/>
  <c r="P54" i="10"/>
  <c r="AE54" i="7" s="1"/>
  <c r="N54" i="10"/>
  <c r="N42" i="10"/>
  <c r="P42" i="10"/>
  <c r="AE42" i="7" s="1"/>
  <c r="E86" i="9"/>
  <c r="F86" i="9" s="1"/>
  <c r="T82" i="8"/>
  <c r="V83" i="8"/>
  <c r="J84" i="8"/>
  <c r="P81" i="8"/>
  <c r="X81" i="8"/>
  <c r="X82" i="8"/>
  <c r="H82" i="8"/>
  <c r="L82" i="8"/>
  <c r="N84" i="8"/>
  <c r="J81" i="8"/>
  <c r="V81" i="8"/>
  <c r="H84" i="8"/>
  <c r="L84" i="8"/>
  <c r="N81" i="8"/>
  <c r="J85" i="8"/>
  <c r="R81" i="8"/>
  <c r="G86" i="7"/>
  <c r="G87" i="7" s="1"/>
  <c r="L83" i="7"/>
  <c r="V83" i="7"/>
  <c r="M86" i="7"/>
  <c r="M87" i="7" s="1"/>
  <c r="E86" i="7"/>
  <c r="E87" i="7" s="1"/>
  <c r="O86" i="7"/>
  <c r="O87" i="7" s="1"/>
  <c r="H83" i="7"/>
  <c r="Q86" i="7"/>
  <c r="Q87" i="7" s="1"/>
  <c r="W86" i="7"/>
  <c r="W87" i="7" s="1"/>
  <c r="T85" i="7"/>
  <c r="I86" i="7"/>
  <c r="I87" i="7" s="1"/>
  <c r="U86" i="7"/>
  <c r="U87" i="7" s="1"/>
  <c r="S86" i="7"/>
  <c r="S87" i="7" s="1"/>
  <c r="F81" i="7"/>
  <c r="V81" i="7"/>
  <c r="N81" i="7"/>
  <c r="K86" i="7"/>
  <c r="K87" i="7" s="1"/>
  <c r="H81" i="7"/>
  <c r="T81" i="7"/>
  <c r="N85" i="7"/>
  <c r="L81" i="7"/>
  <c r="R83" i="7"/>
  <c r="N83" i="7"/>
  <c r="J83" i="7"/>
  <c r="J81" i="7"/>
  <c r="F83" i="7"/>
  <c r="L82" i="7"/>
  <c r="X82" i="7"/>
  <c r="X83" i="7"/>
  <c r="H82" i="7"/>
  <c r="X81" i="7"/>
  <c r="R81" i="7"/>
  <c r="J85" i="7"/>
  <c r="F85" i="7"/>
  <c r="P83" i="7"/>
  <c r="H84" i="7"/>
  <c r="X84" i="7"/>
  <c r="O33" i="10" l="1"/>
  <c r="AC33" i="7" s="1"/>
  <c r="O31" i="10"/>
  <c r="AC31" i="7" s="1"/>
  <c r="O21" i="10"/>
  <c r="AC21" i="7" s="1"/>
  <c r="O78" i="10"/>
  <c r="AC78" i="7" s="1"/>
  <c r="O12" i="10"/>
  <c r="AC12" i="7" s="1"/>
  <c r="O57" i="10"/>
  <c r="AC57" i="7" s="1"/>
  <c r="O11" i="10"/>
  <c r="AC11" i="7" s="1"/>
  <c r="O79" i="10"/>
  <c r="AC79" i="7" s="1"/>
  <c r="O70" i="10"/>
  <c r="AC70" i="7" s="1"/>
  <c r="O37" i="10"/>
  <c r="AC37" i="7" s="1"/>
  <c r="O45" i="10"/>
  <c r="AC45" i="7" s="1"/>
  <c r="O22" i="10"/>
  <c r="AC22" i="7" s="1"/>
  <c r="O51" i="10"/>
  <c r="AC51" i="7" s="1"/>
  <c r="O59" i="10"/>
  <c r="AC59" i="7" s="1"/>
  <c r="O35" i="10"/>
  <c r="AC35" i="7" s="1"/>
  <c r="O63" i="10"/>
  <c r="AC63" i="7" s="1"/>
  <c r="O39" i="10"/>
  <c r="AC39" i="7" s="1"/>
  <c r="O25" i="10"/>
  <c r="AC25" i="7" s="1"/>
  <c r="O9" i="10"/>
  <c r="AC9" i="7" s="1"/>
  <c r="O5" i="10"/>
  <c r="AC5" i="7" s="1"/>
  <c r="O26" i="10"/>
  <c r="AC26" i="7" s="1"/>
  <c r="O18" i="10"/>
  <c r="AC18" i="7" s="1"/>
  <c r="O58" i="10"/>
  <c r="AC58" i="7" s="1"/>
  <c r="O47" i="10"/>
  <c r="AC47" i="7" s="1"/>
  <c r="O75" i="10"/>
  <c r="AC75" i="7" s="1"/>
  <c r="O17" i="10"/>
  <c r="AC17" i="7" s="1"/>
  <c r="O6" i="10"/>
  <c r="AC6" i="7" s="1"/>
  <c r="O72" i="10"/>
  <c r="AC72" i="7" s="1"/>
  <c r="O29" i="10"/>
  <c r="AC29" i="7" s="1"/>
  <c r="O42" i="10"/>
  <c r="AC42" i="7" s="1"/>
  <c r="O67" i="10"/>
  <c r="AC67" i="7" s="1"/>
  <c r="O16" i="10"/>
  <c r="AC16" i="7" s="1"/>
  <c r="O10" i="10"/>
  <c r="AC10" i="7" s="1"/>
  <c r="O61" i="10"/>
  <c r="AC61" i="7" s="1"/>
  <c r="O20" i="10"/>
  <c r="AC20" i="7" s="1"/>
  <c r="O53" i="10"/>
  <c r="AC53" i="7" s="1"/>
  <c r="O13" i="10"/>
  <c r="AC13" i="7" s="1"/>
  <c r="O66" i="10"/>
  <c r="AC66" i="7" s="1"/>
  <c r="O15" i="10"/>
  <c r="AC15" i="7" s="1"/>
  <c r="O64" i="10"/>
  <c r="AC64" i="7" s="1"/>
  <c r="O4" i="10"/>
  <c r="AC4" i="7" s="1"/>
  <c r="O24" i="10"/>
  <c r="AC24" i="7" s="1"/>
  <c r="O77" i="10"/>
  <c r="AC77" i="7" s="1"/>
  <c r="O7" i="10"/>
  <c r="AC7" i="7" s="1"/>
  <c r="O28" i="10"/>
  <c r="AC28" i="7" s="1"/>
  <c r="O76" i="10"/>
  <c r="AC76" i="7" s="1"/>
  <c r="O23" i="10"/>
  <c r="AC23" i="7" s="1"/>
  <c r="O14" i="10"/>
  <c r="AC14" i="7" s="1"/>
  <c r="O49" i="10"/>
  <c r="AC49" i="7" s="1"/>
  <c r="O46" i="10"/>
  <c r="AC46" i="7" s="1"/>
  <c r="O68" i="10"/>
  <c r="AC68" i="7" s="1"/>
  <c r="O71" i="10"/>
  <c r="AC71" i="7" s="1"/>
  <c r="O43" i="10"/>
  <c r="AC43" i="7" s="1"/>
  <c r="O73" i="10"/>
  <c r="AC73" i="7" s="1"/>
  <c r="O19" i="10"/>
  <c r="AC19" i="7" s="1"/>
  <c r="O8" i="10"/>
  <c r="AC8" i="7" s="1"/>
  <c r="O3" i="10"/>
  <c r="AC3" i="7" s="1"/>
  <c r="O54" i="10"/>
  <c r="AC54" i="7" s="1"/>
  <c r="O55" i="10"/>
  <c r="AC55" i="7" s="1"/>
  <c r="O27" i="10"/>
  <c r="AC27" i="7" s="1"/>
  <c r="E85" i="6"/>
  <c r="C85" i="6"/>
  <c r="E84" i="6"/>
  <c r="C84" i="6"/>
  <c r="E83" i="6"/>
  <c r="C83" i="6"/>
  <c r="E82" i="6"/>
  <c r="C82" i="6"/>
  <c r="E81" i="6"/>
  <c r="C81" i="6"/>
  <c r="F78" i="6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D82" i="6"/>
  <c r="F3" i="6"/>
  <c r="D85" i="6"/>
  <c r="F82" i="6" l="1"/>
  <c r="F85" i="6"/>
  <c r="D83" i="6"/>
  <c r="F83" i="6" s="1"/>
  <c r="F2" i="6"/>
  <c r="D81" i="6"/>
  <c r="F81" i="6" s="1"/>
  <c r="D84" i="6"/>
  <c r="F84" i="6" s="1"/>
  <c r="F4" i="6"/>
  <c r="E86" i="6" l="1"/>
  <c r="F86" i="6" s="1"/>
  <c r="G81" i="1"/>
  <c r="G82" i="1"/>
  <c r="G83" i="1"/>
  <c r="G84" i="1"/>
  <c r="G85" i="1"/>
  <c r="W81" i="1" l="1"/>
  <c r="W85" i="1"/>
  <c r="W84" i="1"/>
  <c r="W83" i="1"/>
  <c r="W82" i="1"/>
  <c r="I85" i="1" l="1"/>
  <c r="E85" i="1"/>
  <c r="E84" i="1"/>
  <c r="E83" i="1"/>
  <c r="E82" i="1"/>
  <c r="E81" i="1"/>
  <c r="C85" i="1"/>
  <c r="C84" i="1"/>
  <c r="C83" i="1"/>
  <c r="C82" i="1"/>
  <c r="C81" i="1"/>
  <c r="H2" i="1"/>
  <c r="C85" i="4" l="1"/>
  <c r="C84" i="4"/>
  <c r="C83" i="4"/>
  <c r="C82" i="4"/>
  <c r="C81" i="4"/>
  <c r="W84" i="4" l="1"/>
  <c r="W83" i="4"/>
  <c r="W82" i="4"/>
  <c r="W81" i="4"/>
  <c r="U84" i="4"/>
  <c r="U83" i="4"/>
  <c r="U82" i="4"/>
  <c r="U81" i="4"/>
  <c r="S84" i="4"/>
  <c r="S83" i="4"/>
  <c r="S82" i="4"/>
  <c r="S81" i="4"/>
  <c r="Q84" i="4"/>
  <c r="Q83" i="4"/>
  <c r="Q82" i="4"/>
  <c r="Q81" i="4"/>
  <c r="O84" i="4"/>
  <c r="O83" i="4"/>
  <c r="O82" i="4"/>
  <c r="O81" i="4"/>
  <c r="M81" i="4"/>
  <c r="M84" i="4"/>
  <c r="M83" i="4"/>
  <c r="M82" i="4"/>
  <c r="K84" i="4"/>
  <c r="K83" i="4"/>
  <c r="K82" i="4"/>
  <c r="K81" i="4"/>
  <c r="I84" i="4"/>
  <c r="I83" i="4"/>
  <c r="I82" i="4"/>
  <c r="I81" i="4"/>
  <c r="G84" i="4"/>
  <c r="G83" i="4"/>
  <c r="G82" i="4"/>
  <c r="G81" i="4"/>
  <c r="E84" i="4"/>
  <c r="E83" i="4"/>
  <c r="E82" i="4"/>
  <c r="E81" i="4"/>
  <c r="U85" i="4" l="1"/>
  <c r="O85" i="4"/>
  <c r="E85" i="4"/>
  <c r="M85" i="4"/>
  <c r="S85" i="4"/>
  <c r="I85" i="4"/>
  <c r="K85" i="4"/>
  <c r="Q85" i="4"/>
  <c r="W85" i="4"/>
  <c r="G85" i="4"/>
  <c r="D81" i="4"/>
  <c r="AA81" i="4" s="1"/>
  <c r="D85" i="4"/>
  <c r="AA85" i="4" s="1"/>
  <c r="D84" i="4"/>
  <c r="AA84" i="4" s="1"/>
  <c r="D83" i="4"/>
  <c r="AA83" i="4" s="1"/>
  <c r="D82" i="4"/>
  <c r="AA82" i="4" s="1"/>
  <c r="F85" i="4" l="1"/>
  <c r="X83" i="4"/>
  <c r="R81" i="4"/>
  <c r="N82" i="4"/>
  <c r="N84" i="4"/>
  <c r="N85" i="4"/>
  <c r="J83" i="4"/>
  <c r="V82" i="4"/>
  <c r="R85" i="4"/>
  <c r="L81" i="4"/>
  <c r="R84" i="4"/>
  <c r="X82" i="4"/>
  <c r="R83" i="4"/>
  <c r="V81" i="4"/>
  <c r="F81" i="4"/>
  <c r="J81" i="4"/>
  <c r="R82" i="4"/>
  <c r="V85" i="4"/>
  <c r="J85" i="4"/>
  <c r="V84" i="4"/>
  <c r="J84" i="4"/>
  <c r="P81" i="4"/>
  <c r="V83" i="4"/>
  <c r="X81" i="4"/>
  <c r="H81" i="4"/>
  <c r="X85" i="4"/>
  <c r="J82" i="4"/>
  <c r="N81" i="4"/>
  <c r="N83" i="4"/>
  <c r="X84" i="4"/>
  <c r="X79" i="4"/>
  <c r="L79" i="5" s="1"/>
  <c r="V79" i="4"/>
  <c r="H79" i="5" s="1"/>
  <c r="T79" i="4"/>
  <c r="K79" i="5" s="1"/>
  <c r="R79" i="4"/>
  <c r="J79" i="5" s="1"/>
  <c r="P79" i="4"/>
  <c r="I79" i="5" s="1"/>
  <c r="N79" i="4"/>
  <c r="D79" i="5" s="1"/>
  <c r="L79" i="4"/>
  <c r="G79" i="5" s="1"/>
  <c r="J79" i="4"/>
  <c r="F79" i="5" s="1"/>
  <c r="H79" i="4"/>
  <c r="E79" i="5" s="1"/>
  <c r="F79" i="4"/>
  <c r="C79" i="5" s="1"/>
  <c r="X78" i="4"/>
  <c r="L78" i="5" s="1"/>
  <c r="V78" i="4"/>
  <c r="H78" i="5" s="1"/>
  <c r="T78" i="4"/>
  <c r="K78" i="5" s="1"/>
  <c r="R78" i="4"/>
  <c r="J78" i="5" s="1"/>
  <c r="P78" i="4"/>
  <c r="I78" i="5" s="1"/>
  <c r="N78" i="4"/>
  <c r="D78" i="5" s="1"/>
  <c r="L78" i="4"/>
  <c r="G78" i="5" s="1"/>
  <c r="J78" i="4"/>
  <c r="F78" i="5" s="1"/>
  <c r="H78" i="4"/>
  <c r="E78" i="5" s="1"/>
  <c r="F78" i="4"/>
  <c r="C78" i="5" s="1"/>
  <c r="X77" i="4"/>
  <c r="L77" i="5" s="1"/>
  <c r="V77" i="4"/>
  <c r="H77" i="5" s="1"/>
  <c r="T77" i="4"/>
  <c r="K77" i="5" s="1"/>
  <c r="R77" i="4"/>
  <c r="J77" i="5" s="1"/>
  <c r="P77" i="4"/>
  <c r="I77" i="5" s="1"/>
  <c r="N77" i="4"/>
  <c r="D77" i="5" s="1"/>
  <c r="L77" i="4"/>
  <c r="G77" i="5" s="1"/>
  <c r="J77" i="4"/>
  <c r="F77" i="5" s="1"/>
  <c r="H77" i="4"/>
  <c r="E77" i="5" s="1"/>
  <c r="F77" i="4"/>
  <c r="C77" i="5" s="1"/>
  <c r="X76" i="4"/>
  <c r="L76" i="5" s="1"/>
  <c r="V76" i="4"/>
  <c r="H76" i="5" s="1"/>
  <c r="T76" i="4"/>
  <c r="K76" i="5" s="1"/>
  <c r="R76" i="4"/>
  <c r="J76" i="5" s="1"/>
  <c r="P76" i="4"/>
  <c r="I76" i="5" s="1"/>
  <c r="N76" i="4"/>
  <c r="D76" i="5" s="1"/>
  <c r="L76" i="4"/>
  <c r="G76" i="5" s="1"/>
  <c r="J76" i="4"/>
  <c r="F76" i="5" s="1"/>
  <c r="H76" i="4"/>
  <c r="E76" i="5" s="1"/>
  <c r="F76" i="4"/>
  <c r="C76" i="5" s="1"/>
  <c r="X75" i="4"/>
  <c r="L75" i="5" s="1"/>
  <c r="V75" i="4"/>
  <c r="H75" i="5" s="1"/>
  <c r="T75" i="4"/>
  <c r="K75" i="5" s="1"/>
  <c r="R75" i="4"/>
  <c r="J75" i="5" s="1"/>
  <c r="P75" i="4"/>
  <c r="I75" i="5" s="1"/>
  <c r="N75" i="4"/>
  <c r="D75" i="5" s="1"/>
  <c r="L75" i="4"/>
  <c r="G75" i="5" s="1"/>
  <c r="J75" i="4"/>
  <c r="F75" i="5" s="1"/>
  <c r="H75" i="4"/>
  <c r="E75" i="5" s="1"/>
  <c r="F75" i="4"/>
  <c r="C75" i="5" s="1"/>
  <c r="X74" i="4"/>
  <c r="L74" i="5" s="1"/>
  <c r="V74" i="4"/>
  <c r="H74" i="5" s="1"/>
  <c r="T74" i="4"/>
  <c r="K74" i="5" s="1"/>
  <c r="R74" i="4"/>
  <c r="J74" i="5" s="1"/>
  <c r="P74" i="4"/>
  <c r="I74" i="5" s="1"/>
  <c r="N74" i="4"/>
  <c r="D74" i="5" s="1"/>
  <c r="L74" i="4"/>
  <c r="G74" i="5" s="1"/>
  <c r="J74" i="4"/>
  <c r="F74" i="5" s="1"/>
  <c r="H74" i="4"/>
  <c r="E74" i="5" s="1"/>
  <c r="F74" i="4"/>
  <c r="C74" i="5" s="1"/>
  <c r="X73" i="4"/>
  <c r="L73" i="5" s="1"/>
  <c r="V73" i="4"/>
  <c r="H73" i="5" s="1"/>
  <c r="T73" i="4"/>
  <c r="K73" i="5" s="1"/>
  <c r="R73" i="4"/>
  <c r="J73" i="5" s="1"/>
  <c r="P73" i="4"/>
  <c r="I73" i="5" s="1"/>
  <c r="N73" i="4"/>
  <c r="D73" i="5" s="1"/>
  <c r="L73" i="4"/>
  <c r="G73" i="5" s="1"/>
  <c r="J73" i="4"/>
  <c r="F73" i="5" s="1"/>
  <c r="H73" i="4"/>
  <c r="E73" i="5" s="1"/>
  <c r="F73" i="4"/>
  <c r="C73" i="5" s="1"/>
  <c r="X72" i="4"/>
  <c r="L72" i="5" s="1"/>
  <c r="V72" i="4"/>
  <c r="H72" i="5" s="1"/>
  <c r="T72" i="4"/>
  <c r="K72" i="5" s="1"/>
  <c r="R72" i="4"/>
  <c r="J72" i="5" s="1"/>
  <c r="P72" i="4"/>
  <c r="I72" i="5" s="1"/>
  <c r="N72" i="4"/>
  <c r="D72" i="5" s="1"/>
  <c r="L72" i="4"/>
  <c r="G72" i="5" s="1"/>
  <c r="J72" i="4"/>
  <c r="F72" i="5" s="1"/>
  <c r="H72" i="4"/>
  <c r="E72" i="5" s="1"/>
  <c r="F72" i="4"/>
  <c r="C72" i="5" s="1"/>
  <c r="X71" i="4"/>
  <c r="L71" i="5" s="1"/>
  <c r="V71" i="4"/>
  <c r="H71" i="5" s="1"/>
  <c r="T71" i="4"/>
  <c r="K71" i="5" s="1"/>
  <c r="R71" i="4"/>
  <c r="J71" i="5" s="1"/>
  <c r="P71" i="4"/>
  <c r="I71" i="5" s="1"/>
  <c r="N71" i="4"/>
  <c r="D71" i="5" s="1"/>
  <c r="L71" i="4"/>
  <c r="G71" i="5" s="1"/>
  <c r="J71" i="4"/>
  <c r="F71" i="5" s="1"/>
  <c r="H71" i="4"/>
  <c r="E71" i="5" s="1"/>
  <c r="F71" i="4"/>
  <c r="C71" i="5" s="1"/>
  <c r="X70" i="4"/>
  <c r="L70" i="5" s="1"/>
  <c r="V70" i="4"/>
  <c r="H70" i="5" s="1"/>
  <c r="T70" i="4"/>
  <c r="K70" i="5" s="1"/>
  <c r="R70" i="4"/>
  <c r="J70" i="5" s="1"/>
  <c r="P70" i="4"/>
  <c r="I70" i="5" s="1"/>
  <c r="N70" i="4"/>
  <c r="D70" i="5" s="1"/>
  <c r="L70" i="4"/>
  <c r="G70" i="5" s="1"/>
  <c r="J70" i="4"/>
  <c r="F70" i="5" s="1"/>
  <c r="H70" i="4"/>
  <c r="E70" i="5" s="1"/>
  <c r="F70" i="4"/>
  <c r="C70" i="5" s="1"/>
  <c r="X69" i="4"/>
  <c r="L69" i="5" s="1"/>
  <c r="V69" i="4"/>
  <c r="H69" i="5" s="1"/>
  <c r="T69" i="4"/>
  <c r="K69" i="5" s="1"/>
  <c r="R69" i="4"/>
  <c r="J69" i="5" s="1"/>
  <c r="P69" i="4"/>
  <c r="I69" i="5" s="1"/>
  <c r="N69" i="4"/>
  <c r="D69" i="5" s="1"/>
  <c r="L69" i="4"/>
  <c r="G69" i="5" s="1"/>
  <c r="J69" i="4"/>
  <c r="F69" i="5" s="1"/>
  <c r="H69" i="4"/>
  <c r="E69" i="5" s="1"/>
  <c r="F69" i="4"/>
  <c r="C69" i="5" s="1"/>
  <c r="X68" i="4"/>
  <c r="L68" i="5" s="1"/>
  <c r="V68" i="4"/>
  <c r="H68" i="5" s="1"/>
  <c r="T68" i="4"/>
  <c r="K68" i="5" s="1"/>
  <c r="R68" i="4"/>
  <c r="J68" i="5" s="1"/>
  <c r="P68" i="4"/>
  <c r="I68" i="5" s="1"/>
  <c r="N68" i="4"/>
  <c r="D68" i="5" s="1"/>
  <c r="L68" i="4"/>
  <c r="G68" i="5" s="1"/>
  <c r="J68" i="4"/>
  <c r="F68" i="5" s="1"/>
  <c r="H68" i="4"/>
  <c r="E68" i="5" s="1"/>
  <c r="F68" i="4"/>
  <c r="C68" i="5" s="1"/>
  <c r="X67" i="4"/>
  <c r="L67" i="5" s="1"/>
  <c r="V67" i="4"/>
  <c r="H67" i="5" s="1"/>
  <c r="T67" i="4"/>
  <c r="K67" i="5" s="1"/>
  <c r="R67" i="4"/>
  <c r="J67" i="5" s="1"/>
  <c r="P67" i="4"/>
  <c r="I67" i="5" s="1"/>
  <c r="N67" i="4"/>
  <c r="D67" i="5" s="1"/>
  <c r="L67" i="4"/>
  <c r="G67" i="5" s="1"/>
  <c r="J67" i="4"/>
  <c r="F67" i="5" s="1"/>
  <c r="H67" i="4"/>
  <c r="E67" i="5" s="1"/>
  <c r="F67" i="4"/>
  <c r="C67" i="5" s="1"/>
  <c r="X66" i="4"/>
  <c r="L66" i="5" s="1"/>
  <c r="V66" i="4"/>
  <c r="H66" i="5" s="1"/>
  <c r="T66" i="4"/>
  <c r="K66" i="5" s="1"/>
  <c r="R66" i="4"/>
  <c r="J66" i="5" s="1"/>
  <c r="P66" i="4"/>
  <c r="I66" i="5" s="1"/>
  <c r="N66" i="4"/>
  <c r="D66" i="5" s="1"/>
  <c r="L66" i="4"/>
  <c r="G66" i="5" s="1"/>
  <c r="J66" i="4"/>
  <c r="F66" i="5" s="1"/>
  <c r="H66" i="4"/>
  <c r="E66" i="5" s="1"/>
  <c r="F66" i="4"/>
  <c r="C66" i="5" s="1"/>
  <c r="X65" i="4"/>
  <c r="L65" i="5" s="1"/>
  <c r="V65" i="4"/>
  <c r="H65" i="5" s="1"/>
  <c r="T65" i="4"/>
  <c r="K65" i="5" s="1"/>
  <c r="R65" i="4"/>
  <c r="J65" i="5" s="1"/>
  <c r="P65" i="4"/>
  <c r="I65" i="5" s="1"/>
  <c r="N65" i="4"/>
  <c r="D65" i="5" s="1"/>
  <c r="L65" i="4"/>
  <c r="G65" i="5" s="1"/>
  <c r="J65" i="4"/>
  <c r="F65" i="5" s="1"/>
  <c r="H65" i="4"/>
  <c r="E65" i="5" s="1"/>
  <c r="F65" i="4"/>
  <c r="C65" i="5" s="1"/>
  <c r="X64" i="4"/>
  <c r="L64" i="5" s="1"/>
  <c r="V64" i="4"/>
  <c r="H64" i="5" s="1"/>
  <c r="T64" i="4"/>
  <c r="K64" i="5" s="1"/>
  <c r="R64" i="4"/>
  <c r="J64" i="5" s="1"/>
  <c r="P64" i="4"/>
  <c r="I64" i="5" s="1"/>
  <c r="N64" i="4"/>
  <c r="D64" i="5" s="1"/>
  <c r="L64" i="4"/>
  <c r="G64" i="5" s="1"/>
  <c r="J64" i="4"/>
  <c r="F64" i="5" s="1"/>
  <c r="H64" i="4"/>
  <c r="E64" i="5" s="1"/>
  <c r="F64" i="4"/>
  <c r="C64" i="5" s="1"/>
  <c r="X63" i="4"/>
  <c r="L63" i="5" s="1"/>
  <c r="V63" i="4"/>
  <c r="H63" i="5" s="1"/>
  <c r="T63" i="4"/>
  <c r="K63" i="5" s="1"/>
  <c r="R63" i="4"/>
  <c r="J63" i="5" s="1"/>
  <c r="P63" i="4"/>
  <c r="I63" i="5" s="1"/>
  <c r="N63" i="4"/>
  <c r="D63" i="5" s="1"/>
  <c r="L63" i="4"/>
  <c r="G63" i="5" s="1"/>
  <c r="J63" i="4"/>
  <c r="F63" i="5" s="1"/>
  <c r="H63" i="4"/>
  <c r="E63" i="5" s="1"/>
  <c r="F63" i="4"/>
  <c r="C63" i="5" s="1"/>
  <c r="X62" i="4"/>
  <c r="L62" i="5" s="1"/>
  <c r="V62" i="4"/>
  <c r="H62" i="5" s="1"/>
  <c r="T62" i="4"/>
  <c r="K62" i="5" s="1"/>
  <c r="R62" i="4"/>
  <c r="J62" i="5" s="1"/>
  <c r="P62" i="4"/>
  <c r="I62" i="5" s="1"/>
  <c r="N62" i="4"/>
  <c r="D62" i="5" s="1"/>
  <c r="L62" i="4"/>
  <c r="G62" i="5" s="1"/>
  <c r="J62" i="4"/>
  <c r="F62" i="5" s="1"/>
  <c r="H62" i="4"/>
  <c r="E62" i="5" s="1"/>
  <c r="F62" i="4"/>
  <c r="C62" i="5" s="1"/>
  <c r="X61" i="4"/>
  <c r="L61" i="5" s="1"/>
  <c r="V61" i="4"/>
  <c r="H61" i="5" s="1"/>
  <c r="T61" i="4"/>
  <c r="K61" i="5" s="1"/>
  <c r="R61" i="4"/>
  <c r="J61" i="5" s="1"/>
  <c r="P61" i="4"/>
  <c r="I61" i="5" s="1"/>
  <c r="N61" i="4"/>
  <c r="D61" i="5" s="1"/>
  <c r="L61" i="4"/>
  <c r="G61" i="5" s="1"/>
  <c r="J61" i="4"/>
  <c r="F61" i="5" s="1"/>
  <c r="H61" i="4"/>
  <c r="E61" i="5" s="1"/>
  <c r="F61" i="4"/>
  <c r="C61" i="5" s="1"/>
  <c r="X60" i="4"/>
  <c r="L60" i="5" s="1"/>
  <c r="V60" i="4"/>
  <c r="H60" i="5" s="1"/>
  <c r="T60" i="4"/>
  <c r="K60" i="5" s="1"/>
  <c r="R60" i="4"/>
  <c r="J60" i="5" s="1"/>
  <c r="P60" i="4"/>
  <c r="I60" i="5" s="1"/>
  <c r="N60" i="4"/>
  <c r="D60" i="5" s="1"/>
  <c r="L60" i="4"/>
  <c r="G60" i="5" s="1"/>
  <c r="J60" i="4"/>
  <c r="F60" i="5" s="1"/>
  <c r="H60" i="4"/>
  <c r="E60" i="5" s="1"/>
  <c r="F60" i="4"/>
  <c r="C60" i="5" s="1"/>
  <c r="X59" i="4"/>
  <c r="L59" i="5" s="1"/>
  <c r="V59" i="4"/>
  <c r="H59" i="5" s="1"/>
  <c r="T59" i="4"/>
  <c r="K59" i="5" s="1"/>
  <c r="R59" i="4"/>
  <c r="J59" i="5" s="1"/>
  <c r="P59" i="4"/>
  <c r="I59" i="5" s="1"/>
  <c r="N59" i="4"/>
  <c r="D59" i="5" s="1"/>
  <c r="L59" i="4"/>
  <c r="G59" i="5" s="1"/>
  <c r="J59" i="4"/>
  <c r="F59" i="5" s="1"/>
  <c r="H59" i="4"/>
  <c r="E59" i="5" s="1"/>
  <c r="F59" i="4"/>
  <c r="C59" i="5" s="1"/>
  <c r="X58" i="4"/>
  <c r="L58" i="5" s="1"/>
  <c r="V58" i="4"/>
  <c r="H58" i="5" s="1"/>
  <c r="T58" i="4"/>
  <c r="K58" i="5" s="1"/>
  <c r="R58" i="4"/>
  <c r="J58" i="5" s="1"/>
  <c r="P58" i="4"/>
  <c r="I58" i="5" s="1"/>
  <c r="N58" i="4"/>
  <c r="D58" i="5" s="1"/>
  <c r="L58" i="4"/>
  <c r="G58" i="5" s="1"/>
  <c r="J58" i="4"/>
  <c r="F58" i="5" s="1"/>
  <c r="H58" i="4"/>
  <c r="E58" i="5" s="1"/>
  <c r="F58" i="4"/>
  <c r="C58" i="5" s="1"/>
  <c r="X57" i="4"/>
  <c r="L57" i="5" s="1"/>
  <c r="V57" i="4"/>
  <c r="H57" i="5" s="1"/>
  <c r="T57" i="4"/>
  <c r="K57" i="5" s="1"/>
  <c r="R57" i="4"/>
  <c r="J57" i="5" s="1"/>
  <c r="P57" i="4"/>
  <c r="I57" i="5" s="1"/>
  <c r="N57" i="4"/>
  <c r="D57" i="5" s="1"/>
  <c r="L57" i="4"/>
  <c r="G57" i="5" s="1"/>
  <c r="J57" i="4"/>
  <c r="F57" i="5" s="1"/>
  <c r="H57" i="4"/>
  <c r="E57" i="5" s="1"/>
  <c r="F57" i="4"/>
  <c r="C57" i="5" s="1"/>
  <c r="X56" i="4"/>
  <c r="L56" i="5" s="1"/>
  <c r="V56" i="4"/>
  <c r="H56" i="5" s="1"/>
  <c r="T56" i="4"/>
  <c r="K56" i="5" s="1"/>
  <c r="R56" i="4"/>
  <c r="J56" i="5" s="1"/>
  <c r="P56" i="4"/>
  <c r="I56" i="5" s="1"/>
  <c r="N56" i="4"/>
  <c r="D56" i="5" s="1"/>
  <c r="L56" i="4"/>
  <c r="G56" i="5" s="1"/>
  <c r="J56" i="4"/>
  <c r="F56" i="5" s="1"/>
  <c r="H56" i="4"/>
  <c r="E56" i="5" s="1"/>
  <c r="F56" i="4"/>
  <c r="C56" i="5" s="1"/>
  <c r="X55" i="4"/>
  <c r="L55" i="5" s="1"/>
  <c r="V55" i="4"/>
  <c r="H55" i="5" s="1"/>
  <c r="T55" i="4"/>
  <c r="K55" i="5" s="1"/>
  <c r="R55" i="4"/>
  <c r="J55" i="5" s="1"/>
  <c r="P55" i="4"/>
  <c r="I55" i="5" s="1"/>
  <c r="N55" i="4"/>
  <c r="D55" i="5" s="1"/>
  <c r="L55" i="4"/>
  <c r="G55" i="5" s="1"/>
  <c r="J55" i="4"/>
  <c r="F55" i="5" s="1"/>
  <c r="H55" i="4"/>
  <c r="E55" i="5" s="1"/>
  <c r="F55" i="4"/>
  <c r="C55" i="5" s="1"/>
  <c r="X54" i="4"/>
  <c r="L54" i="5" s="1"/>
  <c r="V54" i="4"/>
  <c r="H54" i="5" s="1"/>
  <c r="T54" i="4"/>
  <c r="K54" i="5" s="1"/>
  <c r="R54" i="4"/>
  <c r="J54" i="5" s="1"/>
  <c r="P54" i="4"/>
  <c r="I54" i="5" s="1"/>
  <c r="N54" i="4"/>
  <c r="D54" i="5" s="1"/>
  <c r="L54" i="4"/>
  <c r="G54" i="5" s="1"/>
  <c r="J54" i="4"/>
  <c r="F54" i="5" s="1"/>
  <c r="H54" i="4"/>
  <c r="E54" i="5" s="1"/>
  <c r="F54" i="4"/>
  <c r="C54" i="5" s="1"/>
  <c r="X53" i="4"/>
  <c r="L53" i="5" s="1"/>
  <c r="V53" i="4"/>
  <c r="H53" i="5" s="1"/>
  <c r="T53" i="4"/>
  <c r="K53" i="5" s="1"/>
  <c r="R53" i="4"/>
  <c r="J53" i="5" s="1"/>
  <c r="P53" i="4"/>
  <c r="I53" i="5" s="1"/>
  <c r="N53" i="4"/>
  <c r="D53" i="5" s="1"/>
  <c r="L53" i="4"/>
  <c r="G53" i="5" s="1"/>
  <c r="J53" i="4"/>
  <c r="F53" i="5" s="1"/>
  <c r="H53" i="4"/>
  <c r="E53" i="5" s="1"/>
  <c r="F53" i="4"/>
  <c r="C53" i="5" s="1"/>
  <c r="X52" i="4"/>
  <c r="L52" i="5" s="1"/>
  <c r="V52" i="4"/>
  <c r="H52" i="5" s="1"/>
  <c r="T52" i="4"/>
  <c r="K52" i="5" s="1"/>
  <c r="R52" i="4"/>
  <c r="J52" i="5" s="1"/>
  <c r="P52" i="4"/>
  <c r="I52" i="5" s="1"/>
  <c r="N52" i="4"/>
  <c r="D52" i="5" s="1"/>
  <c r="L52" i="4"/>
  <c r="G52" i="5" s="1"/>
  <c r="J52" i="4"/>
  <c r="F52" i="5" s="1"/>
  <c r="H52" i="4"/>
  <c r="E52" i="5" s="1"/>
  <c r="F52" i="4"/>
  <c r="C52" i="5" s="1"/>
  <c r="X51" i="4"/>
  <c r="L51" i="5" s="1"/>
  <c r="V51" i="4"/>
  <c r="H51" i="5" s="1"/>
  <c r="T51" i="4"/>
  <c r="K51" i="5" s="1"/>
  <c r="R51" i="4"/>
  <c r="J51" i="5" s="1"/>
  <c r="P51" i="4"/>
  <c r="I51" i="5" s="1"/>
  <c r="N51" i="4"/>
  <c r="D51" i="5" s="1"/>
  <c r="L51" i="4"/>
  <c r="G51" i="5" s="1"/>
  <c r="J51" i="4"/>
  <c r="F51" i="5" s="1"/>
  <c r="H51" i="4"/>
  <c r="E51" i="5" s="1"/>
  <c r="F51" i="4"/>
  <c r="C51" i="5" s="1"/>
  <c r="X50" i="4"/>
  <c r="L50" i="5" s="1"/>
  <c r="V50" i="4"/>
  <c r="H50" i="5" s="1"/>
  <c r="T50" i="4"/>
  <c r="K50" i="5" s="1"/>
  <c r="R50" i="4"/>
  <c r="J50" i="5" s="1"/>
  <c r="P50" i="4"/>
  <c r="I50" i="5" s="1"/>
  <c r="N50" i="4"/>
  <c r="D50" i="5" s="1"/>
  <c r="L50" i="4"/>
  <c r="G50" i="5" s="1"/>
  <c r="J50" i="4"/>
  <c r="F50" i="5" s="1"/>
  <c r="H50" i="4"/>
  <c r="E50" i="5" s="1"/>
  <c r="F50" i="4"/>
  <c r="C50" i="5" s="1"/>
  <c r="X49" i="4"/>
  <c r="L49" i="5" s="1"/>
  <c r="V49" i="4"/>
  <c r="H49" i="5" s="1"/>
  <c r="T49" i="4"/>
  <c r="K49" i="5" s="1"/>
  <c r="R49" i="4"/>
  <c r="J49" i="5" s="1"/>
  <c r="P49" i="4"/>
  <c r="I49" i="5" s="1"/>
  <c r="N49" i="4"/>
  <c r="D49" i="5" s="1"/>
  <c r="L49" i="4"/>
  <c r="G49" i="5" s="1"/>
  <c r="J49" i="4"/>
  <c r="F49" i="5" s="1"/>
  <c r="H49" i="4"/>
  <c r="E49" i="5" s="1"/>
  <c r="F49" i="4"/>
  <c r="C49" i="5" s="1"/>
  <c r="X48" i="4"/>
  <c r="L48" i="5" s="1"/>
  <c r="V48" i="4"/>
  <c r="H48" i="5" s="1"/>
  <c r="T48" i="4"/>
  <c r="K48" i="5" s="1"/>
  <c r="R48" i="4"/>
  <c r="J48" i="5" s="1"/>
  <c r="P48" i="4"/>
  <c r="I48" i="5" s="1"/>
  <c r="N48" i="4"/>
  <c r="D48" i="5" s="1"/>
  <c r="L48" i="4"/>
  <c r="G48" i="5" s="1"/>
  <c r="J48" i="4"/>
  <c r="F48" i="5" s="1"/>
  <c r="H48" i="4"/>
  <c r="E48" i="5" s="1"/>
  <c r="F48" i="4"/>
  <c r="C48" i="5" s="1"/>
  <c r="X47" i="4"/>
  <c r="L47" i="5" s="1"/>
  <c r="V47" i="4"/>
  <c r="H47" i="5" s="1"/>
  <c r="T47" i="4"/>
  <c r="K47" i="5" s="1"/>
  <c r="R47" i="4"/>
  <c r="J47" i="5" s="1"/>
  <c r="P47" i="4"/>
  <c r="I47" i="5" s="1"/>
  <c r="N47" i="4"/>
  <c r="D47" i="5" s="1"/>
  <c r="L47" i="4"/>
  <c r="G47" i="5" s="1"/>
  <c r="J47" i="4"/>
  <c r="F47" i="5" s="1"/>
  <c r="H47" i="4"/>
  <c r="E47" i="5" s="1"/>
  <c r="F47" i="4"/>
  <c r="C47" i="5" s="1"/>
  <c r="X46" i="4"/>
  <c r="L46" i="5" s="1"/>
  <c r="V46" i="4"/>
  <c r="H46" i="5" s="1"/>
  <c r="T46" i="4"/>
  <c r="K46" i="5" s="1"/>
  <c r="R46" i="4"/>
  <c r="J46" i="5" s="1"/>
  <c r="P46" i="4"/>
  <c r="I46" i="5" s="1"/>
  <c r="N46" i="4"/>
  <c r="D46" i="5" s="1"/>
  <c r="L46" i="4"/>
  <c r="G46" i="5" s="1"/>
  <c r="J46" i="4"/>
  <c r="F46" i="5" s="1"/>
  <c r="H46" i="4"/>
  <c r="E46" i="5" s="1"/>
  <c r="F46" i="4"/>
  <c r="C46" i="5" s="1"/>
  <c r="X45" i="4"/>
  <c r="L45" i="5" s="1"/>
  <c r="V45" i="4"/>
  <c r="H45" i="5" s="1"/>
  <c r="T45" i="4"/>
  <c r="K45" i="5" s="1"/>
  <c r="R45" i="4"/>
  <c r="J45" i="5" s="1"/>
  <c r="P45" i="4"/>
  <c r="I45" i="5" s="1"/>
  <c r="N45" i="4"/>
  <c r="D45" i="5" s="1"/>
  <c r="L45" i="4"/>
  <c r="G45" i="5" s="1"/>
  <c r="J45" i="4"/>
  <c r="F45" i="5" s="1"/>
  <c r="H45" i="4"/>
  <c r="E45" i="5" s="1"/>
  <c r="F45" i="4"/>
  <c r="C45" i="5" s="1"/>
  <c r="X44" i="4"/>
  <c r="L44" i="5" s="1"/>
  <c r="V44" i="4"/>
  <c r="H44" i="5" s="1"/>
  <c r="T44" i="4"/>
  <c r="K44" i="5" s="1"/>
  <c r="R44" i="4"/>
  <c r="J44" i="5" s="1"/>
  <c r="P44" i="4"/>
  <c r="I44" i="5" s="1"/>
  <c r="N44" i="4"/>
  <c r="D44" i="5" s="1"/>
  <c r="L44" i="4"/>
  <c r="G44" i="5" s="1"/>
  <c r="J44" i="4"/>
  <c r="F44" i="5" s="1"/>
  <c r="H44" i="4"/>
  <c r="E44" i="5" s="1"/>
  <c r="F44" i="4"/>
  <c r="C44" i="5" s="1"/>
  <c r="X43" i="4"/>
  <c r="L43" i="5" s="1"/>
  <c r="V43" i="4"/>
  <c r="H43" i="5" s="1"/>
  <c r="T43" i="4"/>
  <c r="K43" i="5" s="1"/>
  <c r="R43" i="4"/>
  <c r="J43" i="5" s="1"/>
  <c r="P43" i="4"/>
  <c r="I43" i="5" s="1"/>
  <c r="N43" i="4"/>
  <c r="D43" i="5" s="1"/>
  <c r="L43" i="4"/>
  <c r="G43" i="5" s="1"/>
  <c r="J43" i="4"/>
  <c r="F43" i="5" s="1"/>
  <c r="H43" i="4"/>
  <c r="E43" i="5" s="1"/>
  <c r="F43" i="4"/>
  <c r="C43" i="5" s="1"/>
  <c r="X42" i="4"/>
  <c r="L42" i="5" s="1"/>
  <c r="V42" i="4"/>
  <c r="H42" i="5" s="1"/>
  <c r="T42" i="4"/>
  <c r="K42" i="5" s="1"/>
  <c r="R42" i="4"/>
  <c r="J42" i="5" s="1"/>
  <c r="P42" i="4"/>
  <c r="I42" i="5" s="1"/>
  <c r="N42" i="4"/>
  <c r="D42" i="5" s="1"/>
  <c r="L42" i="4"/>
  <c r="G42" i="5" s="1"/>
  <c r="J42" i="4"/>
  <c r="F42" i="5" s="1"/>
  <c r="H42" i="4"/>
  <c r="E42" i="5" s="1"/>
  <c r="F42" i="4"/>
  <c r="C42" i="5" s="1"/>
  <c r="X41" i="4"/>
  <c r="L41" i="5" s="1"/>
  <c r="V41" i="4"/>
  <c r="H41" i="5" s="1"/>
  <c r="T41" i="4"/>
  <c r="K41" i="5" s="1"/>
  <c r="R41" i="4"/>
  <c r="J41" i="5" s="1"/>
  <c r="P41" i="4"/>
  <c r="I41" i="5" s="1"/>
  <c r="N41" i="4"/>
  <c r="D41" i="5" s="1"/>
  <c r="L41" i="4"/>
  <c r="G41" i="5" s="1"/>
  <c r="J41" i="4"/>
  <c r="F41" i="5" s="1"/>
  <c r="H41" i="4"/>
  <c r="E41" i="5" s="1"/>
  <c r="F41" i="4"/>
  <c r="C41" i="5" s="1"/>
  <c r="X40" i="4"/>
  <c r="L40" i="5" s="1"/>
  <c r="V40" i="4"/>
  <c r="H40" i="5" s="1"/>
  <c r="T40" i="4"/>
  <c r="K40" i="5" s="1"/>
  <c r="R40" i="4"/>
  <c r="J40" i="5" s="1"/>
  <c r="P40" i="4"/>
  <c r="I40" i="5" s="1"/>
  <c r="N40" i="4"/>
  <c r="D40" i="5" s="1"/>
  <c r="L40" i="4"/>
  <c r="G40" i="5" s="1"/>
  <c r="J40" i="4"/>
  <c r="F40" i="5" s="1"/>
  <c r="H40" i="4"/>
  <c r="E40" i="5" s="1"/>
  <c r="F40" i="4"/>
  <c r="C40" i="5" s="1"/>
  <c r="X39" i="4"/>
  <c r="L39" i="5" s="1"/>
  <c r="V39" i="4"/>
  <c r="H39" i="5" s="1"/>
  <c r="T39" i="4"/>
  <c r="K39" i="5" s="1"/>
  <c r="R39" i="4"/>
  <c r="J39" i="5" s="1"/>
  <c r="P39" i="4"/>
  <c r="I39" i="5" s="1"/>
  <c r="N39" i="4"/>
  <c r="D39" i="5" s="1"/>
  <c r="L39" i="4"/>
  <c r="G39" i="5" s="1"/>
  <c r="J39" i="4"/>
  <c r="F39" i="5" s="1"/>
  <c r="H39" i="4"/>
  <c r="E39" i="5" s="1"/>
  <c r="F39" i="4"/>
  <c r="C39" i="5" s="1"/>
  <c r="X38" i="4"/>
  <c r="L38" i="5" s="1"/>
  <c r="V38" i="4"/>
  <c r="H38" i="5" s="1"/>
  <c r="T38" i="4"/>
  <c r="K38" i="5" s="1"/>
  <c r="R38" i="4"/>
  <c r="J38" i="5" s="1"/>
  <c r="P38" i="4"/>
  <c r="I38" i="5" s="1"/>
  <c r="N38" i="4"/>
  <c r="D38" i="5" s="1"/>
  <c r="L38" i="4"/>
  <c r="G38" i="5" s="1"/>
  <c r="J38" i="4"/>
  <c r="F38" i="5" s="1"/>
  <c r="H38" i="4"/>
  <c r="E38" i="5" s="1"/>
  <c r="F38" i="4"/>
  <c r="C38" i="5" s="1"/>
  <c r="X37" i="4"/>
  <c r="L37" i="5" s="1"/>
  <c r="V37" i="4"/>
  <c r="H37" i="5" s="1"/>
  <c r="T37" i="4"/>
  <c r="K37" i="5" s="1"/>
  <c r="R37" i="4"/>
  <c r="J37" i="5" s="1"/>
  <c r="P37" i="4"/>
  <c r="I37" i="5" s="1"/>
  <c r="N37" i="4"/>
  <c r="D37" i="5" s="1"/>
  <c r="L37" i="4"/>
  <c r="G37" i="5" s="1"/>
  <c r="J37" i="4"/>
  <c r="F37" i="5" s="1"/>
  <c r="H37" i="4"/>
  <c r="E37" i="5" s="1"/>
  <c r="F37" i="4"/>
  <c r="C37" i="5" s="1"/>
  <c r="X36" i="4"/>
  <c r="L36" i="5" s="1"/>
  <c r="V36" i="4"/>
  <c r="H36" i="5" s="1"/>
  <c r="T36" i="4"/>
  <c r="K36" i="5" s="1"/>
  <c r="R36" i="4"/>
  <c r="J36" i="5" s="1"/>
  <c r="P36" i="4"/>
  <c r="I36" i="5" s="1"/>
  <c r="N36" i="4"/>
  <c r="D36" i="5" s="1"/>
  <c r="L36" i="4"/>
  <c r="G36" i="5" s="1"/>
  <c r="J36" i="4"/>
  <c r="F36" i="5" s="1"/>
  <c r="H36" i="4"/>
  <c r="E36" i="5" s="1"/>
  <c r="F36" i="4"/>
  <c r="C36" i="5" s="1"/>
  <c r="X35" i="4"/>
  <c r="L35" i="5" s="1"/>
  <c r="V35" i="4"/>
  <c r="H35" i="5" s="1"/>
  <c r="T35" i="4"/>
  <c r="K35" i="5" s="1"/>
  <c r="R35" i="4"/>
  <c r="J35" i="5" s="1"/>
  <c r="P35" i="4"/>
  <c r="I35" i="5" s="1"/>
  <c r="N35" i="4"/>
  <c r="D35" i="5" s="1"/>
  <c r="L35" i="4"/>
  <c r="G35" i="5" s="1"/>
  <c r="J35" i="4"/>
  <c r="F35" i="5" s="1"/>
  <c r="H35" i="4"/>
  <c r="E35" i="5" s="1"/>
  <c r="F35" i="4"/>
  <c r="C35" i="5" s="1"/>
  <c r="X34" i="4"/>
  <c r="L34" i="5" s="1"/>
  <c r="V34" i="4"/>
  <c r="H34" i="5" s="1"/>
  <c r="T34" i="4"/>
  <c r="K34" i="5" s="1"/>
  <c r="R34" i="4"/>
  <c r="J34" i="5" s="1"/>
  <c r="P34" i="4"/>
  <c r="I34" i="5" s="1"/>
  <c r="N34" i="4"/>
  <c r="D34" i="5" s="1"/>
  <c r="L34" i="4"/>
  <c r="G34" i="5" s="1"/>
  <c r="J34" i="4"/>
  <c r="F34" i="5" s="1"/>
  <c r="H34" i="4"/>
  <c r="E34" i="5" s="1"/>
  <c r="F34" i="4"/>
  <c r="C34" i="5" s="1"/>
  <c r="X33" i="4"/>
  <c r="L33" i="5" s="1"/>
  <c r="V33" i="4"/>
  <c r="H33" i="5" s="1"/>
  <c r="T33" i="4"/>
  <c r="K33" i="5" s="1"/>
  <c r="R33" i="4"/>
  <c r="J33" i="5" s="1"/>
  <c r="P33" i="4"/>
  <c r="I33" i="5" s="1"/>
  <c r="N33" i="4"/>
  <c r="D33" i="5" s="1"/>
  <c r="L33" i="4"/>
  <c r="G33" i="5" s="1"/>
  <c r="J33" i="4"/>
  <c r="F33" i="5" s="1"/>
  <c r="H33" i="4"/>
  <c r="E33" i="5" s="1"/>
  <c r="F33" i="4"/>
  <c r="C33" i="5" s="1"/>
  <c r="X32" i="4"/>
  <c r="L32" i="5" s="1"/>
  <c r="V32" i="4"/>
  <c r="H32" i="5" s="1"/>
  <c r="T32" i="4"/>
  <c r="K32" i="5" s="1"/>
  <c r="R32" i="4"/>
  <c r="J32" i="5" s="1"/>
  <c r="P32" i="4"/>
  <c r="I32" i="5" s="1"/>
  <c r="N32" i="4"/>
  <c r="D32" i="5" s="1"/>
  <c r="L32" i="4"/>
  <c r="G32" i="5" s="1"/>
  <c r="J32" i="4"/>
  <c r="F32" i="5" s="1"/>
  <c r="H32" i="4"/>
  <c r="E32" i="5" s="1"/>
  <c r="F32" i="4"/>
  <c r="C32" i="5" s="1"/>
  <c r="X31" i="4"/>
  <c r="L31" i="5" s="1"/>
  <c r="V31" i="4"/>
  <c r="H31" i="5" s="1"/>
  <c r="T31" i="4"/>
  <c r="K31" i="5" s="1"/>
  <c r="R31" i="4"/>
  <c r="J31" i="5" s="1"/>
  <c r="P31" i="4"/>
  <c r="I31" i="5" s="1"/>
  <c r="N31" i="4"/>
  <c r="D31" i="5" s="1"/>
  <c r="L31" i="4"/>
  <c r="G31" i="5" s="1"/>
  <c r="J31" i="4"/>
  <c r="F31" i="5" s="1"/>
  <c r="H31" i="4"/>
  <c r="E31" i="5" s="1"/>
  <c r="F31" i="4"/>
  <c r="C31" i="5" s="1"/>
  <c r="X30" i="4"/>
  <c r="L30" i="5" s="1"/>
  <c r="V30" i="4"/>
  <c r="H30" i="5" s="1"/>
  <c r="T30" i="4"/>
  <c r="K30" i="5" s="1"/>
  <c r="R30" i="4"/>
  <c r="J30" i="5" s="1"/>
  <c r="P30" i="4"/>
  <c r="I30" i="5" s="1"/>
  <c r="N30" i="4"/>
  <c r="D30" i="5" s="1"/>
  <c r="L30" i="4"/>
  <c r="G30" i="5" s="1"/>
  <c r="J30" i="4"/>
  <c r="F30" i="5" s="1"/>
  <c r="H30" i="4"/>
  <c r="E30" i="5" s="1"/>
  <c r="F30" i="4"/>
  <c r="C30" i="5" s="1"/>
  <c r="X29" i="4"/>
  <c r="L29" i="5" s="1"/>
  <c r="V29" i="4"/>
  <c r="H29" i="5" s="1"/>
  <c r="T29" i="4"/>
  <c r="K29" i="5" s="1"/>
  <c r="R29" i="4"/>
  <c r="J29" i="5" s="1"/>
  <c r="P29" i="4"/>
  <c r="I29" i="5" s="1"/>
  <c r="N29" i="4"/>
  <c r="D29" i="5" s="1"/>
  <c r="L29" i="4"/>
  <c r="G29" i="5" s="1"/>
  <c r="J29" i="4"/>
  <c r="F29" i="5" s="1"/>
  <c r="H29" i="4"/>
  <c r="E29" i="5" s="1"/>
  <c r="F29" i="4"/>
  <c r="C29" i="5" s="1"/>
  <c r="X28" i="4"/>
  <c r="L28" i="5" s="1"/>
  <c r="V28" i="4"/>
  <c r="H28" i="5" s="1"/>
  <c r="T28" i="4"/>
  <c r="K28" i="5" s="1"/>
  <c r="R28" i="4"/>
  <c r="J28" i="5" s="1"/>
  <c r="P28" i="4"/>
  <c r="I28" i="5" s="1"/>
  <c r="N28" i="4"/>
  <c r="D28" i="5" s="1"/>
  <c r="L28" i="4"/>
  <c r="G28" i="5" s="1"/>
  <c r="J28" i="4"/>
  <c r="F28" i="5" s="1"/>
  <c r="H28" i="4"/>
  <c r="E28" i="5" s="1"/>
  <c r="F28" i="4"/>
  <c r="C28" i="5" s="1"/>
  <c r="X27" i="4"/>
  <c r="L27" i="5" s="1"/>
  <c r="V27" i="4"/>
  <c r="H27" i="5" s="1"/>
  <c r="T27" i="4"/>
  <c r="K27" i="5" s="1"/>
  <c r="R27" i="4"/>
  <c r="J27" i="5" s="1"/>
  <c r="P27" i="4"/>
  <c r="I27" i="5" s="1"/>
  <c r="N27" i="4"/>
  <c r="D27" i="5" s="1"/>
  <c r="L27" i="4"/>
  <c r="G27" i="5" s="1"/>
  <c r="J27" i="4"/>
  <c r="F27" i="5" s="1"/>
  <c r="H27" i="4"/>
  <c r="E27" i="5" s="1"/>
  <c r="F27" i="4"/>
  <c r="C27" i="5" s="1"/>
  <c r="X26" i="4"/>
  <c r="L26" i="5" s="1"/>
  <c r="V26" i="4"/>
  <c r="H26" i="5" s="1"/>
  <c r="T26" i="4"/>
  <c r="K26" i="5" s="1"/>
  <c r="R26" i="4"/>
  <c r="J26" i="5" s="1"/>
  <c r="P26" i="4"/>
  <c r="I26" i="5" s="1"/>
  <c r="N26" i="4"/>
  <c r="D26" i="5" s="1"/>
  <c r="L26" i="4"/>
  <c r="G26" i="5" s="1"/>
  <c r="J26" i="4"/>
  <c r="F26" i="5" s="1"/>
  <c r="H26" i="4"/>
  <c r="E26" i="5" s="1"/>
  <c r="F26" i="4"/>
  <c r="C26" i="5" s="1"/>
  <c r="X25" i="4"/>
  <c r="L25" i="5" s="1"/>
  <c r="V25" i="4"/>
  <c r="H25" i="5" s="1"/>
  <c r="T25" i="4"/>
  <c r="K25" i="5" s="1"/>
  <c r="R25" i="4"/>
  <c r="J25" i="5" s="1"/>
  <c r="P25" i="4"/>
  <c r="I25" i="5" s="1"/>
  <c r="N25" i="4"/>
  <c r="D25" i="5" s="1"/>
  <c r="L25" i="4"/>
  <c r="G25" i="5" s="1"/>
  <c r="J25" i="4"/>
  <c r="F25" i="5" s="1"/>
  <c r="H25" i="4"/>
  <c r="E25" i="5" s="1"/>
  <c r="F25" i="4"/>
  <c r="C25" i="5" s="1"/>
  <c r="X24" i="4"/>
  <c r="L24" i="5" s="1"/>
  <c r="V24" i="4"/>
  <c r="H24" i="5" s="1"/>
  <c r="T24" i="4"/>
  <c r="K24" i="5" s="1"/>
  <c r="R24" i="4"/>
  <c r="J24" i="5" s="1"/>
  <c r="P24" i="4"/>
  <c r="I24" i="5" s="1"/>
  <c r="N24" i="4"/>
  <c r="D24" i="5" s="1"/>
  <c r="L24" i="4"/>
  <c r="G24" i="5" s="1"/>
  <c r="J24" i="4"/>
  <c r="F24" i="5" s="1"/>
  <c r="H24" i="4"/>
  <c r="E24" i="5" s="1"/>
  <c r="F24" i="4"/>
  <c r="C24" i="5" s="1"/>
  <c r="X23" i="4"/>
  <c r="L23" i="5" s="1"/>
  <c r="V23" i="4"/>
  <c r="H23" i="5" s="1"/>
  <c r="T23" i="4"/>
  <c r="K23" i="5" s="1"/>
  <c r="R23" i="4"/>
  <c r="J23" i="5" s="1"/>
  <c r="P23" i="4"/>
  <c r="I23" i="5" s="1"/>
  <c r="N23" i="4"/>
  <c r="D23" i="5" s="1"/>
  <c r="L23" i="4"/>
  <c r="G23" i="5" s="1"/>
  <c r="J23" i="4"/>
  <c r="F23" i="5" s="1"/>
  <c r="H23" i="4"/>
  <c r="E23" i="5" s="1"/>
  <c r="F23" i="4"/>
  <c r="C23" i="5" s="1"/>
  <c r="X22" i="4"/>
  <c r="L22" i="5" s="1"/>
  <c r="V22" i="4"/>
  <c r="H22" i="5" s="1"/>
  <c r="T22" i="4"/>
  <c r="K22" i="5" s="1"/>
  <c r="R22" i="4"/>
  <c r="J22" i="5" s="1"/>
  <c r="P22" i="4"/>
  <c r="I22" i="5" s="1"/>
  <c r="N22" i="4"/>
  <c r="D22" i="5" s="1"/>
  <c r="L22" i="4"/>
  <c r="G22" i="5" s="1"/>
  <c r="J22" i="4"/>
  <c r="F22" i="5" s="1"/>
  <c r="H22" i="4"/>
  <c r="E22" i="5" s="1"/>
  <c r="F22" i="4"/>
  <c r="C22" i="5" s="1"/>
  <c r="X21" i="4"/>
  <c r="L21" i="5" s="1"/>
  <c r="V21" i="4"/>
  <c r="H21" i="5" s="1"/>
  <c r="T21" i="4"/>
  <c r="K21" i="5" s="1"/>
  <c r="R21" i="4"/>
  <c r="J21" i="5" s="1"/>
  <c r="P21" i="4"/>
  <c r="I21" i="5" s="1"/>
  <c r="N21" i="4"/>
  <c r="D21" i="5" s="1"/>
  <c r="L21" i="4"/>
  <c r="G21" i="5" s="1"/>
  <c r="J21" i="4"/>
  <c r="F21" i="5" s="1"/>
  <c r="H21" i="4"/>
  <c r="E21" i="5" s="1"/>
  <c r="F21" i="4"/>
  <c r="C21" i="5" s="1"/>
  <c r="X20" i="4"/>
  <c r="L20" i="5" s="1"/>
  <c r="V20" i="4"/>
  <c r="H20" i="5" s="1"/>
  <c r="T20" i="4"/>
  <c r="K20" i="5" s="1"/>
  <c r="R20" i="4"/>
  <c r="J20" i="5" s="1"/>
  <c r="P20" i="4"/>
  <c r="I20" i="5" s="1"/>
  <c r="N20" i="4"/>
  <c r="D20" i="5" s="1"/>
  <c r="L20" i="4"/>
  <c r="G20" i="5" s="1"/>
  <c r="J20" i="4"/>
  <c r="F20" i="5" s="1"/>
  <c r="H20" i="4"/>
  <c r="E20" i="5" s="1"/>
  <c r="F20" i="4"/>
  <c r="C20" i="5" s="1"/>
  <c r="X19" i="4"/>
  <c r="L19" i="5" s="1"/>
  <c r="V19" i="4"/>
  <c r="H19" i="5" s="1"/>
  <c r="T19" i="4"/>
  <c r="K19" i="5" s="1"/>
  <c r="R19" i="4"/>
  <c r="J19" i="5" s="1"/>
  <c r="P19" i="4"/>
  <c r="I19" i="5" s="1"/>
  <c r="N19" i="4"/>
  <c r="D19" i="5" s="1"/>
  <c r="L19" i="4"/>
  <c r="G19" i="5" s="1"/>
  <c r="J19" i="4"/>
  <c r="F19" i="5" s="1"/>
  <c r="H19" i="4"/>
  <c r="E19" i="5" s="1"/>
  <c r="F19" i="4"/>
  <c r="C19" i="5" s="1"/>
  <c r="X18" i="4"/>
  <c r="L18" i="5" s="1"/>
  <c r="V18" i="4"/>
  <c r="H18" i="5" s="1"/>
  <c r="T18" i="4"/>
  <c r="K18" i="5" s="1"/>
  <c r="R18" i="4"/>
  <c r="J18" i="5" s="1"/>
  <c r="P18" i="4"/>
  <c r="I18" i="5" s="1"/>
  <c r="N18" i="4"/>
  <c r="D18" i="5" s="1"/>
  <c r="L18" i="4"/>
  <c r="G18" i="5" s="1"/>
  <c r="J18" i="4"/>
  <c r="F18" i="5" s="1"/>
  <c r="H18" i="4"/>
  <c r="E18" i="5" s="1"/>
  <c r="F18" i="4"/>
  <c r="C18" i="5" s="1"/>
  <c r="X17" i="4"/>
  <c r="L17" i="5" s="1"/>
  <c r="V17" i="4"/>
  <c r="H17" i="5" s="1"/>
  <c r="T17" i="4"/>
  <c r="K17" i="5" s="1"/>
  <c r="R17" i="4"/>
  <c r="J17" i="5" s="1"/>
  <c r="P17" i="4"/>
  <c r="I17" i="5" s="1"/>
  <c r="N17" i="4"/>
  <c r="D17" i="5" s="1"/>
  <c r="L17" i="4"/>
  <c r="G17" i="5" s="1"/>
  <c r="J17" i="4"/>
  <c r="F17" i="5" s="1"/>
  <c r="H17" i="4"/>
  <c r="E17" i="5" s="1"/>
  <c r="F17" i="4"/>
  <c r="C17" i="5" s="1"/>
  <c r="X16" i="4"/>
  <c r="L16" i="5" s="1"/>
  <c r="V16" i="4"/>
  <c r="H16" i="5" s="1"/>
  <c r="T16" i="4"/>
  <c r="K16" i="5" s="1"/>
  <c r="R16" i="4"/>
  <c r="J16" i="5" s="1"/>
  <c r="P16" i="4"/>
  <c r="I16" i="5" s="1"/>
  <c r="N16" i="4"/>
  <c r="D16" i="5" s="1"/>
  <c r="L16" i="4"/>
  <c r="G16" i="5" s="1"/>
  <c r="J16" i="4"/>
  <c r="F16" i="5" s="1"/>
  <c r="H16" i="4"/>
  <c r="E16" i="5" s="1"/>
  <c r="F16" i="4"/>
  <c r="C16" i="5" s="1"/>
  <c r="X15" i="4"/>
  <c r="L15" i="5" s="1"/>
  <c r="V15" i="4"/>
  <c r="H15" i="5" s="1"/>
  <c r="T15" i="4"/>
  <c r="K15" i="5" s="1"/>
  <c r="R15" i="4"/>
  <c r="J15" i="5" s="1"/>
  <c r="P15" i="4"/>
  <c r="I15" i="5" s="1"/>
  <c r="N15" i="4"/>
  <c r="D15" i="5" s="1"/>
  <c r="L15" i="4"/>
  <c r="G15" i="5" s="1"/>
  <c r="J15" i="4"/>
  <c r="F15" i="5" s="1"/>
  <c r="H15" i="4"/>
  <c r="E15" i="5" s="1"/>
  <c r="F15" i="4"/>
  <c r="C15" i="5" s="1"/>
  <c r="X14" i="4"/>
  <c r="L14" i="5" s="1"/>
  <c r="V14" i="4"/>
  <c r="H14" i="5" s="1"/>
  <c r="T14" i="4"/>
  <c r="K14" i="5" s="1"/>
  <c r="R14" i="4"/>
  <c r="J14" i="5" s="1"/>
  <c r="P14" i="4"/>
  <c r="I14" i="5" s="1"/>
  <c r="N14" i="4"/>
  <c r="D14" i="5" s="1"/>
  <c r="L14" i="4"/>
  <c r="G14" i="5" s="1"/>
  <c r="J14" i="4"/>
  <c r="F14" i="5" s="1"/>
  <c r="H14" i="4"/>
  <c r="E14" i="5" s="1"/>
  <c r="F14" i="4"/>
  <c r="C14" i="5" s="1"/>
  <c r="X13" i="4"/>
  <c r="L13" i="5" s="1"/>
  <c r="V13" i="4"/>
  <c r="H13" i="5" s="1"/>
  <c r="T13" i="4"/>
  <c r="K13" i="5" s="1"/>
  <c r="R13" i="4"/>
  <c r="J13" i="5" s="1"/>
  <c r="P13" i="4"/>
  <c r="I13" i="5" s="1"/>
  <c r="N13" i="4"/>
  <c r="D13" i="5" s="1"/>
  <c r="L13" i="4"/>
  <c r="G13" i="5" s="1"/>
  <c r="J13" i="4"/>
  <c r="F13" i="5" s="1"/>
  <c r="H13" i="4"/>
  <c r="E13" i="5" s="1"/>
  <c r="F13" i="4"/>
  <c r="C13" i="5" s="1"/>
  <c r="X12" i="4"/>
  <c r="L12" i="5" s="1"/>
  <c r="V12" i="4"/>
  <c r="H12" i="5" s="1"/>
  <c r="T12" i="4"/>
  <c r="K12" i="5" s="1"/>
  <c r="R12" i="4"/>
  <c r="J12" i="5" s="1"/>
  <c r="P12" i="4"/>
  <c r="I12" i="5" s="1"/>
  <c r="N12" i="4"/>
  <c r="D12" i="5" s="1"/>
  <c r="L12" i="4"/>
  <c r="G12" i="5" s="1"/>
  <c r="J12" i="4"/>
  <c r="F12" i="5" s="1"/>
  <c r="H12" i="4"/>
  <c r="E12" i="5" s="1"/>
  <c r="F12" i="4"/>
  <c r="C12" i="5" s="1"/>
  <c r="X11" i="4"/>
  <c r="L11" i="5" s="1"/>
  <c r="V11" i="4"/>
  <c r="H11" i="5" s="1"/>
  <c r="T11" i="4"/>
  <c r="K11" i="5" s="1"/>
  <c r="R11" i="4"/>
  <c r="J11" i="5" s="1"/>
  <c r="P11" i="4"/>
  <c r="I11" i="5" s="1"/>
  <c r="N11" i="4"/>
  <c r="D11" i="5" s="1"/>
  <c r="L11" i="4"/>
  <c r="G11" i="5" s="1"/>
  <c r="J11" i="4"/>
  <c r="F11" i="5" s="1"/>
  <c r="H11" i="4"/>
  <c r="E11" i="5" s="1"/>
  <c r="F11" i="4"/>
  <c r="C11" i="5" s="1"/>
  <c r="X10" i="4"/>
  <c r="L10" i="5" s="1"/>
  <c r="V10" i="4"/>
  <c r="H10" i="5" s="1"/>
  <c r="T10" i="4"/>
  <c r="K10" i="5" s="1"/>
  <c r="R10" i="4"/>
  <c r="J10" i="5" s="1"/>
  <c r="P10" i="4"/>
  <c r="I10" i="5" s="1"/>
  <c r="N10" i="4"/>
  <c r="D10" i="5" s="1"/>
  <c r="L10" i="4"/>
  <c r="G10" i="5" s="1"/>
  <c r="J10" i="4"/>
  <c r="F10" i="5" s="1"/>
  <c r="H10" i="4"/>
  <c r="E10" i="5" s="1"/>
  <c r="F10" i="4"/>
  <c r="C10" i="5" s="1"/>
  <c r="X9" i="4"/>
  <c r="L9" i="5" s="1"/>
  <c r="V9" i="4"/>
  <c r="H9" i="5" s="1"/>
  <c r="T9" i="4"/>
  <c r="K9" i="5" s="1"/>
  <c r="R9" i="4"/>
  <c r="J9" i="5" s="1"/>
  <c r="P9" i="4"/>
  <c r="I9" i="5" s="1"/>
  <c r="N9" i="4"/>
  <c r="D9" i="5" s="1"/>
  <c r="L9" i="4"/>
  <c r="G9" i="5" s="1"/>
  <c r="J9" i="4"/>
  <c r="F9" i="5" s="1"/>
  <c r="H9" i="4"/>
  <c r="E9" i="5" s="1"/>
  <c r="F9" i="4"/>
  <c r="C9" i="5" s="1"/>
  <c r="X8" i="4"/>
  <c r="L8" i="5" s="1"/>
  <c r="V8" i="4"/>
  <c r="H8" i="5" s="1"/>
  <c r="T8" i="4"/>
  <c r="K8" i="5" s="1"/>
  <c r="R8" i="4"/>
  <c r="J8" i="5" s="1"/>
  <c r="P8" i="4"/>
  <c r="I8" i="5" s="1"/>
  <c r="N8" i="4"/>
  <c r="D8" i="5" s="1"/>
  <c r="L8" i="4"/>
  <c r="G8" i="5" s="1"/>
  <c r="J8" i="4"/>
  <c r="F8" i="5" s="1"/>
  <c r="H8" i="4"/>
  <c r="E8" i="5" s="1"/>
  <c r="F8" i="4"/>
  <c r="C8" i="5" s="1"/>
  <c r="X7" i="4"/>
  <c r="L7" i="5" s="1"/>
  <c r="V7" i="4"/>
  <c r="H7" i="5" s="1"/>
  <c r="T7" i="4"/>
  <c r="K7" i="5" s="1"/>
  <c r="R7" i="4"/>
  <c r="J7" i="5" s="1"/>
  <c r="P7" i="4"/>
  <c r="I7" i="5" s="1"/>
  <c r="N7" i="4"/>
  <c r="D7" i="5" s="1"/>
  <c r="L7" i="4"/>
  <c r="G7" i="5" s="1"/>
  <c r="J7" i="4"/>
  <c r="F7" i="5" s="1"/>
  <c r="H7" i="4"/>
  <c r="E7" i="5" s="1"/>
  <c r="F7" i="4"/>
  <c r="C7" i="5" s="1"/>
  <c r="X6" i="4"/>
  <c r="L6" i="5" s="1"/>
  <c r="V6" i="4"/>
  <c r="H6" i="5" s="1"/>
  <c r="T6" i="4"/>
  <c r="K6" i="5" s="1"/>
  <c r="R6" i="4"/>
  <c r="J6" i="5" s="1"/>
  <c r="P6" i="4"/>
  <c r="I6" i="5" s="1"/>
  <c r="N6" i="4"/>
  <c r="D6" i="5" s="1"/>
  <c r="L6" i="4"/>
  <c r="G6" i="5" s="1"/>
  <c r="J6" i="4"/>
  <c r="F6" i="5" s="1"/>
  <c r="H6" i="4"/>
  <c r="E6" i="5" s="1"/>
  <c r="F6" i="4"/>
  <c r="C6" i="5" s="1"/>
  <c r="X5" i="4"/>
  <c r="L5" i="5" s="1"/>
  <c r="V5" i="4"/>
  <c r="H5" i="5" s="1"/>
  <c r="T5" i="4"/>
  <c r="R5" i="4"/>
  <c r="J5" i="5" s="1"/>
  <c r="P5" i="4"/>
  <c r="N5" i="4"/>
  <c r="D5" i="5" s="1"/>
  <c r="L5" i="4"/>
  <c r="J5" i="4"/>
  <c r="F5" i="5" s="1"/>
  <c r="H5" i="4"/>
  <c r="F5" i="4"/>
  <c r="X4" i="4"/>
  <c r="L4" i="5" s="1"/>
  <c r="V4" i="4"/>
  <c r="H4" i="5" s="1"/>
  <c r="T4" i="4"/>
  <c r="R4" i="4"/>
  <c r="J4" i="5" s="1"/>
  <c r="P4" i="4"/>
  <c r="N4" i="4"/>
  <c r="D4" i="5" s="1"/>
  <c r="L4" i="4"/>
  <c r="J4" i="4"/>
  <c r="F4" i="5" s="1"/>
  <c r="H4" i="4"/>
  <c r="F4" i="4"/>
  <c r="X3" i="4"/>
  <c r="L3" i="5" s="1"/>
  <c r="V3" i="4"/>
  <c r="H3" i="5" s="1"/>
  <c r="T3" i="4"/>
  <c r="R3" i="4"/>
  <c r="J3" i="5" s="1"/>
  <c r="P3" i="4"/>
  <c r="I3" i="5" s="1"/>
  <c r="N3" i="4"/>
  <c r="D3" i="5" s="1"/>
  <c r="L3" i="4"/>
  <c r="G3" i="5" s="1"/>
  <c r="J3" i="4"/>
  <c r="F3" i="5" s="1"/>
  <c r="H3" i="4"/>
  <c r="E3" i="5" s="1"/>
  <c r="F3" i="4"/>
  <c r="C3" i="5" s="1"/>
  <c r="X2" i="4"/>
  <c r="V2" i="4"/>
  <c r="T2" i="4"/>
  <c r="R2" i="4"/>
  <c r="P2" i="4"/>
  <c r="N2" i="4"/>
  <c r="L2" i="4"/>
  <c r="J2" i="4"/>
  <c r="L81" i="5" l="1"/>
  <c r="L81" i="10"/>
  <c r="L82" i="5"/>
  <c r="L82" i="10"/>
  <c r="L84" i="5"/>
  <c r="L84" i="10"/>
  <c r="L85" i="5"/>
  <c r="L85" i="10"/>
  <c r="L83" i="5"/>
  <c r="L83" i="10"/>
  <c r="H84" i="5"/>
  <c r="H84" i="10"/>
  <c r="H82" i="5"/>
  <c r="H82" i="10"/>
  <c r="H83" i="5"/>
  <c r="H83" i="10"/>
  <c r="H85" i="5"/>
  <c r="H85" i="10"/>
  <c r="H81" i="5"/>
  <c r="H81" i="10"/>
  <c r="J84" i="5"/>
  <c r="J84" i="10"/>
  <c r="J81" i="5"/>
  <c r="J81" i="10"/>
  <c r="J82" i="5"/>
  <c r="J82" i="10"/>
  <c r="J83" i="5"/>
  <c r="J83" i="10"/>
  <c r="J85" i="5"/>
  <c r="J85" i="10"/>
  <c r="I81" i="5"/>
  <c r="I81" i="10"/>
  <c r="D81" i="5"/>
  <c r="D81" i="10"/>
  <c r="D82" i="5"/>
  <c r="D82" i="10"/>
  <c r="D85" i="5"/>
  <c r="D85" i="10"/>
  <c r="D83" i="5"/>
  <c r="D83" i="10"/>
  <c r="D84" i="5"/>
  <c r="D84" i="10"/>
  <c r="G81" i="5"/>
  <c r="G81" i="10"/>
  <c r="F81" i="5"/>
  <c r="F81" i="10"/>
  <c r="F82" i="5"/>
  <c r="F82" i="10"/>
  <c r="F85" i="5"/>
  <c r="F85" i="10"/>
  <c r="F83" i="5"/>
  <c r="F83" i="10"/>
  <c r="F84" i="5"/>
  <c r="F84" i="10"/>
  <c r="E81" i="5"/>
  <c r="P81" i="5" s="1"/>
  <c r="E81" i="10"/>
  <c r="C81" i="5"/>
  <c r="C81" i="10"/>
  <c r="C85" i="5"/>
  <c r="C85" i="10"/>
  <c r="M86" i="4"/>
  <c r="M87" i="4" s="1"/>
  <c r="J2" i="5"/>
  <c r="Q86" i="4"/>
  <c r="Q87" i="4" s="1"/>
  <c r="H2" i="5"/>
  <c r="U86" i="4"/>
  <c r="U87" i="4" s="1"/>
  <c r="L2" i="5"/>
  <c r="W86" i="4"/>
  <c r="W87" i="4" s="1"/>
  <c r="K2" i="5"/>
  <c r="S86" i="4"/>
  <c r="S87" i="4" s="1"/>
  <c r="E86" i="4"/>
  <c r="E87" i="4" s="1"/>
  <c r="E2" i="5"/>
  <c r="G86" i="4"/>
  <c r="G87" i="4" s="1"/>
  <c r="F2" i="5"/>
  <c r="I86" i="4"/>
  <c r="I87" i="4" s="1"/>
  <c r="G2" i="5"/>
  <c r="K86" i="4"/>
  <c r="K87" i="4" s="1"/>
  <c r="D2" i="5"/>
  <c r="M2" i="5" s="1"/>
  <c r="I2" i="5"/>
  <c r="O86" i="4"/>
  <c r="O87" i="4" s="1"/>
  <c r="M17" i="5"/>
  <c r="M23" i="5"/>
  <c r="M29" i="5"/>
  <c r="M35" i="5"/>
  <c r="M41" i="5"/>
  <c r="M47" i="5"/>
  <c r="M11" i="5"/>
  <c r="M10" i="5"/>
  <c r="M46" i="5"/>
  <c r="M52" i="5"/>
  <c r="M70" i="5"/>
  <c r="M16" i="5"/>
  <c r="M28" i="5"/>
  <c r="M34" i="5"/>
  <c r="M58" i="5"/>
  <c r="M76" i="5"/>
  <c r="M22" i="5"/>
  <c r="M40" i="5"/>
  <c r="M64" i="5"/>
  <c r="M81" i="5"/>
  <c r="M53" i="5"/>
  <c r="M59" i="5"/>
  <c r="M77" i="5"/>
  <c r="M33" i="5"/>
  <c r="M3" i="5"/>
  <c r="M21" i="5"/>
  <c r="M51" i="5"/>
  <c r="M63" i="5"/>
  <c r="M15" i="5"/>
  <c r="M27" i="5"/>
  <c r="M39" i="5"/>
  <c r="M75" i="5"/>
  <c r="M9" i="5"/>
  <c r="M45" i="5"/>
  <c r="M57" i="5"/>
  <c r="M69" i="5"/>
  <c r="M54" i="5"/>
  <c r="M78" i="5"/>
  <c r="M65" i="5"/>
  <c r="M71" i="5"/>
  <c r="M14" i="5"/>
  <c r="M8" i="5"/>
  <c r="M48" i="5"/>
  <c r="M60" i="5"/>
  <c r="M66" i="5"/>
  <c r="M72" i="5"/>
  <c r="H84" i="4"/>
  <c r="E5" i="5"/>
  <c r="P11" i="5"/>
  <c r="N11" i="5"/>
  <c r="P17" i="5"/>
  <c r="N17" i="5"/>
  <c r="P23" i="5"/>
  <c r="N23" i="5"/>
  <c r="N29" i="5"/>
  <c r="P29" i="5"/>
  <c r="N35" i="5"/>
  <c r="P35" i="5"/>
  <c r="P41" i="5"/>
  <c r="N41" i="5"/>
  <c r="N47" i="5"/>
  <c r="P47" i="5"/>
  <c r="P53" i="5"/>
  <c r="N53" i="5"/>
  <c r="N59" i="5"/>
  <c r="P59" i="5"/>
  <c r="P65" i="5"/>
  <c r="N65" i="5"/>
  <c r="N71" i="5"/>
  <c r="P71" i="5"/>
  <c r="P77" i="5"/>
  <c r="N77" i="5"/>
  <c r="F82" i="4"/>
  <c r="C4" i="5"/>
  <c r="M4" i="5" s="1"/>
  <c r="H82" i="4"/>
  <c r="E4" i="5"/>
  <c r="L84" i="4"/>
  <c r="G5" i="5"/>
  <c r="P10" i="5"/>
  <c r="N10" i="5"/>
  <c r="N16" i="5"/>
  <c r="P16" i="5"/>
  <c r="P22" i="5"/>
  <c r="N22" i="5"/>
  <c r="N28" i="5"/>
  <c r="P28" i="5"/>
  <c r="N34" i="5"/>
  <c r="P34" i="5"/>
  <c r="N40" i="5"/>
  <c r="P40" i="5"/>
  <c r="N46" i="5"/>
  <c r="P46" i="5"/>
  <c r="N52" i="5"/>
  <c r="O52" i="5" s="1"/>
  <c r="P52" i="5"/>
  <c r="N58" i="5"/>
  <c r="P58" i="5"/>
  <c r="P64" i="5"/>
  <c r="N64" i="5"/>
  <c r="P70" i="5"/>
  <c r="N70" i="5"/>
  <c r="P76" i="5"/>
  <c r="N76" i="5"/>
  <c r="P27" i="5"/>
  <c r="N27" i="5"/>
  <c r="P33" i="5"/>
  <c r="N33" i="5"/>
  <c r="P39" i="5"/>
  <c r="N39" i="5"/>
  <c r="N45" i="5"/>
  <c r="P45" i="5"/>
  <c r="P51" i="5"/>
  <c r="N51" i="5"/>
  <c r="N57" i="5"/>
  <c r="P57" i="5"/>
  <c r="P63" i="5"/>
  <c r="N63" i="5"/>
  <c r="N69" i="5"/>
  <c r="P69" i="5"/>
  <c r="N75" i="5"/>
  <c r="P75" i="5"/>
  <c r="M20" i="5"/>
  <c r="M26" i="5"/>
  <c r="M32" i="5"/>
  <c r="M38" i="5"/>
  <c r="M44" i="5"/>
  <c r="M50" i="5"/>
  <c r="M56" i="5"/>
  <c r="M62" i="5"/>
  <c r="M68" i="5"/>
  <c r="M74" i="5"/>
  <c r="T84" i="4"/>
  <c r="K5" i="5"/>
  <c r="N8" i="5"/>
  <c r="P8" i="5"/>
  <c r="N14" i="5"/>
  <c r="P14" i="5"/>
  <c r="N20" i="5"/>
  <c r="P20" i="5"/>
  <c r="N26" i="5"/>
  <c r="P26" i="5"/>
  <c r="N32" i="5"/>
  <c r="P32" i="5"/>
  <c r="N38" i="5"/>
  <c r="P38" i="5"/>
  <c r="P44" i="5"/>
  <c r="N44" i="5"/>
  <c r="N50" i="5"/>
  <c r="P50" i="5"/>
  <c r="P56" i="5"/>
  <c r="N56" i="5"/>
  <c r="P62" i="5"/>
  <c r="N62" i="5"/>
  <c r="P68" i="5"/>
  <c r="N68" i="5"/>
  <c r="P74" i="5"/>
  <c r="N74" i="5"/>
  <c r="P82" i="4"/>
  <c r="I4" i="5"/>
  <c r="M7" i="5"/>
  <c r="M13" i="5"/>
  <c r="M19" i="5"/>
  <c r="M25" i="5"/>
  <c r="M31" i="5"/>
  <c r="M37" i="5"/>
  <c r="M43" i="5"/>
  <c r="M49" i="5"/>
  <c r="M55" i="5"/>
  <c r="M61" i="5"/>
  <c r="M67" i="5"/>
  <c r="M73" i="5"/>
  <c r="M79" i="5"/>
  <c r="P3" i="5"/>
  <c r="L82" i="4"/>
  <c r="G4" i="5"/>
  <c r="P84" i="4"/>
  <c r="I5" i="5"/>
  <c r="P9" i="5"/>
  <c r="N9" i="5"/>
  <c r="N15" i="5"/>
  <c r="P15" i="5"/>
  <c r="P21" i="5"/>
  <c r="N21" i="5"/>
  <c r="N37" i="5"/>
  <c r="P37" i="5"/>
  <c r="N43" i="5"/>
  <c r="P43" i="5"/>
  <c r="P49" i="5"/>
  <c r="N49" i="5"/>
  <c r="P55" i="5"/>
  <c r="N55" i="5"/>
  <c r="N61" i="5"/>
  <c r="P61" i="5"/>
  <c r="P67" i="5"/>
  <c r="N67" i="5"/>
  <c r="P73" i="5"/>
  <c r="N73" i="5"/>
  <c r="N79" i="5"/>
  <c r="P79" i="5"/>
  <c r="F84" i="4"/>
  <c r="C5" i="5"/>
  <c r="M5" i="5" s="1"/>
  <c r="N7" i="5"/>
  <c r="P7" i="5"/>
  <c r="N13" i="5"/>
  <c r="P13" i="5"/>
  <c r="N19" i="5"/>
  <c r="P19" i="5"/>
  <c r="P31" i="5"/>
  <c r="N31" i="5"/>
  <c r="M6" i="5"/>
  <c r="M24" i="5"/>
  <c r="M30" i="5"/>
  <c r="M36" i="5"/>
  <c r="M42" i="5"/>
  <c r="T82" i="4"/>
  <c r="K4" i="5"/>
  <c r="N25" i="5"/>
  <c r="P25" i="5"/>
  <c r="M12" i="5"/>
  <c r="M18" i="5"/>
  <c r="T81" i="4"/>
  <c r="K3" i="5"/>
  <c r="N3" i="5" s="1"/>
  <c r="N6" i="5"/>
  <c r="P6" i="5"/>
  <c r="P12" i="5"/>
  <c r="N12" i="5"/>
  <c r="N18" i="5"/>
  <c r="P18" i="5"/>
  <c r="P24" i="5"/>
  <c r="N24" i="5"/>
  <c r="N30" i="5"/>
  <c r="P30" i="5"/>
  <c r="N36" i="5"/>
  <c r="P36" i="5"/>
  <c r="N42" i="5"/>
  <c r="P42" i="5"/>
  <c r="N48" i="5"/>
  <c r="P48" i="5"/>
  <c r="P54" i="5"/>
  <c r="N54" i="5"/>
  <c r="P60" i="5"/>
  <c r="N60" i="5"/>
  <c r="P66" i="5"/>
  <c r="N66" i="5"/>
  <c r="P72" i="5"/>
  <c r="N72" i="5"/>
  <c r="P78" i="5"/>
  <c r="N78" i="5"/>
  <c r="F83" i="4"/>
  <c r="H83" i="4"/>
  <c r="H85" i="4"/>
  <c r="L85" i="4"/>
  <c r="L83" i="4"/>
  <c r="P85" i="4"/>
  <c r="P83" i="4"/>
  <c r="T85" i="4"/>
  <c r="T83" i="4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2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X3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2" i="1"/>
  <c r="V2" i="1"/>
  <c r="T2" i="1"/>
  <c r="R2" i="1"/>
  <c r="N2" i="1"/>
  <c r="L2" i="1"/>
  <c r="J2" i="1"/>
  <c r="F85" i="1"/>
  <c r="F84" i="1"/>
  <c r="F83" i="1"/>
  <c r="F82" i="1"/>
  <c r="F81" i="1"/>
  <c r="O60" i="5" l="1"/>
  <c r="AC60" i="4" s="1"/>
  <c r="AD60" i="4" s="1"/>
  <c r="M85" i="5"/>
  <c r="O78" i="5"/>
  <c r="AC78" i="4" s="1"/>
  <c r="AD78" i="4" s="1"/>
  <c r="M85" i="10"/>
  <c r="O47" i="5"/>
  <c r="AC47" i="4" s="1"/>
  <c r="AD47" i="4" s="1"/>
  <c r="M81" i="10"/>
  <c r="O41" i="5"/>
  <c r="AC41" i="4" s="1"/>
  <c r="AD41" i="4" s="1"/>
  <c r="K84" i="5"/>
  <c r="K84" i="10"/>
  <c r="K83" i="5"/>
  <c r="K83" i="10"/>
  <c r="K82" i="5"/>
  <c r="K82" i="10"/>
  <c r="K85" i="5"/>
  <c r="K85" i="10"/>
  <c r="K81" i="5"/>
  <c r="N81" i="5" s="1"/>
  <c r="O81" i="5" s="1"/>
  <c r="K81" i="10"/>
  <c r="I82" i="5"/>
  <c r="I82" i="10"/>
  <c r="I83" i="5"/>
  <c r="I83" i="10"/>
  <c r="I85" i="5"/>
  <c r="I85" i="10"/>
  <c r="I84" i="5"/>
  <c r="I84" i="10"/>
  <c r="G85" i="5"/>
  <c r="G85" i="10"/>
  <c r="G82" i="5"/>
  <c r="G82" i="10"/>
  <c r="G84" i="5"/>
  <c r="G84" i="10"/>
  <c r="G83" i="5"/>
  <c r="G83" i="10"/>
  <c r="E85" i="5"/>
  <c r="E85" i="10"/>
  <c r="E82" i="5"/>
  <c r="P82" i="5" s="1"/>
  <c r="E82" i="10"/>
  <c r="E84" i="5"/>
  <c r="E84" i="10"/>
  <c r="P81" i="10"/>
  <c r="N81" i="10"/>
  <c r="E83" i="5"/>
  <c r="E83" i="10"/>
  <c r="C84" i="5"/>
  <c r="M84" i="5" s="1"/>
  <c r="C84" i="10"/>
  <c r="M84" i="10" s="1"/>
  <c r="C83" i="5"/>
  <c r="M83" i="5" s="1"/>
  <c r="C83" i="10"/>
  <c r="M83" i="10" s="1"/>
  <c r="C82" i="5"/>
  <c r="M82" i="5" s="1"/>
  <c r="C82" i="10"/>
  <c r="M82" i="10" s="1"/>
  <c r="O3" i="5"/>
  <c r="AC3" i="4" s="1"/>
  <c r="AD3" i="4" s="1"/>
  <c r="O17" i="5"/>
  <c r="AC17" i="4" s="1"/>
  <c r="AD17" i="4" s="1"/>
  <c r="AE18" i="4"/>
  <c r="AF18" i="4" s="1"/>
  <c r="AF18" i="7"/>
  <c r="AE49" i="4"/>
  <c r="AF49" i="4" s="1"/>
  <c r="AF49" i="7"/>
  <c r="AE63" i="4"/>
  <c r="AF63" i="4" s="1"/>
  <c r="AF63" i="7"/>
  <c r="AE27" i="4"/>
  <c r="AF27" i="4" s="1"/>
  <c r="AF27" i="7"/>
  <c r="AE10" i="4"/>
  <c r="AF10" i="4" s="1"/>
  <c r="AF10" i="7"/>
  <c r="AE53" i="4"/>
  <c r="AF53" i="4" s="1"/>
  <c r="AF53" i="7"/>
  <c r="AE17" i="4"/>
  <c r="AF17" i="4" s="1"/>
  <c r="AF17" i="7"/>
  <c r="AE78" i="4"/>
  <c r="AF78" i="4" s="1"/>
  <c r="AF78" i="7"/>
  <c r="AE66" i="4"/>
  <c r="AF66" i="4" s="1"/>
  <c r="AF66" i="7"/>
  <c r="AE54" i="4"/>
  <c r="AF54" i="4" s="1"/>
  <c r="AF54" i="7"/>
  <c r="AE19" i="4"/>
  <c r="AF19" i="4" s="1"/>
  <c r="AF19" i="7"/>
  <c r="AE7" i="4"/>
  <c r="AF7" i="4" s="1"/>
  <c r="AF7" i="7"/>
  <c r="AE79" i="4"/>
  <c r="AF79" i="4" s="1"/>
  <c r="AF79" i="7"/>
  <c r="AE43" i="4"/>
  <c r="AF43" i="4" s="1"/>
  <c r="AF43" i="7"/>
  <c r="AE32" i="4"/>
  <c r="AF32" i="4" s="1"/>
  <c r="AF32" i="7"/>
  <c r="AE20" i="4"/>
  <c r="AF20" i="4" s="1"/>
  <c r="AF20" i="7"/>
  <c r="AE8" i="4"/>
  <c r="AF8" i="4" s="1"/>
  <c r="AF8" i="7"/>
  <c r="AE69" i="4"/>
  <c r="AF69" i="4" s="1"/>
  <c r="AF69" i="7"/>
  <c r="AE57" i="4"/>
  <c r="AF57" i="4" s="1"/>
  <c r="AF57" i="7"/>
  <c r="AE45" i="4"/>
  <c r="AF45" i="4" s="1"/>
  <c r="AF45" i="7"/>
  <c r="AE52" i="4"/>
  <c r="AF52" i="4" s="1"/>
  <c r="AF52" i="7"/>
  <c r="AE40" i="4"/>
  <c r="AF40" i="4" s="1"/>
  <c r="AF40" i="7"/>
  <c r="AE28" i="4"/>
  <c r="AF28" i="4" s="1"/>
  <c r="AF28" i="7"/>
  <c r="AE16" i="4"/>
  <c r="AF16" i="4" s="1"/>
  <c r="AF16" i="7"/>
  <c r="AE71" i="4"/>
  <c r="AF71" i="4" s="1"/>
  <c r="AF71" i="7"/>
  <c r="AE59" i="4"/>
  <c r="AF59" i="4" s="1"/>
  <c r="AF59" i="7"/>
  <c r="AE47" i="4"/>
  <c r="AF47" i="4" s="1"/>
  <c r="AF47" i="7"/>
  <c r="AE35" i="4"/>
  <c r="AF35" i="4" s="1"/>
  <c r="AF35" i="7"/>
  <c r="AE30" i="4"/>
  <c r="AF30" i="4" s="1"/>
  <c r="AF30" i="7"/>
  <c r="AE74" i="4"/>
  <c r="AF74" i="4" s="1"/>
  <c r="AF74" i="7"/>
  <c r="AE51" i="4"/>
  <c r="AF51" i="4" s="1"/>
  <c r="AF51" i="7"/>
  <c r="AE70" i="4"/>
  <c r="AF70" i="4" s="1"/>
  <c r="AF70" i="7"/>
  <c r="AE65" i="4"/>
  <c r="AF65" i="4" s="1"/>
  <c r="AF65" i="7"/>
  <c r="AD60" i="7"/>
  <c r="AE48" i="4"/>
  <c r="AF48" i="4" s="1"/>
  <c r="AF48" i="7"/>
  <c r="AE36" i="4"/>
  <c r="AF36" i="4" s="1"/>
  <c r="AF36" i="7"/>
  <c r="AD3" i="7"/>
  <c r="AE25" i="4"/>
  <c r="AF25" i="4" s="1"/>
  <c r="AF25" i="7"/>
  <c r="AE67" i="4"/>
  <c r="AF67" i="4" s="1"/>
  <c r="AF67" i="7"/>
  <c r="AE55" i="4"/>
  <c r="AF55" i="4" s="1"/>
  <c r="AF55" i="7"/>
  <c r="AE21" i="4"/>
  <c r="AF21" i="4" s="1"/>
  <c r="AF21" i="7"/>
  <c r="AE9" i="4"/>
  <c r="AF9" i="4" s="1"/>
  <c r="AF9" i="7"/>
  <c r="AE68" i="4"/>
  <c r="AF68" i="4" s="1"/>
  <c r="AF68" i="7"/>
  <c r="AE56" i="4"/>
  <c r="AF56" i="4" s="1"/>
  <c r="AF56" i="7"/>
  <c r="AE44" i="4"/>
  <c r="AF44" i="4" s="1"/>
  <c r="AF44" i="7"/>
  <c r="AE33" i="4"/>
  <c r="AF33" i="4" s="1"/>
  <c r="AF33" i="7"/>
  <c r="AE76" i="4"/>
  <c r="AF76" i="4" s="1"/>
  <c r="AF76" i="7"/>
  <c r="AE64" i="4"/>
  <c r="AF64" i="4" s="1"/>
  <c r="AF64" i="7"/>
  <c r="AC52" i="4"/>
  <c r="AD52" i="4" s="1"/>
  <c r="AD52" i="7"/>
  <c r="AD47" i="7"/>
  <c r="AE23" i="4"/>
  <c r="AF23" i="4" s="1"/>
  <c r="AF23" i="7"/>
  <c r="AE11" i="4"/>
  <c r="AF11" i="4" s="1"/>
  <c r="AF11" i="7"/>
  <c r="AD78" i="7"/>
  <c r="AE42" i="4"/>
  <c r="AF42" i="4" s="1"/>
  <c r="AF42" i="7"/>
  <c r="AE6" i="4"/>
  <c r="AF6" i="4" s="1"/>
  <c r="AF6" i="7"/>
  <c r="AE31" i="4"/>
  <c r="AF31" i="4" s="1"/>
  <c r="AF31" i="7"/>
  <c r="AE73" i="4"/>
  <c r="AF73" i="4" s="1"/>
  <c r="AF73" i="7"/>
  <c r="AE62" i="4"/>
  <c r="AF62" i="4" s="1"/>
  <c r="AF62" i="7"/>
  <c r="AE39" i="4"/>
  <c r="AF39" i="4" s="1"/>
  <c r="AF39" i="7"/>
  <c r="AE22" i="4"/>
  <c r="AF22" i="4" s="1"/>
  <c r="AF22" i="7"/>
  <c r="AE77" i="4"/>
  <c r="AF77" i="4" s="1"/>
  <c r="AF77" i="7"/>
  <c r="AE41" i="4"/>
  <c r="AF41" i="4" s="1"/>
  <c r="AF41" i="7"/>
  <c r="AE81" i="4"/>
  <c r="AF81" i="4" s="1"/>
  <c r="AE81" i="7"/>
  <c r="AF81" i="7" s="1"/>
  <c r="AE72" i="4"/>
  <c r="AF72" i="4" s="1"/>
  <c r="AF72" i="7"/>
  <c r="AE60" i="4"/>
  <c r="AF60" i="4" s="1"/>
  <c r="AF60" i="7"/>
  <c r="AE24" i="4"/>
  <c r="AF24" i="4" s="1"/>
  <c r="AF24" i="7"/>
  <c r="AE12" i="4"/>
  <c r="AF12" i="4" s="1"/>
  <c r="AF12" i="7"/>
  <c r="AE13" i="4"/>
  <c r="AF13" i="4" s="1"/>
  <c r="AF13" i="7"/>
  <c r="AE61" i="4"/>
  <c r="AF61" i="4" s="1"/>
  <c r="AF61" i="7"/>
  <c r="AE37" i="4"/>
  <c r="AF37" i="4" s="1"/>
  <c r="AF37" i="7"/>
  <c r="AE15" i="4"/>
  <c r="AF15" i="4" s="1"/>
  <c r="AF15" i="7"/>
  <c r="AE3" i="4"/>
  <c r="AF3" i="4" s="1"/>
  <c r="AF3" i="7"/>
  <c r="AE50" i="4"/>
  <c r="AF50" i="4" s="1"/>
  <c r="AF50" i="7"/>
  <c r="AE38" i="4"/>
  <c r="AF38" i="4" s="1"/>
  <c r="AF38" i="7"/>
  <c r="AE26" i="4"/>
  <c r="AF26" i="4" s="1"/>
  <c r="AF26" i="7"/>
  <c r="AE14" i="4"/>
  <c r="AF14" i="4" s="1"/>
  <c r="AF14" i="7"/>
  <c r="AE75" i="4"/>
  <c r="AF75" i="4" s="1"/>
  <c r="AF75" i="7"/>
  <c r="AE58" i="4"/>
  <c r="AF58" i="4" s="1"/>
  <c r="AF58" i="7"/>
  <c r="AE46" i="4"/>
  <c r="AF46" i="4" s="1"/>
  <c r="AF46" i="7"/>
  <c r="AE34" i="4"/>
  <c r="AF34" i="4" s="1"/>
  <c r="AF34" i="7"/>
  <c r="AD41" i="7"/>
  <c r="AE29" i="4"/>
  <c r="AF29" i="4" s="1"/>
  <c r="AF29" i="7"/>
  <c r="AD17" i="7"/>
  <c r="O28" i="5"/>
  <c r="N2" i="5"/>
  <c r="O2" i="5" s="1"/>
  <c r="P2" i="5"/>
  <c r="O11" i="5"/>
  <c r="O35" i="5"/>
  <c r="O23" i="5"/>
  <c r="O29" i="5"/>
  <c r="O71" i="5"/>
  <c r="O40" i="5"/>
  <c r="O16" i="5"/>
  <c r="O63" i="5"/>
  <c r="O76" i="5"/>
  <c r="O66" i="5"/>
  <c r="O70" i="5"/>
  <c r="O51" i="5"/>
  <c r="O65" i="5"/>
  <c r="O45" i="5"/>
  <c r="O58" i="5"/>
  <c r="O46" i="5"/>
  <c r="O22" i="5"/>
  <c r="O72" i="5"/>
  <c r="O10" i="5"/>
  <c r="O21" i="5"/>
  <c r="O59" i="5"/>
  <c r="O34" i="5"/>
  <c r="O54" i="5"/>
  <c r="O15" i="5"/>
  <c r="O64" i="5"/>
  <c r="O69" i="5"/>
  <c r="O53" i="5"/>
  <c r="O8" i="5"/>
  <c r="O9" i="5"/>
  <c r="O39" i="5"/>
  <c r="O27" i="5"/>
  <c r="O14" i="5"/>
  <c r="O48" i="5"/>
  <c r="O36" i="5"/>
  <c r="O75" i="5"/>
  <c r="O33" i="5"/>
  <c r="O77" i="5"/>
  <c r="O79" i="5"/>
  <c r="O73" i="5"/>
  <c r="O57" i="5"/>
  <c r="O6" i="5"/>
  <c r="O37" i="5"/>
  <c r="O38" i="5"/>
  <c r="O61" i="5"/>
  <c r="O26" i="5"/>
  <c r="P4" i="5"/>
  <c r="N4" i="5"/>
  <c r="O4" i="5" s="1"/>
  <c r="O55" i="5"/>
  <c r="O20" i="5"/>
  <c r="O49" i="5"/>
  <c r="O74" i="5"/>
  <c r="O12" i="5"/>
  <c r="O43" i="5"/>
  <c r="O24" i="5"/>
  <c r="O31" i="5"/>
  <c r="O68" i="5"/>
  <c r="P5" i="5"/>
  <c r="N5" i="5"/>
  <c r="O5" i="5" s="1"/>
  <c r="O25" i="5"/>
  <c r="O62" i="5"/>
  <c r="O18" i="5"/>
  <c r="O19" i="5"/>
  <c r="O56" i="5"/>
  <c r="O13" i="5"/>
  <c r="O50" i="5"/>
  <c r="O7" i="5"/>
  <c r="O44" i="5"/>
  <c r="O42" i="5"/>
  <c r="O30" i="5"/>
  <c r="O67" i="5"/>
  <c r="O32" i="5"/>
  <c r="X84" i="1"/>
  <c r="X83" i="1"/>
  <c r="X82" i="1"/>
  <c r="X81" i="1"/>
  <c r="X85" i="1"/>
  <c r="U84" i="1"/>
  <c r="U83" i="1"/>
  <c r="U82" i="1"/>
  <c r="U81" i="1"/>
  <c r="U85" i="1"/>
  <c r="S84" i="1"/>
  <c r="T84" i="1" s="1"/>
  <c r="S83" i="1"/>
  <c r="T83" i="1" s="1"/>
  <c r="S82" i="1"/>
  <c r="T82" i="1" s="1"/>
  <c r="S81" i="1"/>
  <c r="T81" i="1" s="1"/>
  <c r="S85" i="1"/>
  <c r="T85" i="1" s="1"/>
  <c r="Q84" i="1"/>
  <c r="Q83" i="1"/>
  <c r="Q82" i="1"/>
  <c r="Q81" i="1"/>
  <c r="Q85" i="1"/>
  <c r="O84" i="1"/>
  <c r="P84" i="1" s="1"/>
  <c r="O83" i="1"/>
  <c r="P83" i="1" s="1"/>
  <c r="O82" i="1"/>
  <c r="P82" i="1" s="1"/>
  <c r="O81" i="1"/>
  <c r="P81" i="1" s="1"/>
  <c r="O85" i="1"/>
  <c r="P85" i="1" s="1"/>
  <c r="M84" i="1"/>
  <c r="M83" i="1"/>
  <c r="M82" i="1"/>
  <c r="M81" i="1"/>
  <c r="M85" i="1"/>
  <c r="K84" i="1"/>
  <c r="L84" i="1" s="1"/>
  <c r="K83" i="1"/>
  <c r="L83" i="1" s="1"/>
  <c r="K82" i="1"/>
  <c r="L82" i="1" s="1"/>
  <c r="K81" i="1"/>
  <c r="L81" i="1" s="1"/>
  <c r="K85" i="1"/>
  <c r="L85" i="1" s="1"/>
  <c r="I84" i="1"/>
  <c r="I83" i="1"/>
  <c r="I82" i="1"/>
  <c r="I81" i="1"/>
  <c r="D81" i="1"/>
  <c r="D84" i="1"/>
  <c r="D83" i="1"/>
  <c r="D82" i="1"/>
  <c r="P83" i="5" l="1"/>
  <c r="AE83" i="4" s="1"/>
  <c r="AF83" i="4" s="1"/>
  <c r="P85" i="5"/>
  <c r="N85" i="5"/>
  <c r="O85" i="5" s="1"/>
  <c r="AC85" i="7" s="1"/>
  <c r="AD85" i="7" s="1"/>
  <c r="N82" i="5"/>
  <c r="O82" i="5" s="1"/>
  <c r="N83" i="5"/>
  <c r="O83" i="5" s="1"/>
  <c r="AC83" i="4" s="1"/>
  <c r="AD83" i="4" s="1"/>
  <c r="O81" i="10"/>
  <c r="P84" i="5"/>
  <c r="AE84" i="4" s="1"/>
  <c r="AF84" i="4" s="1"/>
  <c r="N84" i="5"/>
  <c r="O84" i="5" s="1"/>
  <c r="AC84" i="4" s="1"/>
  <c r="AD84" i="4" s="1"/>
  <c r="N83" i="10"/>
  <c r="O83" i="10" s="1"/>
  <c r="P83" i="10"/>
  <c r="P84" i="10"/>
  <c r="N84" i="10"/>
  <c r="O84" i="10" s="1"/>
  <c r="N85" i="10"/>
  <c r="O85" i="10" s="1"/>
  <c r="P85" i="10"/>
  <c r="N82" i="10"/>
  <c r="O82" i="10" s="1"/>
  <c r="P82" i="10"/>
  <c r="AC2" i="4"/>
  <c r="AD2" i="4" s="1"/>
  <c r="AD2" i="7"/>
  <c r="AC50" i="4"/>
  <c r="AD50" i="4" s="1"/>
  <c r="AD50" i="7"/>
  <c r="AC23" i="4"/>
  <c r="AD23" i="4" s="1"/>
  <c r="AD23" i="7"/>
  <c r="AC68" i="4"/>
  <c r="AD68" i="4" s="1"/>
  <c r="AD68" i="7"/>
  <c r="AC24" i="4"/>
  <c r="AD24" i="4" s="1"/>
  <c r="AD24" i="7"/>
  <c r="AC49" i="4"/>
  <c r="AD49" i="4" s="1"/>
  <c r="AD49" i="7"/>
  <c r="AC55" i="4"/>
  <c r="AD55" i="4" s="1"/>
  <c r="AD55" i="7"/>
  <c r="AC6" i="4"/>
  <c r="AD6" i="4" s="1"/>
  <c r="AD6" i="7"/>
  <c r="AC77" i="4"/>
  <c r="AD77" i="4" s="1"/>
  <c r="AD77" i="7"/>
  <c r="AC48" i="4"/>
  <c r="AD48" i="4" s="1"/>
  <c r="AD48" i="7"/>
  <c r="AC9" i="4"/>
  <c r="AD9" i="4" s="1"/>
  <c r="AD9" i="7"/>
  <c r="AC64" i="4"/>
  <c r="AD64" i="4" s="1"/>
  <c r="AD64" i="7"/>
  <c r="AC59" i="4"/>
  <c r="AD59" i="4" s="1"/>
  <c r="AD59" i="7"/>
  <c r="AC22" i="4"/>
  <c r="AD22" i="4" s="1"/>
  <c r="AD22" i="7"/>
  <c r="AC65" i="4"/>
  <c r="AD65" i="4" s="1"/>
  <c r="AD65" i="7"/>
  <c r="AC76" i="4"/>
  <c r="AD76" i="4" s="1"/>
  <c r="AD76" i="7"/>
  <c r="AC40" i="4"/>
  <c r="AD40" i="4" s="1"/>
  <c r="AD40" i="7"/>
  <c r="AC35" i="4"/>
  <c r="AD35" i="4" s="1"/>
  <c r="AD35" i="7"/>
  <c r="AC28" i="4"/>
  <c r="AD28" i="4" s="1"/>
  <c r="AD28" i="7"/>
  <c r="AC25" i="4"/>
  <c r="AD25" i="4" s="1"/>
  <c r="AD25" i="7"/>
  <c r="AC20" i="4"/>
  <c r="AD20" i="4" s="1"/>
  <c r="AD20" i="7"/>
  <c r="AC37" i="4"/>
  <c r="AD37" i="4" s="1"/>
  <c r="AD37" i="7"/>
  <c r="AC36" i="4"/>
  <c r="AD36" i="4" s="1"/>
  <c r="AD36" i="7"/>
  <c r="AC39" i="4"/>
  <c r="AD39" i="4" s="1"/>
  <c r="AD39" i="7"/>
  <c r="AC34" i="4"/>
  <c r="AD34" i="4" s="1"/>
  <c r="AD34" i="7"/>
  <c r="AC72" i="4"/>
  <c r="AD72" i="4" s="1"/>
  <c r="AD72" i="7"/>
  <c r="AC66" i="4"/>
  <c r="AD66" i="4" s="1"/>
  <c r="AD66" i="7"/>
  <c r="AC16" i="4"/>
  <c r="AD16" i="4" s="1"/>
  <c r="AD16" i="7"/>
  <c r="AC42" i="4"/>
  <c r="AD42" i="4" s="1"/>
  <c r="AD42" i="7"/>
  <c r="AC13" i="4"/>
  <c r="AD13" i="4" s="1"/>
  <c r="AD13" i="7"/>
  <c r="AC32" i="4"/>
  <c r="AD32" i="4" s="1"/>
  <c r="AD32" i="7"/>
  <c r="AC44" i="4"/>
  <c r="AD44" i="4" s="1"/>
  <c r="AD44" i="7"/>
  <c r="AC56" i="4"/>
  <c r="AD56" i="4" s="1"/>
  <c r="AD56" i="7"/>
  <c r="AE85" i="4"/>
  <c r="AF85" i="4" s="1"/>
  <c r="AE85" i="7"/>
  <c r="AF85" i="7" s="1"/>
  <c r="AC31" i="4"/>
  <c r="AD31" i="4" s="1"/>
  <c r="AD31" i="7"/>
  <c r="AC43" i="4"/>
  <c r="AD43" i="4" s="1"/>
  <c r="AD43" i="7"/>
  <c r="AC4" i="4"/>
  <c r="AD4" i="4" s="1"/>
  <c r="AD4" i="7"/>
  <c r="AC61" i="4"/>
  <c r="AD61" i="4" s="1"/>
  <c r="AD61" i="7"/>
  <c r="AC57" i="4"/>
  <c r="AD57" i="4" s="1"/>
  <c r="AD57" i="7"/>
  <c r="AC33" i="4"/>
  <c r="AD33" i="4" s="1"/>
  <c r="AD33" i="7"/>
  <c r="AC14" i="4"/>
  <c r="AD14" i="4" s="1"/>
  <c r="AD14" i="7"/>
  <c r="AC8" i="4"/>
  <c r="AD8" i="4" s="1"/>
  <c r="AD8" i="7"/>
  <c r="AC15" i="4"/>
  <c r="AD15" i="4" s="1"/>
  <c r="AD15" i="7"/>
  <c r="AC21" i="4"/>
  <c r="AD21" i="4" s="1"/>
  <c r="AD21" i="7"/>
  <c r="AC46" i="4"/>
  <c r="AD46" i="4" s="1"/>
  <c r="AD46" i="7"/>
  <c r="AC51" i="4"/>
  <c r="AD51" i="4" s="1"/>
  <c r="AD51" i="7"/>
  <c r="AC81" i="4"/>
  <c r="AD81" i="4" s="1"/>
  <c r="AC81" i="7"/>
  <c r="AD81" i="7" s="1"/>
  <c r="AC71" i="4"/>
  <c r="AD71" i="4" s="1"/>
  <c r="AD71" i="7"/>
  <c r="AC11" i="4"/>
  <c r="AD11" i="4" s="1"/>
  <c r="AD11" i="7"/>
  <c r="AC30" i="4"/>
  <c r="AD30" i="4" s="1"/>
  <c r="AD30" i="7"/>
  <c r="AC18" i="4"/>
  <c r="AD18" i="4" s="1"/>
  <c r="AD18" i="7"/>
  <c r="AE5" i="4"/>
  <c r="AF5" i="4" s="1"/>
  <c r="AF5" i="7"/>
  <c r="AC74" i="4"/>
  <c r="AD74" i="4" s="1"/>
  <c r="AD74" i="7"/>
  <c r="AC26" i="4"/>
  <c r="AD26" i="4" s="1"/>
  <c r="AD26" i="7"/>
  <c r="AC79" i="4"/>
  <c r="AD79" i="4" s="1"/>
  <c r="AD79" i="7"/>
  <c r="AC69" i="4"/>
  <c r="AD69" i="4" s="1"/>
  <c r="AD69" i="7"/>
  <c r="AC45" i="4"/>
  <c r="AD45" i="4" s="1"/>
  <c r="AD45" i="7"/>
  <c r="AC67" i="4"/>
  <c r="AD67" i="4" s="1"/>
  <c r="AD67" i="7"/>
  <c r="AC7" i="4"/>
  <c r="AD7" i="4" s="1"/>
  <c r="AD7" i="7"/>
  <c r="AC19" i="4"/>
  <c r="AD19" i="4" s="1"/>
  <c r="AD19" i="7"/>
  <c r="AC62" i="4"/>
  <c r="AD62" i="4" s="1"/>
  <c r="AD62" i="7"/>
  <c r="AC5" i="4"/>
  <c r="AD5" i="4" s="1"/>
  <c r="AD5" i="7"/>
  <c r="AC12" i="4"/>
  <c r="AD12" i="4" s="1"/>
  <c r="AD12" i="7"/>
  <c r="AE82" i="4"/>
  <c r="AF82" i="4" s="1"/>
  <c r="AE82" i="7"/>
  <c r="AF82" i="7" s="1"/>
  <c r="AE4" i="4"/>
  <c r="AF4" i="4" s="1"/>
  <c r="AF4" i="7"/>
  <c r="AC38" i="4"/>
  <c r="AD38" i="4" s="1"/>
  <c r="AD38" i="7"/>
  <c r="AC73" i="4"/>
  <c r="AD73" i="4" s="1"/>
  <c r="AD73" i="7"/>
  <c r="AC75" i="4"/>
  <c r="AD75" i="4" s="1"/>
  <c r="AD75" i="7"/>
  <c r="AC27" i="4"/>
  <c r="AD27" i="4" s="1"/>
  <c r="AD27" i="7"/>
  <c r="AC53" i="4"/>
  <c r="AD53" i="4" s="1"/>
  <c r="AD53" i="7"/>
  <c r="AC54" i="4"/>
  <c r="AD54" i="4" s="1"/>
  <c r="AD54" i="7"/>
  <c r="AC10" i="4"/>
  <c r="AD10" i="4" s="1"/>
  <c r="AD10" i="7"/>
  <c r="AC58" i="4"/>
  <c r="AD58" i="4" s="1"/>
  <c r="AD58" i="7"/>
  <c r="AC70" i="4"/>
  <c r="AD70" i="4" s="1"/>
  <c r="AD70" i="7"/>
  <c r="AC63" i="4"/>
  <c r="AD63" i="4" s="1"/>
  <c r="AD63" i="7"/>
  <c r="AC29" i="4"/>
  <c r="AD29" i="4" s="1"/>
  <c r="AD29" i="7"/>
  <c r="AE2" i="4"/>
  <c r="AF2" i="4" s="1"/>
  <c r="AF2" i="7"/>
  <c r="V84" i="1"/>
  <c r="V81" i="1"/>
  <c r="R82" i="1"/>
  <c r="R83" i="1"/>
  <c r="J81" i="1"/>
  <c r="J82" i="1"/>
  <c r="N84" i="1"/>
  <c r="R84" i="1"/>
  <c r="N83" i="1"/>
  <c r="J83" i="1"/>
  <c r="H84" i="1"/>
  <c r="H81" i="1"/>
  <c r="V82" i="1"/>
  <c r="H83" i="1"/>
  <c r="N81" i="1"/>
  <c r="N82" i="1"/>
  <c r="J84" i="1"/>
  <c r="H82" i="1"/>
  <c r="R81" i="1"/>
  <c r="V83" i="1"/>
  <c r="AE83" i="7" l="1"/>
  <c r="AF83" i="7" s="1"/>
  <c r="AC85" i="4"/>
  <c r="AD85" i="4" s="1"/>
  <c r="AE84" i="7"/>
  <c r="AF84" i="7" s="1"/>
  <c r="AC83" i="7"/>
  <c r="AD83" i="7" s="1"/>
  <c r="AC82" i="4"/>
  <c r="AD82" i="4" s="1"/>
  <c r="AC82" i="7"/>
  <c r="AD82" i="7" s="1"/>
  <c r="AI7" i="4"/>
  <c r="AC84" i="7"/>
  <c r="AD84" i="7" s="1"/>
  <c r="AI13" i="4"/>
  <c r="AI23" i="4"/>
  <c r="AI8" i="4"/>
  <c r="AI4" i="4"/>
  <c r="AI6" i="4"/>
  <c r="AI16" i="4"/>
  <c r="AI5" i="4"/>
  <c r="AI17" i="4"/>
  <c r="AI22" i="4"/>
  <c r="AI15" i="4"/>
  <c r="AI20" i="4"/>
  <c r="AI18" i="4"/>
  <c r="AI19" i="4"/>
  <c r="AI21" i="4"/>
  <c r="AI14" i="4"/>
  <c r="AI8" i="7"/>
  <c r="AI6" i="7"/>
  <c r="AI5" i="7"/>
  <c r="AI7" i="7"/>
  <c r="AI4" i="7"/>
  <c r="AI17" i="7"/>
  <c r="AI20" i="7"/>
  <c r="AI18" i="7"/>
  <c r="AI21" i="7"/>
  <c r="AI19" i="7"/>
  <c r="AI14" i="7"/>
  <c r="AI22" i="7"/>
  <c r="AI13" i="7"/>
  <c r="AI15" i="7"/>
  <c r="AI23" i="7"/>
  <c r="AI16" i="7"/>
  <c r="D85" i="1"/>
  <c r="J85" i="1" l="1"/>
  <c r="H85" i="1"/>
  <c r="V85" i="1" l="1"/>
  <c r="R85" i="1"/>
  <c r="N85" i="1"/>
</calcChain>
</file>

<file path=xl/comments1.xml><?xml version="1.0" encoding="utf-8"?>
<comments xmlns="http://schemas.openxmlformats.org/spreadsheetml/2006/main">
  <authors>
    <author>Renata Martins Fantin</author>
  </authors>
  <commentList>
    <comment ref="AE1" authorId="0" shapeId="0">
      <text>
        <r>
          <rPr>
            <b/>
            <sz val="9"/>
            <color indexed="81"/>
            <rFont val="Segoe UI"/>
            <family val="2"/>
          </rPr>
          <t>Renata Martins Fantin:</t>
        </r>
        <r>
          <rPr>
            <sz val="9"/>
            <color indexed="81"/>
            <rFont val="Segoe UI"/>
            <family val="2"/>
          </rPr>
          <t xml:space="preserve">
PENTA, POLIO, PNEUMO E TRÍPLICE VIRAL</t>
        </r>
      </text>
    </comment>
    <comment ref="AF1" authorId="0" shapeId="0">
      <text>
        <r>
          <rPr>
            <b/>
            <sz val="9"/>
            <color indexed="81"/>
            <rFont val="Segoe UI"/>
            <family val="2"/>
          </rPr>
          <t>Renata Martins Fantin:</t>
        </r>
        <r>
          <rPr>
            <sz val="9"/>
            <color indexed="81"/>
            <rFont val="Segoe UI"/>
            <family val="2"/>
          </rPr>
          <t xml:space="preserve">
PENTA, POLIO, PNEUMO E TRÍPLICE VIRAL</t>
        </r>
      </text>
    </comment>
  </commentList>
</comments>
</file>

<file path=xl/comments2.xml><?xml version="1.0" encoding="utf-8"?>
<comments xmlns="http://schemas.openxmlformats.org/spreadsheetml/2006/main">
  <authors>
    <author>Renata Martins Fantin</author>
  </authors>
  <commentList>
    <comment ref="AE1" authorId="0" shapeId="0">
      <text>
        <r>
          <rPr>
            <b/>
            <sz val="9"/>
            <color indexed="81"/>
            <rFont val="Segoe UI"/>
            <family val="2"/>
          </rPr>
          <t>Renata Martins Fantin:</t>
        </r>
        <r>
          <rPr>
            <sz val="9"/>
            <color indexed="81"/>
            <rFont val="Segoe UI"/>
            <family val="2"/>
          </rPr>
          <t xml:space="preserve">
PENTA, POLIO, PNEUMO E TRÍPLICE VIRAL</t>
        </r>
      </text>
    </comment>
    <comment ref="AF1" authorId="0" shapeId="0">
      <text>
        <r>
          <rPr>
            <b/>
            <sz val="9"/>
            <color indexed="81"/>
            <rFont val="Segoe UI"/>
            <family val="2"/>
          </rPr>
          <t>Renata Martins Fantin:</t>
        </r>
        <r>
          <rPr>
            <sz val="9"/>
            <color indexed="81"/>
            <rFont val="Segoe UI"/>
            <family val="2"/>
          </rPr>
          <t xml:space="preserve">
PENTA, POLIO, PNEUMO E TRÍPLICE VIRAL</t>
        </r>
      </text>
    </comment>
  </commentList>
</comments>
</file>

<file path=xl/sharedStrings.xml><?xml version="1.0" encoding="utf-8"?>
<sst xmlns="http://schemas.openxmlformats.org/spreadsheetml/2006/main" count="1502" uniqueCount="172">
  <si>
    <t xml:space="preserve">Regional </t>
  </si>
  <si>
    <t>Município</t>
  </si>
  <si>
    <t>Metropolitana</t>
  </si>
  <si>
    <t>Norte</t>
  </si>
  <si>
    <t>Central</t>
  </si>
  <si>
    <t>Sul</t>
  </si>
  <si>
    <t>Afonso Cláudio</t>
  </si>
  <si>
    <t>Água Doce do Norte</t>
  </si>
  <si>
    <t>Águia Branca</t>
  </si>
  <si>
    <t>Alegre</t>
  </si>
  <si>
    <t>Alfredo Chaves</t>
  </si>
  <si>
    <t>Alto Rio Novo</t>
  </si>
  <si>
    <t>Anchieta</t>
  </si>
  <si>
    <t>Apiacá</t>
  </si>
  <si>
    <t>Aracruz</t>
  </si>
  <si>
    <t>Atilio Vivacqua</t>
  </si>
  <si>
    <t>Baixo Guandu</t>
  </si>
  <si>
    <t>Barra de São Francisco</t>
  </si>
  <si>
    <t>Boa Esperança</t>
  </si>
  <si>
    <t>Bom Jesus do Norte</t>
  </si>
  <si>
    <t>Brejetuba</t>
  </si>
  <si>
    <t>Cachoeiro de Itapemirim</t>
  </si>
  <si>
    <t>Cariacica</t>
  </si>
  <si>
    <t>Castelo</t>
  </si>
  <si>
    <t>Colatina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</si>
  <si>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</si>
  <si>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</si>
  <si>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</si>
  <si>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</si>
  <si>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</si>
  <si>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</si>
  <si>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Fundão</t>
  </si>
  <si>
    <t>Governador Lindenberg</t>
  </si>
  <si>
    <t>Guaçuí</t>
  </si>
  <si>
    <t>Guarapari</t>
  </si>
  <si>
    <t>Ibatiba</t>
  </si>
  <si>
    <t>Ibiraçu</t>
  </si>
  <si>
    <t>Ibitirama</t>
  </si>
  <si>
    <t>Iconha</t>
  </si>
  <si>
    <t>Irupi</t>
  </si>
  <si>
    <t>Itaguaçu</t>
  </si>
  <si>
    <t>Itapemirim</t>
  </si>
  <si>
    <t>Itarana</t>
  </si>
  <si>
    <t>Iúna</t>
  </si>
  <si>
    <t>Jaguaré</t>
  </si>
  <si>
    <t>Jerônimo Monteiro</t>
  </si>
  <si>
    <t>João Neiva</t>
  </si>
  <si>
    <t>Laranja da Terra</t>
  </si>
  <si>
    <t>Linhares</t>
  </si>
  <si>
    <t>Mantenópolis</t>
  </si>
  <si>
    <t>Marataízes</t>
  </si>
  <si>
    <t>Marechal Floriano</t>
  </si>
  <si>
    <t>Marilândia</t>
  </si>
  <si>
    <t>Mimoso do Sul</t>
  </si>
  <si>
    <t>Montanha</t>
  </si>
  <si>
    <t>Mucurici</t>
  </si>
  <si>
    <t>Muniz Freire</t>
  </si>
  <si>
    <t>Muqui</t>
  </si>
  <si>
    <t>Nova Venécia</t>
  </si>
  <si>
    <t>Pancas</t>
  </si>
  <si>
    <t>Pedro Canário</t>
  </si>
  <si>
    <t>Pinheiros</t>
  </si>
  <si>
    <t>Piúma</t>
  </si>
  <si>
    <t>Ponto Belo</t>
  </si>
  <si>
    <t>Presidente Kennedy</t>
  </si>
  <si>
    <t>Rio Bananal</t>
  </si>
  <si>
    <t>Rio Novo do Sul</t>
  </si>
  <si>
    <t>Santa Leopoldina</t>
  </si>
  <si>
    <t>Santa Maria de Jetibá</t>
  </si>
  <si>
    <t>Santa Teresa</t>
  </si>
  <si>
    <t>São Domingos do Norte</t>
  </si>
  <si>
    <t>São Gabriel da Palha</t>
  </si>
  <si>
    <t>São José do Calçado</t>
  </si>
  <si>
    <t>São Mateus</t>
  </si>
  <si>
    <t>São Roque do Canaã</t>
  </si>
  <si>
    <t>Serra</t>
  </si>
  <si>
    <t>Sooretama</t>
  </si>
  <si>
    <t>Vargem Alta</t>
  </si>
  <si>
    <t>Venda Nova do Imigrante</t>
  </si>
  <si>
    <t>Viana</t>
  </si>
  <si>
    <t>Vila Pavão</t>
  </si>
  <si>
    <t>Vila Valério</t>
  </si>
  <si>
    <t>Vila Velha</t>
  </si>
  <si>
    <t>Vitória</t>
  </si>
  <si>
    <t>Cobertura Calculada por município de vacinação</t>
  </si>
  <si>
    <r>
      <t xml:space="preserve">1 </t>
    </r>
    <r>
      <rPr>
        <sz val="11"/>
        <color theme="1"/>
        <rFont val="Calibri"/>
        <family val="2"/>
        <scheme val="minor"/>
      </rPr>
      <t>População proporcional extraída do MS/SVS/DASIS - Sistema de Informações sobre Nascidos Vivos - SINASC</t>
    </r>
  </si>
  <si>
    <t>2000 a 2021 – Estimativas preliminares elaboradas pelo Ministério da Saúde/SVS/DASNT/CGIAE</t>
  </si>
  <si>
    <t xml:space="preserve"> Nota: Dados preliminares 2021</t>
  </si>
  <si>
    <t>MUNICÍPIO</t>
  </si>
  <si>
    <t>REGIONAL</t>
  </si>
  <si>
    <t>Total Espírito Santo</t>
  </si>
  <si>
    <t>Total Norte</t>
  </si>
  <si>
    <t>Total Central</t>
  </si>
  <si>
    <t>Total Metropolitana</t>
  </si>
  <si>
    <t>Total Sul</t>
  </si>
  <si>
    <t xml:space="preserve">¹População 1 ano proporcional </t>
  </si>
  <si>
    <t xml:space="preserve">¹População 4 anos proporcional </t>
  </si>
  <si>
    <t xml:space="preserve">DOSES APLICADAS REF PNEUMO </t>
  </si>
  <si>
    <t>DOSES APLICADAS REF MENINGO</t>
  </si>
  <si>
    <t>DOSES APLICADAS REF FEBRE AMARELA</t>
  </si>
  <si>
    <t>DOSES APLICADAS R1 POLIO</t>
  </si>
  <si>
    <t>DOSES APLICADAS R2 POLIO</t>
  </si>
  <si>
    <t>DOSES APLICADAS R1 TRÍPLICE BACTERIANA</t>
  </si>
  <si>
    <t>DOSES APLICADAS R2 TRÍPLICE BACTERIANA</t>
  </si>
  <si>
    <t>DOSES APLICADAS D2 TRÍPLICE VIRAL</t>
  </si>
  <si>
    <t>DOSES APLICADAS D2 VARICELA</t>
  </si>
  <si>
    <t>COBERTURA REF PNEUMO</t>
  </si>
  <si>
    <t>COBERTURA REF MENINGO</t>
  </si>
  <si>
    <t>COBERTURA REF FEBRE AMARELA</t>
  </si>
  <si>
    <t>COBERTURA R1 POLIO</t>
  </si>
  <si>
    <t>COBERTURA R2 POLIO</t>
  </si>
  <si>
    <t>COBERTURA R1 TRÍPLICE BACTERIANA</t>
  </si>
  <si>
    <t>COBERTURA R2 TRÍPLICE BACTERIANA</t>
  </si>
  <si>
    <t>COBERTURA D2 TRÍPLICE VIRAL</t>
  </si>
  <si>
    <t>COBERTURA D2 VARICELA</t>
  </si>
  <si>
    <t xml:space="preserve">¹População &lt; 1 ano e 1 ano proporcional </t>
  </si>
  <si>
    <t>Doses Aplicadas BCG</t>
  </si>
  <si>
    <t>Cobertura Vacinal BCG</t>
  </si>
  <si>
    <t xml:space="preserve">Doses Aplicadas Pentavalente </t>
  </si>
  <si>
    <t>Cobertura Vacinal Pentavalente</t>
  </si>
  <si>
    <t xml:space="preserve">Doses Aplicadas Poliomielite </t>
  </si>
  <si>
    <t xml:space="preserve">Cobertura Vacinal Poliomielite </t>
  </si>
  <si>
    <t>Doses Aplicadas Pneumo 10</t>
  </si>
  <si>
    <t>Cobertura Vacinal Pneumo 10</t>
  </si>
  <si>
    <t>Doses Aplicadas Rotavírus</t>
  </si>
  <si>
    <t>Cobertura Vacinal Rotavírus</t>
  </si>
  <si>
    <t>Doses Aplicadas Meningo C</t>
  </si>
  <si>
    <t>Cobertura Vacinal Meningo C</t>
  </si>
  <si>
    <t>Doses Aplicadas Febre Amarela</t>
  </si>
  <si>
    <t>Cobertura Vacinal Febre Amarela</t>
  </si>
  <si>
    <t>Doses Aplicadas Hepatite A</t>
  </si>
  <si>
    <t>Cobertura Vacinal Hepatite A</t>
  </si>
  <si>
    <t>Doses Aplicadas de Tríplice Viral</t>
  </si>
  <si>
    <t>Cobertura Vacinal Tríplice Viral</t>
  </si>
  <si>
    <t>Cobertura Varicela</t>
  </si>
  <si>
    <t xml:space="preserve">¹População &lt; 1 ano e 1 ano anual </t>
  </si>
  <si>
    <t xml:space="preserve">¹População 1 ano anual </t>
  </si>
  <si>
    <t xml:space="preserve">¹População 4 anos anual </t>
  </si>
  <si>
    <t xml:space="preserve"> Vacina e Confia, em 12 de junho de 2023.**</t>
  </si>
  <si>
    <t>Fonte: SIPNI/DATASUS, em 09 de junho de 2023.*</t>
  </si>
  <si>
    <t>*Dados referentes às doses aplicadas pelas clínicas particulares de janeiro a maio de 2023</t>
  </si>
  <si>
    <t>**Dados referente às doses aplicadas no período de janeiro a maio de 2023</t>
  </si>
  <si>
    <t>VACINAS QUE ATINGIRAM A META DE CV</t>
  </si>
  <si>
    <t>HOMOGENEIDADE ENTRE AS VACINAS DO PQA-VS</t>
  </si>
  <si>
    <t>HOMOGENEIDADE ENTRE AS 10 VACINAS</t>
  </si>
  <si>
    <t>VACINAS DO PQA-VS QUE ATINGIRAM A META DE CV</t>
  </si>
  <si>
    <t>META 90%</t>
  </si>
  <si>
    <t>META 95%</t>
  </si>
  <si>
    <t>ATINGIRAM META</t>
  </si>
  <si>
    <t>PQA-VS</t>
  </si>
  <si>
    <t>Nº DE MUNICÍPIOS</t>
  </si>
  <si>
    <t>PERCENTUAL</t>
  </si>
  <si>
    <r>
      <t xml:space="preserve">LEGENDA / HOMOGENEIDADE </t>
    </r>
    <r>
      <rPr>
        <b/>
        <sz val="11"/>
        <color rgb="FFFF0000"/>
        <rFont val="Calibri"/>
        <family val="2"/>
        <scheme val="minor"/>
      </rPr>
      <t>PQA-VS</t>
    </r>
  </si>
  <si>
    <r>
      <t xml:space="preserve">LEGENDA / HOMOGENEIDADE </t>
    </r>
    <r>
      <rPr>
        <b/>
        <sz val="11"/>
        <color rgb="FFFF0000"/>
        <rFont val="Calibri"/>
        <family val="2"/>
        <scheme val="minor"/>
      </rPr>
      <t>10 VACINAS</t>
    </r>
  </si>
  <si>
    <t>HOMOGENEIDADE ENTRE MUNICÍPIOS</t>
  </si>
  <si>
    <t>Doses Aplicadas Varicela ***</t>
  </si>
  <si>
    <t>POPULAÇÃO GESTANTE ANUAL</t>
  </si>
  <si>
    <t>DOSES APLICADAS dTpa GESTANTES</t>
  </si>
  <si>
    <t>COBERTURA VACINAL dTpa GESTANTES</t>
  </si>
  <si>
    <t>TOTAL ES</t>
  </si>
  <si>
    <t>***Vacina Varicela: redução de envio da vacina por parte do Ministério da Saúde ao longo dos meses do ano de 2023. Na rotina do mês de agosto o ES não recebeu a referida vacina. Recebida vacina Tetra Viral (SCRV) para a campanha de multivacinação.</t>
  </si>
  <si>
    <t>Cobertura Calculada por município de procedência da vacinação</t>
  </si>
  <si>
    <t>Cobertura Calculada por município de residência do cidadão (no Vacina e Confia, a origem da informação é o endereço que consta no cadastro do cidadão preenchido manualmente por meio do autocadastro ou pelo cadastro realizado por um profissional de saúde no momento do atendimento).</t>
  </si>
  <si>
    <t>Doses Aplicadas HB
&lt; 30 dias</t>
  </si>
  <si>
    <t>Cobertura Vacinal HB
até 30 dias</t>
  </si>
  <si>
    <t>POPULAÇÃO PROPORCIONAL</t>
  </si>
  <si>
    <r>
      <t xml:space="preserve">1 </t>
    </r>
    <r>
      <rPr>
        <sz val="11"/>
        <color theme="1"/>
        <rFont val="Calibri"/>
        <family val="2"/>
        <scheme val="minor"/>
      </rPr>
      <t>População proporcional extraída do MS/SVS/DASIS - Sistema de Informações sobre Nascidos Vivos - SINASC 2022</t>
    </r>
  </si>
  <si>
    <t>Fonte:  Vacina e Confia, em 04 de janeiro de 2024.**</t>
  </si>
  <si>
    <t>² População proporcional extraída do Censo IBGE 2022</t>
  </si>
  <si>
    <t>Fonte: Vacina e Confia, em 04 de janeiro de 2024.**</t>
  </si>
  <si>
    <t xml:space="preserve"> Vacina e Confia, em 04 de janeiro de 2024.**</t>
  </si>
  <si>
    <t>**Dados referente às doses aplicadas no período de setembro a dezembro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</si>
</sst>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sz val="11"/>
      <color theme="9" tint="-0.49998474074526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99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</cellStyleXfs>
  <cellXfs count="70">
    <xf numFmtId="0" fontId="0" fillId="0" borderId="0" xfId="0"/>
    <xf numFmtId="0" fontId="2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10" fontId="0" fillId="2" borderId="1" xfId="0" applyNumberFormat="1" applyFill="1" applyBorder="1"/>
    <xf numFmtId="0" fontId="1" fillId="0" borderId="0" xfId="0" applyFont="1"/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10" fontId="0" fillId="2" borderId="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0" fontId="1" fillId="2" borderId="1" xfId="0" applyNumberFormat="1" applyFont="1" applyFill="1" applyBorder="1"/>
    <xf numFmtId="0" fontId="1" fillId="2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10" fontId="0" fillId="2" borderId="1" xfId="0" applyNumberForma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9" fontId="0" fillId="6" borderId="1" xfId="0" applyNumberForma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6" fillId="8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 textRotation="90" wrapText="1"/>
    </xf>
    <xf numFmtId="0" fontId="12" fillId="7" borderId="1" xfId="5" applyFont="1" applyFill="1" applyBorder="1" applyAlignment="1">
      <alignment horizontal="center" vertical="center"/>
    </xf>
    <xf numFmtId="1" fontId="12" fillId="7" borderId="1" xfId="0" applyNumberFormat="1" applyFont="1" applyFill="1" applyBorder="1" applyAlignment="1">
      <alignment horizontal="center" vertical="center"/>
    </xf>
    <xf numFmtId="9" fontId="0" fillId="9" borderId="1" xfId="4" applyFont="1" applyFill="1" applyBorder="1" applyAlignment="1">
      <alignment horizontal="center" vertical="center"/>
    </xf>
    <xf numFmtId="1" fontId="0" fillId="6" borderId="1" xfId="0" applyNumberForma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7" borderId="2" xfId="5" applyFont="1" applyFill="1" applyBorder="1" applyAlignment="1">
      <alignment horizontal="center" vertical="center"/>
    </xf>
    <xf numFmtId="1" fontId="6" fillId="7" borderId="2" xfId="0" applyNumberFormat="1" applyFont="1" applyFill="1" applyBorder="1" applyAlignment="1">
      <alignment horizontal="center" vertical="center"/>
    </xf>
    <xf numFmtId="9" fontId="1" fillId="9" borderId="1" xfId="4" applyFont="1" applyFill="1" applyBorder="1" applyAlignment="1">
      <alignment horizontal="center" vertical="center"/>
    </xf>
    <xf numFmtId="0" fontId="10" fillId="7" borderId="7" xfId="0" applyFont="1" applyFill="1" applyBorder="1" applyAlignment="1">
      <alignment horizontal="center" vertical="center"/>
    </xf>
    <xf numFmtId="9" fontId="1" fillId="9" borderId="7" xfId="4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" fontId="0" fillId="3" borderId="1" xfId="0" applyNumberForma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 wrapText="1"/>
    </xf>
    <xf numFmtId="10" fontId="0" fillId="10" borderId="1" xfId="0" applyNumberForma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10" fillId="0" borderId="4" xfId="0" applyFont="1" applyBorder="1" applyAlignment="1">
      <alignment horizontal="center" vertical="center"/>
    </xf>
    <xf numFmtId="9" fontId="0" fillId="0" borderId="1" xfId="4" applyFont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" fillId="7" borderId="5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</cellXfs>
  <cellStyles count="6">
    <cellStyle name="Normal" xfId="0" builtinId="0"/>
    <cellStyle name="Normal 2" xfId="1"/>
    <cellStyle name="Normal 2 2" xfId="5"/>
    <cellStyle name="Porcentagem" xfId="4" builtinId="5"/>
    <cellStyle name="Vírgula 2" xfId="2"/>
    <cellStyle name="Vírgula 2 2" xfId="3"/>
  </cellStyles>
  <dxfs count="36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CC99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>
    <tabColor rgb="FFFF99CC"/>
  </sheetPr>
  <dimension ref="A1:AI96"/>
  <sheetViews>
    <sheetView showGridLines="0" workbookViewId="0">
      <pane ySplit="1" topLeftCell="A2" activePane="bottomLeft" state="frozen"/>
      <selection activeCell="E11" sqref="E11"/>
      <selection pane="bottomLeft" activeCell="D2" sqref="D2"/>
    </sheetView>
  </sheetViews>
  <sheetFormatPr defaultRowHeight="15" x14ac:dyDescent="0.25"/>
  <cols>
    <col min="1" max="1" width="18.140625" style="29" customWidth="1"/>
    <col min="2" max="2" width="23.85546875" style="29" bestFit="1" customWidth="1"/>
    <col min="3" max="6" width="14.140625" style="7" customWidth="1"/>
    <col min="7" max="7" width="12" style="7" customWidth="1"/>
    <col min="8" max="24" width="13" style="7" customWidth="1"/>
    <col min="25" max="25" width="9.140625" style="29"/>
    <col min="26" max="27" width="12.85546875" style="7" customWidth="1"/>
    <col min="28" max="28" width="9.140625" style="29"/>
    <col min="29" max="32" width="20.28515625" style="29" customWidth="1"/>
    <col min="33" max="33" width="9.140625" style="29"/>
    <col min="34" max="34" width="26.7109375" style="29" bestFit="1" customWidth="1"/>
    <col min="35" max="35" width="18" style="29" bestFit="1" customWidth="1"/>
    <col min="36" max="16384" width="9.140625" style="29"/>
  </cols>
  <sheetData>
    <row r="1" spans="1:35" ht="59.25" customHeight="1" x14ac:dyDescent="0.25">
      <c r="A1" s="3" t="s">
        <v>0</v>
      </c>
      <c r="B1" s="3" t="s">
        <v>1</v>
      </c>
      <c r="C1" s="12" t="s">
        <v>135</v>
      </c>
      <c r="D1" s="12" t="s">
        <v>115</v>
      </c>
      <c r="E1" s="10" t="s">
        <v>116</v>
      </c>
      <c r="F1" s="11" t="s">
        <v>117</v>
      </c>
      <c r="G1" s="10" t="s">
        <v>118</v>
      </c>
      <c r="H1" s="11" t="s">
        <v>119</v>
      </c>
      <c r="I1" s="10" t="s">
        <v>120</v>
      </c>
      <c r="J1" s="11" t="s">
        <v>121</v>
      </c>
      <c r="K1" s="10" t="s">
        <v>122</v>
      </c>
      <c r="L1" s="11" t="s">
        <v>123</v>
      </c>
      <c r="M1" s="10" t="s">
        <v>124</v>
      </c>
      <c r="N1" s="11" t="s">
        <v>125</v>
      </c>
      <c r="O1" s="10" t="s">
        <v>126</v>
      </c>
      <c r="P1" s="11" t="s">
        <v>127</v>
      </c>
      <c r="Q1" s="10" t="s">
        <v>128</v>
      </c>
      <c r="R1" s="11" t="s">
        <v>129</v>
      </c>
      <c r="S1" s="10" t="s">
        <v>130</v>
      </c>
      <c r="T1" s="11" t="s">
        <v>131</v>
      </c>
      <c r="U1" s="10" t="s">
        <v>132</v>
      </c>
      <c r="V1" s="11" t="s">
        <v>133</v>
      </c>
      <c r="W1" s="10" t="s">
        <v>155</v>
      </c>
      <c r="X1" s="11" t="s">
        <v>134</v>
      </c>
      <c r="Z1" s="10" t="s">
        <v>163</v>
      </c>
      <c r="AA1" s="51" t="s">
        <v>164</v>
      </c>
      <c r="AC1" s="25" t="s">
        <v>142</v>
      </c>
      <c r="AD1" s="25" t="s">
        <v>144</v>
      </c>
      <c r="AE1" s="26" t="s">
        <v>145</v>
      </c>
      <c r="AF1" s="26" t="s">
        <v>143</v>
      </c>
    </row>
    <row r="2" spans="1:35" ht="15" customHeight="1" x14ac:dyDescent="0.25">
      <c r="A2" s="30" t="s">
        <v>2</v>
      </c>
      <c r="B2" s="30" t="s">
        <v>6</v>
      </c>
      <c r="C2" s="14">
        <v>390</v>
      </c>
      <c r="D2" s="14">
        <f>(C2/12)*4</f>
        <v>130</v>
      </c>
      <c r="E2" s="13">
        <v>100</v>
      </c>
      <c r="F2" s="31">
        <f t="shared" ref="F2:F33" si="0">E2/D2</f>
        <v>0.76923076923076927</v>
      </c>
      <c r="G2" s="13">
        <v>116</v>
      </c>
      <c r="H2" s="31">
        <f t="shared" ref="H2:H33" si="1">G2/D2</f>
        <v>0.89230769230769236</v>
      </c>
      <c r="I2" s="13">
        <v>116</v>
      </c>
      <c r="J2" s="31">
        <f t="shared" ref="J2:J33" si="2">I2/D2</f>
        <v>0.89230769230769236</v>
      </c>
      <c r="K2" s="13">
        <v>109</v>
      </c>
      <c r="L2" s="31">
        <f t="shared" ref="L2:L33" si="3">K2/D2</f>
        <v>0.83846153846153848</v>
      </c>
      <c r="M2" s="13">
        <v>110</v>
      </c>
      <c r="N2" s="31">
        <f t="shared" ref="N2:N33" si="4">M2/D2</f>
        <v>0.84615384615384615</v>
      </c>
      <c r="O2" s="13">
        <v>99</v>
      </c>
      <c r="P2" s="31">
        <f t="shared" ref="P2:P33" si="5">O2/D2</f>
        <v>0.7615384615384615</v>
      </c>
      <c r="Q2" s="13">
        <v>133</v>
      </c>
      <c r="R2" s="31">
        <f t="shared" ref="R2:R33" si="6">Q2/D2</f>
        <v>1.023076923076923</v>
      </c>
      <c r="S2" s="13">
        <v>116</v>
      </c>
      <c r="T2" s="31">
        <f t="shared" ref="T2:T33" si="7">S2/D2</f>
        <v>0.89230769230769236</v>
      </c>
      <c r="U2" s="13">
        <v>96</v>
      </c>
      <c r="V2" s="31">
        <f t="shared" ref="V2:V33" si="8">U2/D2</f>
        <v>0.7384615384615385</v>
      </c>
      <c r="W2" s="13">
        <v>99</v>
      </c>
      <c r="X2" s="31">
        <f t="shared" ref="X2:X33" si="9">W2/D2</f>
        <v>0.7615384615384615</v>
      </c>
      <c r="Z2" s="13">
        <v>96</v>
      </c>
      <c r="AA2" s="52">
        <f t="shared" ref="AA2:AA33" si="10">Z2/D2</f>
        <v>0.7384615384615385</v>
      </c>
      <c r="AC2" s="21">
        <f>cálculos1!O2</f>
        <v>1</v>
      </c>
      <c r="AD2" s="22">
        <f>AC2*0.1</f>
        <v>0.1</v>
      </c>
      <c r="AE2" s="21">
        <f>cálculos1!P2</f>
        <v>0</v>
      </c>
      <c r="AF2" s="22">
        <f>AE2*0.25</f>
        <v>0</v>
      </c>
      <c r="AH2" s="60" t="s">
        <v>152</v>
      </c>
      <c r="AI2" s="60"/>
    </row>
    <row r="3" spans="1:35" x14ac:dyDescent="0.25">
      <c r="A3" s="30" t="s">
        <v>3</v>
      </c>
      <c r="B3" s="30" t="s">
        <v>7</v>
      </c>
      <c r="C3" s="14">
        <v>165</v>
      </c>
      <c r="D3" s="14">
        <f t="shared" ref="D3:D66" si="11">(C3/12)*4</f>
        <v>55</v>
      </c>
      <c r="E3" s="13">
        <v>25</v>
      </c>
      <c r="F3" s="31">
        <f t="shared" si="0"/>
        <v>0.45454545454545453</v>
      </c>
      <c r="G3" s="13">
        <v>45</v>
      </c>
      <c r="H3" s="31">
        <f t="shared" si="1"/>
        <v>0.81818181818181823</v>
      </c>
      <c r="I3" s="13">
        <v>49</v>
      </c>
      <c r="J3" s="31">
        <f t="shared" si="2"/>
        <v>0.89090909090909087</v>
      </c>
      <c r="K3" s="13">
        <v>58</v>
      </c>
      <c r="L3" s="31">
        <f t="shared" si="3"/>
        <v>1.0545454545454545</v>
      </c>
      <c r="M3" s="13">
        <v>57</v>
      </c>
      <c r="N3" s="31">
        <f t="shared" si="4"/>
        <v>1.0363636363636364</v>
      </c>
      <c r="O3" s="13">
        <v>57</v>
      </c>
      <c r="P3" s="31">
        <f t="shared" si="5"/>
        <v>1.0363636363636364</v>
      </c>
      <c r="Q3" s="13">
        <v>50</v>
      </c>
      <c r="R3" s="31">
        <f t="shared" si="6"/>
        <v>0.90909090909090906</v>
      </c>
      <c r="S3" s="13">
        <v>52</v>
      </c>
      <c r="T3" s="31">
        <f t="shared" si="7"/>
        <v>0.94545454545454544</v>
      </c>
      <c r="U3" s="13">
        <v>47</v>
      </c>
      <c r="V3" s="31">
        <f t="shared" si="8"/>
        <v>0.8545454545454545</v>
      </c>
      <c r="W3" s="13">
        <v>40</v>
      </c>
      <c r="X3" s="31">
        <f t="shared" si="9"/>
        <v>0.72727272727272729</v>
      </c>
      <c r="Z3" s="13">
        <v>17</v>
      </c>
      <c r="AA3" s="52">
        <f t="shared" si="10"/>
        <v>0.30909090909090908</v>
      </c>
      <c r="AC3" s="21">
        <f>cálculos1!O3</f>
        <v>3</v>
      </c>
      <c r="AD3" s="22">
        <f t="shared" ref="AD3:AD66" si="12">AC3*0.1</f>
        <v>0.30000000000000004</v>
      </c>
      <c r="AE3" s="21">
        <f>cálculos1!P3</f>
        <v>1</v>
      </c>
      <c r="AF3" s="22">
        <f t="shared" ref="AF3:AF66" si="13">AE3*0.25</f>
        <v>0.25</v>
      </c>
      <c r="AH3" s="26" t="s">
        <v>151</v>
      </c>
      <c r="AI3" s="26" t="s">
        <v>150</v>
      </c>
    </row>
    <row r="4" spans="1:35" x14ac:dyDescent="0.25">
      <c r="A4" s="30" t="s">
        <v>4</v>
      </c>
      <c r="B4" s="30" t="s">
        <v>8</v>
      </c>
      <c r="C4" s="14">
        <v>150</v>
      </c>
      <c r="D4" s="14">
        <f t="shared" si="11"/>
        <v>50</v>
      </c>
      <c r="E4" s="13">
        <v>26</v>
      </c>
      <c r="F4" s="31">
        <f t="shared" si="0"/>
        <v>0.52</v>
      </c>
      <c r="G4" s="13">
        <v>35</v>
      </c>
      <c r="H4" s="31">
        <f t="shared" si="1"/>
        <v>0.7</v>
      </c>
      <c r="I4" s="13">
        <v>35</v>
      </c>
      <c r="J4" s="31">
        <f t="shared" si="2"/>
        <v>0.7</v>
      </c>
      <c r="K4" s="13">
        <v>46</v>
      </c>
      <c r="L4" s="31">
        <f t="shared" si="3"/>
        <v>0.92</v>
      </c>
      <c r="M4" s="13">
        <v>49</v>
      </c>
      <c r="N4" s="31">
        <f t="shared" si="4"/>
        <v>0.98</v>
      </c>
      <c r="O4" s="13">
        <v>40</v>
      </c>
      <c r="P4" s="31">
        <f t="shared" si="5"/>
        <v>0.8</v>
      </c>
      <c r="Q4" s="13">
        <v>28</v>
      </c>
      <c r="R4" s="31">
        <f t="shared" si="6"/>
        <v>0.56000000000000005</v>
      </c>
      <c r="S4" s="13">
        <v>52</v>
      </c>
      <c r="T4" s="31">
        <f t="shared" si="7"/>
        <v>1.04</v>
      </c>
      <c r="U4" s="13">
        <v>40</v>
      </c>
      <c r="V4" s="31">
        <f t="shared" si="8"/>
        <v>0.8</v>
      </c>
      <c r="W4" s="13">
        <v>48</v>
      </c>
      <c r="X4" s="31">
        <f t="shared" si="9"/>
        <v>0.96</v>
      </c>
      <c r="Z4" s="13">
        <v>17</v>
      </c>
      <c r="AA4" s="52">
        <f t="shared" si="10"/>
        <v>0.34</v>
      </c>
      <c r="AC4" s="21">
        <f>cálculos1!O4</f>
        <v>3</v>
      </c>
      <c r="AD4" s="22">
        <f t="shared" si="12"/>
        <v>0.30000000000000004</v>
      </c>
      <c r="AE4" s="21">
        <f>cálculos1!P4</f>
        <v>0</v>
      </c>
      <c r="AF4" s="22">
        <f t="shared" si="13"/>
        <v>0</v>
      </c>
      <c r="AH4" s="22">
        <v>0</v>
      </c>
      <c r="AI4" s="13">
        <f>COUNTIF($AF$2:$AF$79,"=0")</f>
        <v>18</v>
      </c>
    </row>
    <row r="5" spans="1:35" x14ac:dyDescent="0.25">
      <c r="A5" s="30" t="s">
        <v>5</v>
      </c>
      <c r="B5" s="30" t="s">
        <v>9</v>
      </c>
      <c r="C5" s="14">
        <v>317</v>
      </c>
      <c r="D5" s="14">
        <f t="shared" si="11"/>
        <v>105.66666666666667</v>
      </c>
      <c r="E5" s="13">
        <v>80</v>
      </c>
      <c r="F5" s="31">
        <f t="shared" si="0"/>
        <v>0.75709779179810721</v>
      </c>
      <c r="G5" s="13">
        <v>85</v>
      </c>
      <c r="H5" s="31">
        <f t="shared" si="1"/>
        <v>0.80441640378548895</v>
      </c>
      <c r="I5" s="13">
        <v>91</v>
      </c>
      <c r="J5" s="31">
        <f t="shared" si="2"/>
        <v>0.86119873817034698</v>
      </c>
      <c r="K5" s="13">
        <v>105</v>
      </c>
      <c r="L5" s="31">
        <f t="shared" si="3"/>
        <v>0.9936908517350157</v>
      </c>
      <c r="M5" s="13">
        <v>106</v>
      </c>
      <c r="N5" s="31">
        <f t="shared" si="4"/>
        <v>1.0031545741324921</v>
      </c>
      <c r="O5" s="13">
        <v>104</v>
      </c>
      <c r="P5" s="31">
        <f t="shared" si="5"/>
        <v>0.98422712933753942</v>
      </c>
      <c r="Q5" s="13">
        <v>77</v>
      </c>
      <c r="R5" s="31">
        <f t="shared" si="6"/>
        <v>0.72870662460567825</v>
      </c>
      <c r="S5" s="13">
        <v>88</v>
      </c>
      <c r="T5" s="31">
        <f t="shared" si="7"/>
        <v>0.83280757097791791</v>
      </c>
      <c r="U5" s="13">
        <v>97</v>
      </c>
      <c r="V5" s="31">
        <f t="shared" si="8"/>
        <v>0.917981072555205</v>
      </c>
      <c r="W5" s="13">
        <v>100</v>
      </c>
      <c r="X5" s="31">
        <f t="shared" si="9"/>
        <v>0.94637223974763407</v>
      </c>
      <c r="Z5" s="13">
        <v>78</v>
      </c>
      <c r="AA5" s="52">
        <f t="shared" si="10"/>
        <v>0.73817034700315454</v>
      </c>
      <c r="AC5" s="21">
        <f>cálculos1!O5</f>
        <v>3</v>
      </c>
      <c r="AD5" s="22">
        <f t="shared" si="12"/>
        <v>0.30000000000000004</v>
      </c>
      <c r="AE5" s="21">
        <f>cálculos1!P5</f>
        <v>1</v>
      </c>
      <c r="AF5" s="22">
        <f t="shared" si="13"/>
        <v>0.25</v>
      </c>
      <c r="AH5" s="22">
        <v>0.25</v>
      </c>
      <c r="AI5" s="13">
        <f>COUNTIF($AF$2:$AF$79,"=0,25")</f>
        <v>13</v>
      </c>
    </row>
    <row r="6" spans="1:35" x14ac:dyDescent="0.25">
      <c r="A6" s="30" t="s">
        <v>5</v>
      </c>
      <c r="B6" s="30" t="s">
        <v>10</v>
      </c>
      <c r="C6" s="14">
        <v>119</v>
      </c>
      <c r="D6" s="14">
        <f t="shared" si="11"/>
        <v>39.666666666666664</v>
      </c>
      <c r="E6" s="13">
        <v>27</v>
      </c>
      <c r="F6" s="31">
        <f t="shared" si="0"/>
        <v>0.68067226890756305</v>
      </c>
      <c r="G6" s="13">
        <v>39</v>
      </c>
      <c r="H6" s="31">
        <f t="shared" si="1"/>
        <v>0.98319327731092443</v>
      </c>
      <c r="I6" s="13">
        <v>37</v>
      </c>
      <c r="J6" s="31">
        <f t="shared" si="2"/>
        <v>0.9327731092436975</v>
      </c>
      <c r="K6" s="13">
        <v>43</v>
      </c>
      <c r="L6" s="31">
        <f t="shared" si="3"/>
        <v>1.0840336134453783</v>
      </c>
      <c r="M6" s="13">
        <v>43</v>
      </c>
      <c r="N6" s="31">
        <f t="shared" si="4"/>
        <v>1.0840336134453783</v>
      </c>
      <c r="O6" s="13">
        <v>42</v>
      </c>
      <c r="P6" s="31">
        <f t="shared" si="5"/>
        <v>1.0588235294117647</v>
      </c>
      <c r="Q6" s="13">
        <v>38</v>
      </c>
      <c r="R6" s="31">
        <f t="shared" si="6"/>
        <v>0.95798319327731096</v>
      </c>
      <c r="S6" s="13">
        <v>36</v>
      </c>
      <c r="T6" s="31">
        <f t="shared" si="7"/>
        <v>0.90756302521008414</v>
      </c>
      <c r="U6" s="13">
        <v>21</v>
      </c>
      <c r="V6" s="31">
        <f t="shared" si="8"/>
        <v>0.52941176470588236</v>
      </c>
      <c r="W6" s="13">
        <v>31</v>
      </c>
      <c r="X6" s="31">
        <f t="shared" si="9"/>
        <v>0.78151260504201681</v>
      </c>
      <c r="Z6" s="13">
        <v>16</v>
      </c>
      <c r="AA6" s="52">
        <f t="shared" si="10"/>
        <v>0.40336134453781514</v>
      </c>
      <c r="AC6" s="21">
        <f>cálculos1!O6</f>
        <v>5</v>
      </c>
      <c r="AD6" s="22">
        <f t="shared" si="12"/>
        <v>0.5</v>
      </c>
      <c r="AE6" s="21">
        <f>cálculos1!P6</f>
        <v>2</v>
      </c>
      <c r="AF6" s="22">
        <f t="shared" si="13"/>
        <v>0.5</v>
      </c>
      <c r="AH6" s="22">
        <v>0.5</v>
      </c>
      <c r="AI6" s="13">
        <f>COUNTIF($AF$2:$AF$79,"=0,5")</f>
        <v>14</v>
      </c>
    </row>
    <row r="7" spans="1:35" x14ac:dyDescent="0.25">
      <c r="A7" s="30" t="s">
        <v>4</v>
      </c>
      <c r="B7" s="30" t="s">
        <v>11</v>
      </c>
      <c r="C7" s="14">
        <v>78</v>
      </c>
      <c r="D7" s="14">
        <f t="shared" si="11"/>
        <v>26</v>
      </c>
      <c r="E7" s="13">
        <v>10</v>
      </c>
      <c r="F7" s="31">
        <f t="shared" si="0"/>
        <v>0.38461538461538464</v>
      </c>
      <c r="G7" s="13">
        <v>22</v>
      </c>
      <c r="H7" s="31">
        <f t="shared" si="1"/>
        <v>0.84615384615384615</v>
      </c>
      <c r="I7" s="13">
        <v>22</v>
      </c>
      <c r="J7" s="31">
        <f t="shared" si="2"/>
        <v>0.84615384615384615</v>
      </c>
      <c r="K7" s="13">
        <v>23</v>
      </c>
      <c r="L7" s="31">
        <f t="shared" si="3"/>
        <v>0.88461538461538458</v>
      </c>
      <c r="M7" s="13">
        <v>24</v>
      </c>
      <c r="N7" s="31">
        <f t="shared" si="4"/>
        <v>0.92307692307692313</v>
      </c>
      <c r="O7" s="13">
        <v>27</v>
      </c>
      <c r="P7" s="31">
        <f t="shared" si="5"/>
        <v>1.0384615384615385</v>
      </c>
      <c r="Q7" s="13">
        <v>30</v>
      </c>
      <c r="R7" s="31">
        <f t="shared" si="6"/>
        <v>1.1538461538461537</v>
      </c>
      <c r="S7" s="13">
        <v>27</v>
      </c>
      <c r="T7" s="31">
        <f t="shared" si="7"/>
        <v>1.0384615384615385</v>
      </c>
      <c r="U7" s="13">
        <v>14</v>
      </c>
      <c r="V7" s="31">
        <f t="shared" si="8"/>
        <v>0.53846153846153844</v>
      </c>
      <c r="W7" s="13">
        <v>20</v>
      </c>
      <c r="X7" s="31">
        <f t="shared" si="9"/>
        <v>0.76923076923076927</v>
      </c>
      <c r="Z7" s="13">
        <v>3</v>
      </c>
      <c r="AA7" s="52">
        <f t="shared" si="10"/>
        <v>0.11538461538461539</v>
      </c>
      <c r="AC7" s="21">
        <f>cálculos1!O7</f>
        <v>4</v>
      </c>
      <c r="AD7" s="22">
        <f t="shared" si="12"/>
        <v>0.4</v>
      </c>
      <c r="AE7" s="21">
        <f>cálculos1!P7</f>
        <v>0</v>
      </c>
      <c r="AF7" s="22">
        <f t="shared" si="13"/>
        <v>0</v>
      </c>
      <c r="AH7" s="22">
        <v>0.75</v>
      </c>
      <c r="AI7" s="13">
        <f>COUNTIF($AF$2:$AF$79,"=0,75")</f>
        <v>14</v>
      </c>
    </row>
    <row r="8" spans="1:35" x14ac:dyDescent="0.25">
      <c r="A8" s="30" t="s">
        <v>5</v>
      </c>
      <c r="B8" s="30" t="s">
        <v>12</v>
      </c>
      <c r="C8" s="14">
        <v>388</v>
      </c>
      <c r="D8" s="14">
        <f t="shared" si="11"/>
        <v>129.33333333333334</v>
      </c>
      <c r="E8" s="13">
        <v>79</v>
      </c>
      <c r="F8" s="31">
        <f t="shared" si="0"/>
        <v>0.61082474226804118</v>
      </c>
      <c r="G8" s="13">
        <v>130</v>
      </c>
      <c r="H8" s="31">
        <f t="shared" si="1"/>
        <v>1.0051546391752577</v>
      </c>
      <c r="I8" s="13">
        <v>131</v>
      </c>
      <c r="J8" s="31">
        <f t="shared" si="2"/>
        <v>1.0128865979381443</v>
      </c>
      <c r="K8" s="13">
        <v>123</v>
      </c>
      <c r="L8" s="31">
        <f t="shared" si="3"/>
        <v>0.9510309278350515</v>
      </c>
      <c r="M8" s="13">
        <v>126</v>
      </c>
      <c r="N8" s="31">
        <f t="shared" si="4"/>
        <v>0.97422680412371132</v>
      </c>
      <c r="O8" s="13">
        <v>115</v>
      </c>
      <c r="P8" s="31">
        <f t="shared" si="5"/>
        <v>0.88917525773195871</v>
      </c>
      <c r="Q8" s="13">
        <v>107</v>
      </c>
      <c r="R8" s="31">
        <f t="shared" si="6"/>
        <v>0.82731958762886593</v>
      </c>
      <c r="S8" s="13">
        <v>116</v>
      </c>
      <c r="T8" s="31">
        <f t="shared" si="7"/>
        <v>0.89690721649484528</v>
      </c>
      <c r="U8" s="13">
        <v>123</v>
      </c>
      <c r="V8" s="31">
        <f t="shared" si="8"/>
        <v>0.9510309278350515</v>
      </c>
      <c r="W8" s="13">
        <v>118</v>
      </c>
      <c r="X8" s="31">
        <f t="shared" si="9"/>
        <v>0.91237113402061853</v>
      </c>
      <c r="Z8" s="13">
        <v>9</v>
      </c>
      <c r="AA8" s="52">
        <f t="shared" si="10"/>
        <v>6.958762886597937E-2</v>
      </c>
      <c r="AC8" s="21">
        <f>cálculos1!O8</f>
        <v>5</v>
      </c>
      <c r="AD8" s="22">
        <f t="shared" si="12"/>
        <v>0.5</v>
      </c>
      <c r="AE8" s="21">
        <f>cálculos1!P8</f>
        <v>4</v>
      </c>
      <c r="AF8" s="22">
        <f t="shared" si="13"/>
        <v>1</v>
      </c>
      <c r="AH8" s="22">
        <v>1</v>
      </c>
      <c r="AI8" s="13">
        <f>COUNTIF($AF$2:$AF$79,"=1,0")</f>
        <v>19</v>
      </c>
    </row>
    <row r="9" spans="1:35" ht="15" customHeight="1" x14ac:dyDescent="0.25">
      <c r="A9" s="30" t="s">
        <v>5</v>
      </c>
      <c r="B9" s="30" t="s">
        <v>13</v>
      </c>
      <c r="C9" s="14">
        <v>68</v>
      </c>
      <c r="D9" s="14">
        <f t="shared" si="11"/>
        <v>22.666666666666668</v>
      </c>
      <c r="E9" s="13">
        <v>16</v>
      </c>
      <c r="F9" s="31">
        <f t="shared" si="0"/>
        <v>0.70588235294117641</v>
      </c>
      <c r="G9" s="13">
        <v>34</v>
      </c>
      <c r="H9" s="31">
        <f t="shared" si="1"/>
        <v>1.5</v>
      </c>
      <c r="I9" s="13">
        <v>34</v>
      </c>
      <c r="J9" s="31">
        <f t="shared" si="2"/>
        <v>1.5</v>
      </c>
      <c r="K9" s="13">
        <v>36</v>
      </c>
      <c r="L9" s="31">
        <f t="shared" si="3"/>
        <v>1.588235294117647</v>
      </c>
      <c r="M9" s="13">
        <v>30</v>
      </c>
      <c r="N9" s="31">
        <f t="shared" si="4"/>
        <v>1.3235294117647058</v>
      </c>
      <c r="O9" s="13">
        <v>38</v>
      </c>
      <c r="P9" s="31">
        <f t="shared" si="5"/>
        <v>1.6764705882352939</v>
      </c>
      <c r="Q9" s="13">
        <v>13</v>
      </c>
      <c r="R9" s="31">
        <f t="shared" si="6"/>
        <v>0.57352941176470584</v>
      </c>
      <c r="S9" s="13">
        <v>23</v>
      </c>
      <c r="T9" s="31">
        <f t="shared" si="7"/>
        <v>1.0147058823529411</v>
      </c>
      <c r="U9" s="13">
        <v>26</v>
      </c>
      <c r="V9" s="31">
        <f t="shared" si="8"/>
        <v>1.1470588235294117</v>
      </c>
      <c r="W9" s="13">
        <v>33</v>
      </c>
      <c r="X9" s="31">
        <f t="shared" si="9"/>
        <v>1.4558823529411764</v>
      </c>
      <c r="Z9" s="13">
        <v>17</v>
      </c>
      <c r="AA9" s="52">
        <f t="shared" si="10"/>
        <v>0.75</v>
      </c>
      <c r="AC9" s="21">
        <f>cálculos1!O9</f>
        <v>8</v>
      </c>
      <c r="AD9" s="22">
        <f t="shared" si="12"/>
        <v>0.8</v>
      </c>
      <c r="AE9" s="21">
        <f>cálculos1!P9</f>
        <v>4</v>
      </c>
      <c r="AF9" s="22">
        <f t="shared" si="13"/>
        <v>1</v>
      </c>
    </row>
    <row r="10" spans="1:35" x14ac:dyDescent="0.25">
      <c r="A10" s="30" t="s">
        <v>2</v>
      </c>
      <c r="B10" s="30" t="s">
        <v>14</v>
      </c>
      <c r="C10" s="14">
        <v>1508</v>
      </c>
      <c r="D10" s="14">
        <f t="shared" si="11"/>
        <v>502.66666666666669</v>
      </c>
      <c r="E10" s="13">
        <v>446</v>
      </c>
      <c r="F10" s="31">
        <f t="shared" si="0"/>
        <v>0.88726790450928383</v>
      </c>
      <c r="G10" s="13">
        <v>491</v>
      </c>
      <c r="H10" s="31">
        <f t="shared" si="1"/>
        <v>0.9767904509283819</v>
      </c>
      <c r="I10" s="13">
        <v>497</v>
      </c>
      <c r="J10" s="31">
        <f t="shared" si="2"/>
        <v>0.98872679045092837</v>
      </c>
      <c r="K10" s="13">
        <v>474</v>
      </c>
      <c r="L10" s="31">
        <f t="shared" si="3"/>
        <v>0.94297082228116702</v>
      </c>
      <c r="M10" s="13">
        <v>465</v>
      </c>
      <c r="N10" s="31">
        <f t="shared" si="4"/>
        <v>0.92506631299734743</v>
      </c>
      <c r="O10" s="13">
        <v>473</v>
      </c>
      <c r="P10" s="31">
        <f t="shared" si="5"/>
        <v>0.94098143236074272</v>
      </c>
      <c r="Q10" s="13">
        <v>430</v>
      </c>
      <c r="R10" s="31">
        <f t="shared" si="6"/>
        <v>0.85543766578249336</v>
      </c>
      <c r="S10" s="13">
        <v>495</v>
      </c>
      <c r="T10" s="31">
        <f t="shared" si="7"/>
        <v>0.98474801061007955</v>
      </c>
      <c r="U10" s="13">
        <v>417</v>
      </c>
      <c r="V10" s="31">
        <f t="shared" si="8"/>
        <v>0.82957559681697612</v>
      </c>
      <c r="W10" s="13">
        <v>494</v>
      </c>
      <c r="X10" s="31">
        <f t="shared" si="9"/>
        <v>0.98275862068965514</v>
      </c>
      <c r="Z10" s="13">
        <v>425</v>
      </c>
      <c r="AA10" s="52">
        <f t="shared" si="10"/>
        <v>0.8454907161803713</v>
      </c>
      <c r="AC10" s="21">
        <f>cálculos1!O10</f>
        <v>5</v>
      </c>
      <c r="AD10" s="22">
        <f t="shared" si="12"/>
        <v>0.5</v>
      </c>
      <c r="AE10" s="21">
        <f>cálculos1!P10</f>
        <v>2</v>
      </c>
      <c r="AF10" s="22">
        <f t="shared" si="13"/>
        <v>0.5</v>
      </c>
    </row>
    <row r="11" spans="1:35" x14ac:dyDescent="0.25">
      <c r="A11" s="30" t="s">
        <v>5</v>
      </c>
      <c r="B11" s="30" t="s">
        <v>15</v>
      </c>
      <c r="C11" s="14">
        <v>132</v>
      </c>
      <c r="D11" s="14">
        <f t="shared" si="11"/>
        <v>44</v>
      </c>
      <c r="E11" s="13">
        <v>3</v>
      </c>
      <c r="F11" s="31">
        <f t="shared" si="0"/>
        <v>6.8181818181818177E-2</v>
      </c>
      <c r="G11" s="13">
        <v>45</v>
      </c>
      <c r="H11" s="31">
        <f t="shared" si="1"/>
        <v>1.0227272727272727</v>
      </c>
      <c r="I11" s="13">
        <v>45</v>
      </c>
      <c r="J11" s="31">
        <f t="shared" si="2"/>
        <v>1.0227272727272727</v>
      </c>
      <c r="K11" s="13">
        <v>47</v>
      </c>
      <c r="L11" s="31">
        <f t="shared" si="3"/>
        <v>1.0681818181818181</v>
      </c>
      <c r="M11" s="13">
        <v>46</v>
      </c>
      <c r="N11" s="31">
        <f t="shared" si="4"/>
        <v>1.0454545454545454</v>
      </c>
      <c r="O11" s="13">
        <v>45</v>
      </c>
      <c r="P11" s="31">
        <f t="shared" si="5"/>
        <v>1.0227272727272727</v>
      </c>
      <c r="Q11" s="13">
        <v>46</v>
      </c>
      <c r="R11" s="31">
        <f t="shared" si="6"/>
        <v>1.0454545454545454</v>
      </c>
      <c r="S11" s="13">
        <v>50</v>
      </c>
      <c r="T11" s="31">
        <f t="shared" si="7"/>
        <v>1.1363636363636365</v>
      </c>
      <c r="U11" s="13">
        <v>51</v>
      </c>
      <c r="V11" s="31">
        <f t="shared" si="8"/>
        <v>1.1590909090909092</v>
      </c>
      <c r="W11" s="13">
        <v>51</v>
      </c>
      <c r="X11" s="31">
        <f t="shared" si="9"/>
        <v>1.1590909090909092</v>
      </c>
      <c r="Z11" s="13">
        <v>3</v>
      </c>
      <c r="AA11" s="52">
        <f t="shared" si="10"/>
        <v>6.8181818181818177E-2</v>
      </c>
      <c r="AC11" s="21">
        <f>cálculos1!O11</f>
        <v>9</v>
      </c>
      <c r="AD11" s="22">
        <f t="shared" si="12"/>
        <v>0.9</v>
      </c>
      <c r="AE11" s="21">
        <f>cálculos1!P11</f>
        <v>4</v>
      </c>
      <c r="AF11" s="22">
        <f t="shared" si="13"/>
        <v>1</v>
      </c>
      <c r="AH11" s="61" t="s">
        <v>153</v>
      </c>
      <c r="AI11" s="61"/>
    </row>
    <row r="12" spans="1:35" x14ac:dyDescent="0.25">
      <c r="A12" s="30" t="s">
        <v>4</v>
      </c>
      <c r="B12" s="30" t="s">
        <v>16</v>
      </c>
      <c r="C12" s="14">
        <v>388</v>
      </c>
      <c r="D12" s="14">
        <f t="shared" si="11"/>
        <v>129.33333333333334</v>
      </c>
      <c r="E12" s="13">
        <v>72</v>
      </c>
      <c r="F12" s="31">
        <f t="shared" si="0"/>
        <v>0.55670103092783496</v>
      </c>
      <c r="G12" s="13">
        <v>102</v>
      </c>
      <c r="H12" s="31">
        <f t="shared" si="1"/>
        <v>0.78865979381443296</v>
      </c>
      <c r="I12" s="13">
        <v>102</v>
      </c>
      <c r="J12" s="31">
        <f t="shared" si="2"/>
        <v>0.78865979381443296</v>
      </c>
      <c r="K12" s="13">
        <v>108</v>
      </c>
      <c r="L12" s="31">
        <f t="shared" si="3"/>
        <v>0.8350515463917525</v>
      </c>
      <c r="M12" s="13">
        <v>104</v>
      </c>
      <c r="N12" s="31">
        <f t="shared" si="4"/>
        <v>0.8041237113402061</v>
      </c>
      <c r="O12" s="13">
        <v>104</v>
      </c>
      <c r="P12" s="31">
        <f t="shared" si="5"/>
        <v>0.8041237113402061</v>
      </c>
      <c r="Q12" s="13">
        <v>97</v>
      </c>
      <c r="R12" s="31">
        <f t="shared" si="6"/>
        <v>0.75</v>
      </c>
      <c r="S12" s="13">
        <v>114</v>
      </c>
      <c r="T12" s="31">
        <f t="shared" si="7"/>
        <v>0.88144329896907214</v>
      </c>
      <c r="U12" s="13">
        <v>92</v>
      </c>
      <c r="V12" s="31">
        <f t="shared" si="8"/>
        <v>0.71134020618556693</v>
      </c>
      <c r="W12" s="13">
        <v>100</v>
      </c>
      <c r="X12" s="31">
        <f t="shared" si="9"/>
        <v>0.77319587628865971</v>
      </c>
      <c r="Z12" s="13">
        <v>24</v>
      </c>
      <c r="AA12" s="52">
        <f t="shared" si="10"/>
        <v>0.18556701030927833</v>
      </c>
      <c r="AC12" s="21">
        <f>cálculos1!O12</f>
        <v>0</v>
      </c>
      <c r="AD12" s="22">
        <f t="shared" si="12"/>
        <v>0</v>
      </c>
      <c r="AE12" s="21">
        <f>cálculos1!P12</f>
        <v>0</v>
      </c>
      <c r="AF12" s="22">
        <f t="shared" si="13"/>
        <v>0</v>
      </c>
      <c r="AH12" s="25" t="s">
        <v>151</v>
      </c>
      <c r="AI12" s="25" t="s">
        <v>150</v>
      </c>
    </row>
    <row r="13" spans="1:35" x14ac:dyDescent="0.25">
      <c r="A13" s="30" t="s">
        <v>3</v>
      </c>
      <c r="B13" s="30" t="s">
        <v>17</v>
      </c>
      <c r="C13" s="14">
        <v>588</v>
      </c>
      <c r="D13" s="14">
        <f t="shared" si="11"/>
        <v>196</v>
      </c>
      <c r="E13" s="13">
        <v>115</v>
      </c>
      <c r="F13" s="31">
        <f t="shared" si="0"/>
        <v>0.58673469387755106</v>
      </c>
      <c r="G13" s="13">
        <v>173</v>
      </c>
      <c r="H13" s="31">
        <f t="shared" si="1"/>
        <v>0.88265306122448983</v>
      </c>
      <c r="I13" s="13">
        <v>180</v>
      </c>
      <c r="J13" s="31">
        <f t="shared" si="2"/>
        <v>0.91836734693877553</v>
      </c>
      <c r="K13" s="13">
        <v>185</v>
      </c>
      <c r="L13" s="31">
        <f t="shared" si="3"/>
        <v>0.94387755102040816</v>
      </c>
      <c r="M13" s="13">
        <v>170</v>
      </c>
      <c r="N13" s="31">
        <f t="shared" si="4"/>
        <v>0.86734693877551017</v>
      </c>
      <c r="O13" s="13">
        <v>167</v>
      </c>
      <c r="P13" s="31">
        <f t="shared" si="5"/>
        <v>0.85204081632653061</v>
      </c>
      <c r="Q13" s="13">
        <v>147</v>
      </c>
      <c r="R13" s="31">
        <f t="shared" si="6"/>
        <v>0.75</v>
      </c>
      <c r="S13" s="13">
        <v>197</v>
      </c>
      <c r="T13" s="31">
        <f t="shared" si="7"/>
        <v>1.0051020408163265</v>
      </c>
      <c r="U13" s="13">
        <v>163</v>
      </c>
      <c r="V13" s="31">
        <f t="shared" si="8"/>
        <v>0.83163265306122447</v>
      </c>
      <c r="W13" s="13">
        <v>187</v>
      </c>
      <c r="X13" s="31">
        <f t="shared" si="9"/>
        <v>0.95408163265306123</v>
      </c>
      <c r="Z13" s="13">
        <v>110</v>
      </c>
      <c r="AA13" s="52">
        <f t="shared" si="10"/>
        <v>0.56122448979591832</v>
      </c>
      <c r="AC13" s="21">
        <f>cálculos1!O13</f>
        <v>2</v>
      </c>
      <c r="AD13" s="22">
        <f t="shared" si="12"/>
        <v>0.2</v>
      </c>
      <c r="AE13" s="21">
        <f>cálculos1!P13</f>
        <v>0</v>
      </c>
      <c r="AF13" s="22">
        <f t="shared" si="13"/>
        <v>0</v>
      </c>
      <c r="AH13" s="35">
        <v>0</v>
      </c>
      <c r="AI13" s="13">
        <f>COUNTIF($AD$2:$AD$79,"=0")</f>
        <v>6</v>
      </c>
    </row>
    <row r="14" spans="1:35" x14ac:dyDescent="0.25">
      <c r="A14" s="30" t="s">
        <v>3</v>
      </c>
      <c r="B14" s="30" t="s">
        <v>18</v>
      </c>
      <c r="C14" s="14">
        <v>180</v>
      </c>
      <c r="D14" s="14">
        <f t="shared" si="11"/>
        <v>60</v>
      </c>
      <c r="E14" s="13">
        <v>31</v>
      </c>
      <c r="F14" s="31">
        <f t="shared" si="0"/>
        <v>0.51666666666666672</v>
      </c>
      <c r="G14" s="13">
        <v>59</v>
      </c>
      <c r="H14" s="31">
        <f t="shared" si="1"/>
        <v>0.98333333333333328</v>
      </c>
      <c r="I14" s="13">
        <v>59</v>
      </c>
      <c r="J14" s="31">
        <f t="shared" si="2"/>
        <v>0.98333333333333328</v>
      </c>
      <c r="K14" s="13">
        <v>63</v>
      </c>
      <c r="L14" s="31">
        <f t="shared" si="3"/>
        <v>1.05</v>
      </c>
      <c r="M14" s="13">
        <v>66</v>
      </c>
      <c r="N14" s="31">
        <f t="shared" si="4"/>
        <v>1.1000000000000001</v>
      </c>
      <c r="O14" s="13">
        <v>64</v>
      </c>
      <c r="P14" s="31">
        <f t="shared" si="5"/>
        <v>1.0666666666666667</v>
      </c>
      <c r="Q14" s="13">
        <v>54</v>
      </c>
      <c r="R14" s="31">
        <f t="shared" si="6"/>
        <v>0.9</v>
      </c>
      <c r="S14" s="13">
        <v>69</v>
      </c>
      <c r="T14" s="31">
        <f t="shared" si="7"/>
        <v>1.1499999999999999</v>
      </c>
      <c r="U14" s="13">
        <v>59</v>
      </c>
      <c r="V14" s="31">
        <f t="shared" si="8"/>
        <v>0.98333333333333328</v>
      </c>
      <c r="W14" s="13">
        <v>58</v>
      </c>
      <c r="X14" s="31">
        <f t="shared" si="9"/>
        <v>0.96666666666666667</v>
      </c>
      <c r="Z14" s="13">
        <v>7</v>
      </c>
      <c r="AA14" s="52">
        <f t="shared" si="10"/>
        <v>0.11666666666666667</v>
      </c>
      <c r="AC14" s="21">
        <f>cálculos1!O14</f>
        <v>8</v>
      </c>
      <c r="AD14" s="22">
        <f t="shared" si="12"/>
        <v>0.8</v>
      </c>
      <c r="AE14" s="21">
        <f>cálculos1!P14</f>
        <v>4</v>
      </c>
      <c r="AF14" s="22">
        <f t="shared" si="13"/>
        <v>1</v>
      </c>
      <c r="AH14" s="35">
        <v>0.1</v>
      </c>
      <c r="AI14" s="13">
        <f>COUNTIF($AD$2:$AD$79,"=0,1")</f>
        <v>9</v>
      </c>
    </row>
    <row r="15" spans="1:35" x14ac:dyDescent="0.25">
      <c r="A15" s="30" t="s">
        <v>5</v>
      </c>
      <c r="B15" s="30" t="s">
        <v>19</v>
      </c>
      <c r="C15" s="14">
        <v>75</v>
      </c>
      <c r="D15" s="14">
        <f t="shared" si="11"/>
        <v>25</v>
      </c>
      <c r="E15" s="13">
        <v>28</v>
      </c>
      <c r="F15" s="31">
        <f t="shared" si="0"/>
        <v>1.1200000000000001</v>
      </c>
      <c r="G15" s="13">
        <v>48</v>
      </c>
      <c r="H15" s="31">
        <f t="shared" si="1"/>
        <v>1.92</v>
      </c>
      <c r="I15" s="13">
        <v>48</v>
      </c>
      <c r="J15" s="31">
        <f t="shared" si="2"/>
        <v>1.92</v>
      </c>
      <c r="K15" s="13">
        <v>53</v>
      </c>
      <c r="L15" s="31">
        <f t="shared" si="3"/>
        <v>2.12</v>
      </c>
      <c r="M15" s="13">
        <v>48</v>
      </c>
      <c r="N15" s="31">
        <f t="shared" si="4"/>
        <v>1.92</v>
      </c>
      <c r="O15" s="13">
        <v>60</v>
      </c>
      <c r="P15" s="31">
        <f t="shared" si="5"/>
        <v>2.4</v>
      </c>
      <c r="Q15" s="13">
        <v>33</v>
      </c>
      <c r="R15" s="31">
        <f t="shared" si="6"/>
        <v>1.32</v>
      </c>
      <c r="S15" s="13">
        <v>37</v>
      </c>
      <c r="T15" s="31">
        <f t="shared" si="7"/>
        <v>1.48</v>
      </c>
      <c r="U15" s="13">
        <v>39</v>
      </c>
      <c r="V15" s="31">
        <f t="shared" si="8"/>
        <v>1.56</v>
      </c>
      <c r="W15" s="13">
        <v>41</v>
      </c>
      <c r="X15" s="31">
        <f t="shared" si="9"/>
        <v>1.64</v>
      </c>
      <c r="Z15" s="13">
        <v>24</v>
      </c>
      <c r="AA15" s="52">
        <f t="shared" si="10"/>
        <v>0.96</v>
      </c>
      <c r="AC15" s="21">
        <f>cálculos1!O15</f>
        <v>10</v>
      </c>
      <c r="AD15" s="22">
        <f t="shared" si="12"/>
        <v>1</v>
      </c>
      <c r="AE15" s="21">
        <f>cálculos1!P15</f>
        <v>4</v>
      </c>
      <c r="AF15" s="22">
        <f t="shared" si="13"/>
        <v>1</v>
      </c>
      <c r="AH15" s="35">
        <v>0.2</v>
      </c>
      <c r="AI15" s="13">
        <f>COUNTIF($AD$2:$AD$79,"=0,2")</f>
        <v>6</v>
      </c>
    </row>
    <row r="16" spans="1:35" x14ac:dyDescent="0.25">
      <c r="A16" s="30" t="s">
        <v>2</v>
      </c>
      <c r="B16" s="30" t="s">
        <v>20</v>
      </c>
      <c r="C16" s="14">
        <v>228</v>
      </c>
      <c r="D16" s="14">
        <f t="shared" si="11"/>
        <v>76</v>
      </c>
      <c r="E16" s="13">
        <v>36</v>
      </c>
      <c r="F16" s="31">
        <f t="shared" si="0"/>
        <v>0.47368421052631576</v>
      </c>
      <c r="G16" s="13">
        <v>69</v>
      </c>
      <c r="H16" s="31">
        <f t="shared" si="1"/>
        <v>0.90789473684210531</v>
      </c>
      <c r="I16" s="13">
        <v>69</v>
      </c>
      <c r="J16" s="31">
        <f t="shared" si="2"/>
        <v>0.90789473684210531</v>
      </c>
      <c r="K16" s="13">
        <v>69</v>
      </c>
      <c r="L16" s="31">
        <f t="shared" si="3"/>
        <v>0.90789473684210531</v>
      </c>
      <c r="M16" s="13">
        <v>67</v>
      </c>
      <c r="N16" s="31">
        <f t="shared" si="4"/>
        <v>0.88157894736842102</v>
      </c>
      <c r="O16" s="13">
        <v>76</v>
      </c>
      <c r="P16" s="31">
        <f t="shared" si="5"/>
        <v>1</v>
      </c>
      <c r="Q16" s="13">
        <v>59</v>
      </c>
      <c r="R16" s="31">
        <f t="shared" si="6"/>
        <v>0.77631578947368418</v>
      </c>
      <c r="S16" s="13">
        <v>67</v>
      </c>
      <c r="T16" s="31">
        <f t="shared" si="7"/>
        <v>0.88157894736842102</v>
      </c>
      <c r="U16" s="13">
        <v>74</v>
      </c>
      <c r="V16" s="31">
        <f t="shared" si="8"/>
        <v>0.97368421052631582</v>
      </c>
      <c r="W16" s="13">
        <v>72</v>
      </c>
      <c r="X16" s="31">
        <f t="shared" si="9"/>
        <v>0.94736842105263153</v>
      </c>
      <c r="Z16" s="13">
        <v>9</v>
      </c>
      <c r="AA16" s="52">
        <f t="shared" si="10"/>
        <v>0.11842105263157894</v>
      </c>
      <c r="AC16" s="21">
        <f>cálculos1!O16</f>
        <v>2</v>
      </c>
      <c r="AD16" s="22">
        <f t="shared" si="12"/>
        <v>0.2</v>
      </c>
      <c r="AE16" s="21">
        <f>cálculos1!P16</f>
        <v>1</v>
      </c>
      <c r="AF16" s="22">
        <f t="shared" si="13"/>
        <v>0.25</v>
      </c>
      <c r="AH16" s="35">
        <v>0.3</v>
      </c>
      <c r="AI16" s="13">
        <f>COUNTIF($AD$2:$AD$79,"=0,3")</f>
        <v>5</v>
      </c>
    </row>
    <row r="17" spans="1:35" x14ac:dyDescent="0.25">
      <c r="A17" s="30" t="s">
        <v>5</v>
      </c>
      <c r="B17" s="30" t="s">
        <v>21</v>
      </c>
      <c r="C17" s="14">
        <v>2542</v>
      </c>
      <c r="D17" s="14">
        <f t="shared" si="11"/>
        <v>847.33333333333337</v>
      </c>
      <c r="E17" s="13">
        <v>1289</v>
      </c>
      <c r="F17" s="31">
        <f t="shared" si="0"/>
        <v>1.521243115656963</v>
      </c>
      <c r="G17" s="13">
        <v>805</v>
      </c>
      <c r="H17" s="31">
        <f t="shared" si="1"/>
        <v>0.95003933910306837</v>
      </c>
      <c r="I17" s="13">
        <v>822</v>
      </c>
      <c r="J17" s="31">
        <f t="shared" si="2"/>
        <v>0.97010228166797796</v>
      </c>
      <c r="K17" s="13">
        <v>836</v>
      </c>
      <c r="L17" s="31">
        <f t="shared" si="3"/>
        <v>0.98662470495672694</v>
      </c>
      <c r="M17" s="13">
        <v>802</v>
      </c>
      <c r="N17" s="31">
        <f t="shared" si="4"/>
        <v>0.94649881982690787</v>
      </c>
      <c r="O17" s="13">
        <v>861</v>
      </c>
      <c r="P17" s="31">
        <f t="shared" si="5"/>
        <v>1.0161290322580645</v>
      </c>
      <c r="Q17" s="13">
        <v>603</v>
      </c>
      <c r="R17" s="31">
        <f t="shared" si="6"/>
        <v>0.71164437450826123</v>
      </c>
      <c r="S17" s="13">
        <v>719</v>
      </c>
      <c r="T17" s="31">
        <f t="shared" si="7"/>
        <v>0.84854445318646732</v>
      </c>
      <c r="U17" s="13">
        <v>767</v>
      </c>
      <c r="V17" s="31">
        <f t="shared" si="8"/>
        <v>0.90519276160503537</v>
      </c>
      <c r="W17" s="13">
        <v>819</v>
      </c>
      <c r="X17" s="31">
        <f t="shared" si="9"/>
        <v>0.96656176239181746</v>
      </c>
      <c r="Z17" s="13">
        <v>1297</v>
      </c>
      <c r="AA17" s="52">
        <f t="shared" si="10"/>
        <v>1.5306845003933909</v>
      </c>
      <c r="AC17" s="21">
        <f>cálculos1!O17</f>
        <v>7</v>
      </c>
      <c r="AD17" s="22">
        <f t="shared" si="12"/>
        <v>0.70000000000000007</v>
      </c>
      <c r="AE17" s="21">
        <f>cálculos1!P17</f>
        <v>3</v>
      </c>
      <c r="AF17" s="22">
        <f t="shared" si="13"/>
        <v>0.75</v>
      </c>
      <c r="AH17" s="35">
        <v>0.4</v>
      </c>
      <c r="AI17" s="13">
        <f>COUNTIF($AD$2:$AD$79,"=0,4")</f>
        <v>8</v>
      </c>
    </row>
    <row r="18" spans="1:35" x14ac:dyDescent="0.25">
      <c r="A18" s="30" t="s">
        <v>2</v>
      </c>
      <c r="B18" s="30" t="s">
        <v>22</v>
      </c>
      <c r="C18" s="14">
        <v>5047</v>
      </c>
      <c r="D18" s="14">
        <f t="shared" si="11"/>
        <v>1682.3333333333333</v>
      </c>
      <c r="E18" s="13">
        <v>775</v>
      </c>
      <c r="F18" s="31">
        <f t="shared" si="0"/>
        <v>0.46066970477511393</v>
      </c>
      <c r="G18" s="13">
        <v>1386</v>
      </c>
      <c r="H18" s="31">
        <f t="shared" si="1"/>
        <v>0.82385575589459092</v>
      </c>
      <c r="I18" s="13">
        <v>1430</v>
      </c>
      <c r="J18" s="31">
        <f t="shared" si="2"/>
        <v>0.85000990687537159</v>
      </c>
      <c r="K18" s="13">
        <v>1463</v>
      </c>
      <c r="L18" s="31">
        <f t="shared" si="3"/>
        <v>0.86962552011095706</v>
      </c>
      <c r="M18" s="13">
        <v>1415</v>
      </c>
      <c r="N18" s="31">
        <f t="shared" si="4"/>
        <v>0.84109371904101449</v>
      </c>
      <c r="O18" s="13">
        <v>1467</v>
      </c>
      <c r="P18" s="31">
        <f t="shared" si="5"/>
        <v>0.87200317020011897</v>
      </c>
      <c r="Q18" s="13">
        <v>1064</v>
      </c>
      <c r="R18" s="31">
        <f t="shared" si="6"/>
        <v>0.63245492371705969</v>
      </c>
      <c r="S18" s="13">
        <v>1295</v>
      </c>
      <c r="T18" s="31">
        <f t="shared" si="7"/>
        <v>0.7697642163661581</v>
      </c>
      <c r="U18" s="13">
        <v>1306</v>
      </c>
      <c r="V18" s="31">
        <f t="shared" si="8"/>
        <v>0.7763027541113533</v>
      </c>
      <c r="W18" s="13">
        <v>1348</v>
      </c>
      <c r="X18" s="31">
        <f t="shared" si="9"/>
        <v>0.80126808004755301</v>
      </c>
      <c r="Z18" s="13">
        <v>767</v>
      </c>
      <c r="AA18" s="52">
        <f t="shared" si="10"/>
        <v>0.45591440459679017</v>
      </c>
      <c r="AC18" s="21">
        <f>cálculos1!O18</f>
        <v>0</v>
      </c>
      <c r="AD18" s="22">
        <f t="shared" si="12"/>
        <v>0</v>
      </c>
      <c r="AE18" s="21">
        <f>cálculos1!P18</f>
        <v>0</v>
      </c>
      <c r="AF18" s="22">
        <f t="shared" si="13"/>
        <v>0</v>
      </c>
      <c r="AH18" s="35">
        <v>0.5</v>
      </c>
      <c r="AI18" s="13">
        <f>COUNTIF($AD$2:$AD$79,"=0,5")</f>
        <v>14</v>
      </c>
    </row>
    <row r="19" spans="1:35" x14ac:dyDescent="0.25">
      <c r="A19" s="30" t="s">
        <v>5</v>
      </c>
      <c r="B19" s="30" t="s">
        <v>23</v>
      </c>
      <c r="C19" s="14">
        <v>475</v>
      </c>
      <c r="D19" s="14">
        <f t="shared" si="11"/>
        <v>158.33333333333334</v>
      </c>
      <c r="E19" s="13">
        <v>84</v>
      </c>
      <c r="F19" s="31">
        <f t="shared" si="0"/>
        <v>0.53052631578947362</v>
      </c>
      <c r="G19" s="13">
        <v>148</v>
      </c>
      <c r="H19" s="31">
        <f t="shared" si="1"/>
        <v>0.93473684210526309</v>
      </c>
      <c r="I19" s="13">
        <v>146</v>
      </c>
      <c r="J19" s="31">
        <f t="shared" si="2"/>
        <v>0.92210526315789465</v>
      </c>
      <c r="K19" s="13">
        <v>144</v>
      </c>
      <c r="L19" s="31">
        <f t="shared" si="3"/>
        <v>0.90947368421052621</v>
      </c>
      <c r="M19" s="13">
        <v>143</v>
      </c>
      <c r="N19" s="31">
        <f t="shared" si="4"/>
        <v>0.90315789473684205</v>
      </c>
      <c r="O19" s="13">
        <v>141</v>
      </c>
      <c r="P19" s="31">
        <f t="shared" si="5"/>
        <v>0.89052631578947361</v>
      </c>
      <c r="Q19" s="13">
        <v>145</v>
      </c>
      <c r="R19" s="31">
        <f t="shared" si="6"/>
        <v>0.91578947368421049</v>
      </c>
      <c r="S19" s="13">
        <v>146</v>
      </c>
      <c r="T19" s="31">
        <f t="shared" si="7"/>
        <v>0.92210526315789465</v>
      </c>
      <c r="U19" s="13">
        <v>142</v>
      </c>
      <c r="V19" s="31">
        <f t="shared" si="8"/>
        <v>0.89684210526315788</v>
      </c>
      <c r="W19" s="13">
        <v>174</v>
      </c>
      <c r="X19" s="31">
        <f t="shared" si="9"/>
        <v>1.0989473684210527</v>
      </c>
      <c r="Z19" s="13">
        <v>83</v>
      </c>
      <c r="AA19" s="52">
        <f t="shared" si="10"/>
        <v>0.52421052631578946</v>
      </c>
      <c r="AC19" s="21">
        <f>cálculos1!O19</f>
        <v>2</v>
      </c>
      <c r="AD19" s="22">
        <f t="shared" si="12"/>
        <v>0.2</v>
      </c>
      <c r="AE19" s="21">
        <f>cálculos1!P19</f>
        <v>0</v>
      </c>
      <c r="AF19" s="22">
        <f t="shared" si="13"/>
        <v>0</v>
      </c>
      <c r="AH19" s="35">
        <v>0.6</v>
      </c>
      <c r="AI19" s="13">
        <f>COUNTIF($AD$2:$AD$79,"=0,6")</f>
        <v>9</v>
      </c>
    </row>
    <row r="20" spans="1:35" x14ac:dyDescent="0.25">
      <c r="A20" s="30" t="s">
        <v>4</v>
      </c>
      <c r="B20" s="30" t="s">
        <v>24</v>
      </c>
      <c r="C20" s="14">
        <v>1492</v>
      </c>
      <c r="D20" s="14">
        <f t="shared" si="11"/>
        <v>497.33333333333331</v>
      </c>
      <c r="E20" s="13">
        <v>1123</v>
      </c>
      <c r="F20" s="31">
        <f t="shared" si="0"/>
        <v>2.2580428954423595</v>
      </c>
      <c r="G20" s="13">
        <v>451</v>
      </c>
      <c r="H20" s="31">
        <f t="shared" si="1"/>
        <v>0.90683646112600536</v>
      </c>
      <c r="I20" s="13">
        <v>468</v>
      </c>
      <c r="J20" s="31">
        <f t="shared" si="2"/>
        <v>0.94101876675603224</v>
      </c>
      <c r="K20" s="13">
        <v>463</v>
      </c>
      <c r="L20" s="31">
        <f t="shared" si="3"/>
        <v>0.93096514745308312</v>
      </c>
      <c r="M20" s="13">
        <v>442</v>
      </c>
      <c r="N20" s="31">
        <f t="shared" si="4"/>
        <v>0.88873994638069709</v>
      </c>
      <c r="O20" s="13">
        <v>463</v>
      </c>
      <c r="P20" s="31">
        <f t="shared" si="5"/>
        <v>0.93096514745308312</v>
      </c>
      <c r="Q20" s="13">
        <v>349</v>
      </c>
      <c r="R20" s="31">
        <f t="shared" si="6"/>
        <v>0.70174262734584458</v>
      </c>
      <c r="S20" s="13">
        <v>429</v>
      </c>
      <c r="T20" s="31">
        <f t="shared" si="7"/>
        <v>0.86260053619302957</v>
      </c>
      <c r="U20" s="13">
        <v>326</v>
      </c>
      <c r="V20" s="31">
        <f t="shared" si="8"/>
        <v>0.65549597855227881</v>
      </c>
      <c r="W20" s="13">
        <v>453</v>
      </c>
      <c r="X20" s="31">
        <f t="shared" si="9"/>
        <v>0.91085790884718498</v>
      </c>
      <c r="Z20" s="13">
        <v>1203</v>
      </c>
      <c r="AA20" s="52">
        <f t="shared" si="10"/>
        <v>2.4189008042895441</v>
      </c>
      <c r="AC20" s="21">
        <f>cálculos1!O20</f>
        <v>1</v>
      </c>
      <c r="AD20" s="22">
        <f t="shared" si="12"/>
        <v>0.1</v>
      </c>
      <c r="AE20" s="21">
        <f>cálculos1!P20</f>
        <v>0</v>
      </c>
      <c r="AF20" s="22">
        <f t="shared" si="13"/>
        <v>0</v>
      </c>
      <c r="AH20" s="35">
        <v>0.7</v>
      </c>
      <c r="AI20" s="13">
        <f>COUNTIF($AD$2:$AD$79,"=0,7")</f>
        <v>5</v>
      </c>
    </row>
    <row r="21" spans="1:35" x14ac:dyDescent="0.25">
      <c r="A21" s="30" t="s">
        <v>3</v>
      </c>
      <c r="B21" s="30" t="s">
        <v>25</v>
      </c>
      <c r="C21" s="14">
        <v>403</v>
      </c>
      <c r="D21" s="14">
        <f t="shared" si="11"/>
        <v>134.33333333333334</v>
      </c>
      <c r="E21" s="13">
        <v>2</v>
      </c>
      <c r="F21" s="31">
        <f t="shared" si="0"/>
        <v>1.4888337468982629E-2</v>
      </c>
      <c r="G21" s="13">
        <v>123</v>
      </c>
      <c r="H21" s="31">
        <f t="shared" si="1"/>
        <v>0.91563275434243174</v>
      </c>
      <c r="I21" s="13">
        <v>128</v>
      </c>
      <c r="J21" s="31">
        <f t="shared" si="2"/>
        <v>0.95285359801488823</v>
      </c>
      <c r="K21" s="13">
        <v>115</v>
      </c>
      <c r="L21" s="31">
        <f t="shared" si="3"/>
        <v>0.85607940446650121</v>
      </c>
      <c r="M21" s="13">
        <v>106</v>
      </c>
      <c r="N21" s="31">
        <f t="shared" si="4"/>
        <v>0.7890818858560793</v>
      </c>
      <c r="O21" s="13">
        <v>131</v>
      </c>
      <c r="P21" s="31">
        <f t="shared" si="5"/>
        <v>0.97518610421836216</v>
      </c>
      <c r="Q21" s="13">
        <v>114</v>
      </c>
      <c r="R21" s="31">
        <f t="shared" si="6"/>
        <v>0.84863523573200983</v>
      </c>
      <c r="S21" s="13">
        <v>155</v>
      </c>
      <c r="T21" s="31">
        <f t="shared" si="7"/>
        <v>1.1538461538461537</v>
      </c>
      <c r="U21" s="13">
        <v>152</v>
      </c>
      <c r="V21" s="31">
        <f t="shared" si="8"/>
        <v>1.1315136476426799</v>
      </c>
      <c r="W21" s="13">
        <v>136</v>
      </c>
      <c r="X21" s="31">
        <f t="shared" si="9"/>
        <v>1.0124069478908189</v>
      </c>
      <c r="Z21" s="13">
        <v>1</v>
      </c>
      <c r="AA21" s="52">
        <f t="shared" si="10"/>
        <v>7.4441687344913143E-3</v>
      </c>
      <c r="AC21" s="21">
        <f>cálculos1!O21</f>
        <v>5</v>
      </c>
      <c r="AD21" s="22">
        <f t="shared" si="12"/>
        <v>0.5</v>
      </c>
      <c r="AE21" s="21">
        <f>cálculos1!P21</f>
        <v>2</v>
      </c>
      <c r="AF21" s="22">
        <f t="shared" si="13"/>
        <v>0.5</v>
      </c>
      <c r="AH21" s="35">
        <v>0.8</v>
      </c>
      <c r="AI21" s="13">
        <f>COUNTIF($AD$2:$AD$79,"=0,8")</f>
        <v>7</v>
      </c>
    </row>
    <row r="22" spans="1:35" x14ac:dyDescent="0.25">
      <c r="A22" s="30" t="s">
        <v>2</v>
      </c>
      <c r="B22" s="30" t="s">
        <v>26</v>
      </c>
      <c r="C22" s="14">
        <v>150</v>
      </c>
      <c r="D22" s="14">
        <f t="shared" si="11"/>
        <v>50</v>
      </c>
      <c r="E22" s="13">
        <v>0</v>
      </c>
      <c r="F22" s="31">
        <f t="shared" si="0"/>
        <v>0</v>
      </c>
      <c r="G22" s="13">
        <v>50</v>
      </c>
      <c r="H22" s="31">
        <f t="shared" si="1"/>
        <v>1</v>
      </c>
      <c r="I22" s="13">
        <v>47</v>
      </c>
      <c r="J22" s="31">
        <f t="shared" si="2"/>
        <v>0.94</v>
      </c>
      <c r="K22" s="13">
        <v>56</v>
      </c>
      <c r="L22" s="31">
        <f t="shared" si="3"/>
        <v>1.1200000000000001</v>
      </c>
      <c r="M22" s="13">
        <v>55</v>
      </c>
      <c r="N22" s="31">
        <f t="shared" si="4"/>
        <v>1.1000000000000001</v>
      </c>
      <c r="O22" s="13">
        <v>51</v>
      </c>
      <c r="P22" s="31">
        <f t="shared" si="5"/>
        <v>1.02</v>
      </c>
      <c r="Q22" s="13">
        <v>44</v>
      </c>
      <c r="R22" s="31">
        <f t="shared" si="6"/>
        <v>0.88</v>
      </c>
      <c r="S22" s="13">
        <v>59</v>
      </c>
      <c r="T22" s="31">
        <f t="shared" si="7"/>
        <v>1.18</v>
      </c>
      <c r="U22" s="13">
        <v>41</v>
      </c>
      <c r="V22" s="31">
        <f t="shared" si="8"/>
        <v>0.82</v>
      </c>
      <c r="W22" s="13">
        <v>46</v>
      </c>
      <c r="X22" s="31">
        <f t="shared" si="9"/>
        <v>0.92</v>
      </c>
      <c r="Z22" s="13">
        <v>0</v>
      </c>
      <c r="AA22" s="52">
        <f t="shared" si="10"/>
        <v>0</v>
      </c>
      <c r="AC22" s="21">
        <f>cálculos1!O22</f>
        <v>5</v>
      </c>
      <c r="AD22" s="22">
        <f t="shared" si="12"/>
        <v>0.5</v>
      </c>
      <c r="AE22" s="21">
        <f>cálculos1!P22</f>
        <v>2</v>
      </c>
      <c r="AF22" s="22">
        <f t="shared" si="13"/>
        <v>0.5</v>
      </c>
      <c r="AH22" s="35">
        <v>0.9</v>
      </c>
      <c r="AI22" s="13">
        <f>COUNTIF($AD$2:$AD$79,"=0,9")</f>
        <v>7</v>
      </c>
    </row>
    <row r="23" spans="1:35" x14ac:dyDescent="0.25">
      <c r="A23" s="30" t="s">
        <v>5</v>
      </c>
      <c r="B23" s="30" t="s">
        <v>27</v>
      </c>
      <c r="C23" s="14">
        <v>60</v>
      </c>
      <c r="D23" s="14">
        <f t="shared" si="11"/>
        <v>20</v>
      </c>
      <c r="E23" s="13">
        <v>19</v>
      </c>
      <c r="F23" s="31">
        <f t="shared" si="0"/>
        <v>0.95</v>
      </c>
      <c r="G23" s="13">
        <v>19</v>
      </c>
      <c r="H23" s="31">
        <f t="shared" si="1"/>
        <v>0.95</v>
      </c>
      <c r="I23" s="13">
        <v>18</v>
      </c>
      <c r="J23" s="31">
        <f t="shared" si="2"/>
        <v>0.9</v>
      </c>
      <c r="K23" s="13">
        <v>27</v>
      </c>
      <c r="L23" s="31">
        <f t="shared" si="3"/>
        <v>1.35</v>
      </c>
      <c r="M23" s="13">
        <v>27</v>
      </c>
      <c r="N23" s="31">
        <f t="shared" si="4"/>
        <v>1.35</v>
      </c>
      <c r="O23" s="13">
        <v>18</v>
      </c>
      <c r="P23" s="31">
        <f t="shared" si="5"/>
        <v>0.9</v>
      </c>
      <c r="Q23" s="13">
        <v>14</v>
      </c>
      <c r="R23" s="31">
        <f t="shared" si="6"/>
        <v>0.7</v>
      </c>
      <c r="S23" s="13">
        <v>22</v>
      </c>
      <c r="T23" s="31">
        <f t="shared" si="7"/>
        <v>1.1000000000000001</v>
      </c>
      <c r="U23" s="13">
        <v>20</v>
      </c>
      <c r="V23" s="31">
        <f t="shared" si="8"/>
        <v>1</v>
      </c>
      <c r="W23" s="13">
        <v>23</v>
      </c>
      <c r="X23" s="31">
        <f t="shared" si="9"/>
        <v>1.1499999999999999</v>
      </c>
      <c r="Z23" s="13">
        <v>17</v>
      </c>
      <c r="AA23" s="52">
        <f t="shared" si="10"/>
        <v>0.85</v>
      </c>
      <c r="AC23" s="21">
        <f>cálculos1!O23</f>
        <v>7</v>
      </c>
      <c r="AD23" s="22">
        <f t="shared" si="12"/>
        <v>0.70000000000000007</v>
      </c>
      <c r="AE23" s="21">
        <f>cálculos1!P23</f>
        <v>3</v>
      </c>
      <c r="AF23" s="22">
        <f t="shared" si="13"/>
        <v>0.75</v>
      </c>
      <c r="AH23" s="35">
        <v>1</v>
      </c>
      <c r="AI23" s="13">
        <f>COUNTIF($AD$2:$AD$79,"=1,0")</f>
        <v>2</v>
      </c>
    </row>
    <row r="24" spans="1:35" x14ac:dyDescent="0.25">
      <c r="A24" s="30" t="s">
        <v>2</v>
      </c>
      <c r="B24" s="30" t="s">
        <v>28</v>
      </c>
      <c r="C24" s="14">
        <v>421</v>
      </c>
      <c r="D24" s="14">
        <f t="shared" si="11"/>
        <v>140.33333333333334</v>
      </c>
      <c r="E24" s="13">
        <v>29</v>
      </c>
      <c r="F24" s="31">
        <f t="shared" si="0"/>
        <v>0.20665083135391923</v>
      </c>
      <c r="G24" s="13">
        <v>133</v>
      </c>
      <c r="H24" s="31">
        <f t="shared" si="1"/>
        <v>0.94774346793349162</v>
      </c>
      <c r="I24" s="13">
        <v>134</v>
      </c>
      <c r="J24" s="31">
        <f t="shared" si="2"/>
        <v>0.95486935866983369</v>
      </c>
      <c r="K24" s="13">
        <v>128</v>
      </c>
      <c r="L24" s="31">
        <f t="shared" si="3"/>
        <v>0.9121140142517814</v>
      </c>
      <c r="M24" s="13">
        <v>126</v>
      </c>
      <c r="N24" s="31">
        <f t="shared" si="4"/>
        <v>0.89786223277909738</v>
      </c>
      <c r="O24" s="13">
        <v>121</v>
      </c>
      <c r="P24" s="31">
        <f t="shared" si="5"/>
        <v>0.86223277909738716</v>
      </c>
      <c r="Q24" s="13">
        <v>127</v>
      </c>
      <c r="R24" s="31">
        <f t="shared" si="6"/>
        <v>0.90498812351543934</v>
      </c>
      <c r="S24" s="13">
        <v>147</v>
      </c>
      <c r="T24" s="31">
        <f t="shared" si="7"/>
        <v>1.0475059382422802</v>
      </c>
      <c r="U24" s="13">
        <v>142</v>
      </c>
      <c r="V24" s="31">
        <f t="shared" si="8"/>
        <v>1.0118764845605701</v>
      </c>
      <c r="W24" s="13">
        <v>132</v>
      </c>
      <c r="X24" s="31">
        <f t="shared" si="9"/>
        <v>0.94061757719714956</v>
      </c>
      <c r="Z24" s="13">
        <v>6</v>
      </c>
      <c r="AA24" s="52">
        <f t="shared" si="10"/>
        <v>4.2755344418052253E-2</v>
      </c>
      <c r="AC24" s="21">
        <f>cálculos1!O24</f>
        <v>3</v>
      </c>
      <c r="AD24" s="22">
        <f t="shared" si="12"/>
        <v>0.30000000000000004</v>
      </c>
      <c r="AE24" s="21">
        <f>cálculos1!P24</f>
        <v>2</v>
      </c>
      <c r="AF24" s="22">
        <f t="shared" si="13"/>
        <v>0.5</v>
      </c>
    </row>
    <row r="25" spans="1:35" x14ac:dyDescent="0.25">
      <c r="A25" s="30" t="s">
        <v>5</v>
      </c>
      <c r="B25" s="30" t="s">
        <v>29</v>
      </c>
      <c r="C25" s="14">
        <v>69</v>
      </c>
      <c r="D25" s="14">
        <f t="shared" si="11"/>
        <v>23</v>
      </c>
      <c r="E25" s="13">
        <v>31</v>
      </c>
      <c r="F25" s="31">
        <f t="shared" si="0"/>
        <v>1.3478260869565217</v>
      </c>
      <c r="G25" s="13">
        <v>47</v>
      </c>
      <c r="H25" s="31">
        <f t="shared" si="1"/>
        <v>2.0434782608695654</v>
      </c>
      <c r="I25" s="13">
        <v>46</v>
      </c>
      <c r="J25" s="31">
        <f t="shared" si="2"/>
        <v>2</v>
      </c>
      <c r="K25" s="13">
        <v>39</v>
      </c>
      <c r="L25" s="31">
        <f t="shared" si="3"/>
        <v>1.6956521739130435</v>
      </c>
      <c r="M25" s="13">
        <v>35</v>
      </c>
      <c r="N25" s="31">
        <f t="shared" si="4"/>
        <v>1.5217391304347827</v>
      </c>
      <c r="O25" s="13">
        <v>51</v>
      </c>
      <c r="P25" s="31">
        <f t="shared" si="5"/>
        <v>2.2173913043478262</v>
      </c>
      <c r="Q25" s="13">
        <v>30</v>
      </c>
      <c r="R25" s="31">
        <f t="shared" si="6"/>
        <v>1.3043478260869565</v>
      </c>
      <c r="S25" s="13">
        <v>24</v>
      </c>
      <c r="T25" s="31">
        <f t="shared" si="7"/>
        <v>1.0434782608695652</v>
      </c>
      <c r="U25" s="13">
        <v>30</v>
      </c>
      <c r="V25" s="31">
        <f t="shared" si="8"/>
        <v>1.3043478260869565</v>
      </c>
      <c r="W25" s="13">
        <v>33</v>
      </c>
      <c r="X25" s="31">
        <f t="shared" si="9"/>
        <v>1.4347826086956521</v>
      </c>
      <c r="Z25" s="13">
        <v>20</v>
      </c>
      <c r="AA25" s="52">
        <f t="shared" si="10"/>
        <v>0.86956521739130432</v>
      </c>
      <c r="AC25" s="21">
        <f>cálculos1!O25</f>
        <v>10</v>
      </c>
      <c r="AD25" s="22">
        <f t="shared" si="12"/>
        <v>1</v>
      </c>
      <c r="AE25" s="21">
        <f>cálculos1!P25</f>
        <v>4</v>
      </c>
      <c r="AF25" s="22">
        <f t="shared" si="13"/>
        <v>1</v>
      </c>
    </row>
    <row r="26" spans="1:35" x14ac:dyDescent="0.25">
      <c r="A26" s="30" t="s">
        <v>3</v>
      </c>
      <c r="B26" s="30" t="s">
        <v>30</v>
      </c>
      <c r="C26" s="14">
        <v>267</v>
      </c>
      <c r="D26" s="14">
        <f t="shared" si="11"/>
        <v>89</v>
      </c>
      <c r="E26" s="13">
        <v>26</v>
      </c>
      <c r="F26" s="31">
        <f t="shared" si="0"/>
        <v>0.29213483146067415</v>
      </c>
      <c r="G26" s="13">
        <v>95</v>
      </c>
      <c r="H26" s="31">
        <f t="shared" si="1"/>
        <v>1.0674157303370786</v>
      </c>
      <c r="I26" s="13">
        <v>99</v>
      </c>
      <c r="J26" s="31">
        <f t="shared" si="2"/>
        <v>1.1123595505617978</v>
      </c>
      <c r="K26" s="13">
        <v>88</v>
      </c>
      <c r="L26" s="31">
        <f t="shared" si="3"/>
        <v>0.9887640449438202</v>
      </c>
      <c r="M26" s="13">
        <v>86</v>
      </c>
      <c r="N26" s="31">
        <f t="shared" si="4"/>
        <v>0.9662921348314607</v>
      </c>
      <c r="O26" s="13">
        <v>103</v>
      </c>
      <c r="P26" s="31">
        <f t="shared" si="5"/>
        <v>1.1573033707865168</v>
      </c>
      <c r="Q26" s="13">
        <v>74</v>
      </c>
      <c r="R26" s="31">
        <f t="shared" si="6"/>
        <v>0.8314606741573034</v>
      </c>
      <c r="S26" s="13">
        <v>92</v>
      </c>
      <c r="T26" s="31">
        <f t="shared" si="7"/>
        <v>1.0337078651685394</v>
      </c>
      <c r="U26" s="13">
        <v>79</v>
      </c>
      <c r="V26" s="31">
        <f t="shared" si="8"/>
        <v>0.88764044943820219</v>
      </c>
      <c r="W26" s="13">
        <v>61</v>
      </c>
      <c r="X26" s="31">
        <f t="shared" si="9"/>
        <v>0.6853932584269663</v>
      </c>
      <c r="Z26" s="13">
        <v>26</v>
      </c>
      <c r="AA26" s="52">
        <f t="shared" si="10"/>
        <v>0.29213483146067415</v>
      </c>
      <c r="AC26" s="21">
        <f>cálculos1!O26</f>
        <v>6</v>
      </c>
      <c r="AD26" s="22">
        <f t="shared" si="12"/>
        <v>0.60000000000000009</v>
      </c>
      <c r="AE26" s="21">
        <f>cálculos1!P26</f>
        <v>3</v>
      </c>
      <c r="AF26" s="22">
        <f t="shared" si="13"/>
        <v>0.75</v>
      </c>
    </row>
    <row r="27" spans="1:35" x14ac:dyDescent="0.25">
      <c r="A27" s="30" t="s">
        <v>2</v>
      </c>
      <c r="B27" s="30" t="s">
        <v>31</v>
      </c>
      <c r="C27" s="14">
        <v>241</v>
      </c>
      <c r="D27" s="14">
        <f t="shared" si="11"/>
        <v>80.333333333333329</v>
      </c>
      <c r="E27" s="13">
        <v>39</v>
      </c>
      <c r="F27" s="31">
        <f t="shared" si="0"/>
        <v>0.48547717842323657</v>
      </c>
      <c r="G27" s="13">
        <v>67</v>
      </c>
      <c r="H27" s="31">
        <f t="shared" si="1"/>
        <v>0.8340248962655602</v>
      </c>
      <c r="I27" s="13">
        <v>65</v>
      </c>
      <c r="J27" s="31">
        <f t="shared" si="2"/>
        <v>0.8091286307053942</v>
      </c>
      <c r="K27" s="13">
        <v>79</v>
      </c>
      <c r="L27" s="31">
        <f t="shared" si="3"/>
        <v>0.98340248962655608</v>
      </c>
      <c r="M27" s="13">
        <v>76</v>
      </c>
      <c r="N27" s="31">
        <f t="shared" si="4"/>
        <v>0.94605809128630713</v>
      </c>
      <c r="O27" s="13">
        <v>64</v>
      </c>
      <c r="P27" s="31">
        <f t="shared" si="5"/>
        <v>0.79668049792531126</v>
      </c>
      <c r="Q27" s="13">
        <v>52</v>
      </c>
      <c r="R27" s="31">
        <f t="shared" si="6"/>
        <v>0.64730290456431538</v>
      </c>
      <c r="S27" s="13">
        <v>82</v>
      </c>
      <c r="T27" s="31">
        <f t="shared" si="7"/>
        <v>1.0207468879668051</v>
      </c>
      <c r="U27" s="13">
        <v>82</v>
      </c>
      <c r="V27" s="31">
        <f t="shared" si="8"/>
        <v>1.0207468879668051</v>
      </c>
      <c r="W27" s="13">
        <v>81</v>
      </c>
      <c r="X27" s="31">
        <f t="shared" si="9"/>
        <v>1.008298755186722</v>
      </c>
      <c r="Z27" s="13">
        <v>8</v>
      </c>
      <c r="AA27" s="52">
        <f t="shared" si="10"/>
        <v>9.9585062240663907E-2</v>
      </c>
      <c r="AC27" s="21">
        <f>cálculos1!O27</f>
        <v>5</v>
      </c>
      <c r="AD27" s="22">
        <f t="shared" si="12"/>
        <v>0.5</v>
      </c>
      <c r="AE27" s="21">
        <f>cálculos1!P27</f>
        <v>2</v>
      </c>
      <c r="AF27" s="22">
        <f t="shared" si="13"/>
        <v>0.5</v>
      </c>
    </row>
    <row r="28" spans="1:35" x14ac:dyDescent="0.25">
      <c r="A28" s="30" t="s">
        <v>4</v>
      </c>
      <c r="B28" s="30" t="s">
        <v>32</v>
      </c>
      <c r="C28" s="14">
        <v>141</v>
      </c>
      <c r="D28" s="14">
        <f t="shared" si="11"/>
        <v>47</v>
      </c>
      <c r="E28" s="13">
        <v>9</v>
      </c>
      <c r="F28" s="31">
        <f t="shared" si="0"/>
        <v>0.19148936170212766</v>
      </c>
      <c r="G28" s="13">
        <v>46</v>
      </c>
      <c r="H28" s="31">
        <f t="shared" si="1"/>
        <v>0.97872340425531912</v>
      </c>
      <c r="I28" s="13">
        <v>45</v>
      </c>
      <c r="J28" s="31">
        <f t="shared" si="2"/>
        <v>0.95744680851063835</v>
      </c>
      <c r="K28" s="13">
        <v>42</v>
      </c>
      <c r="L28" s="31">
        <f t="shared" si="3"/>
        <v>0.8936170212765957</v>
      </c>
      <c r="M28" s="13">
        <v>43</v>
      </c>
      <c r="N28" s="31">
        <f t="shared" si="4"/>
        <v>0.91489361702127658</v>
      </c>
      <c r="O28" s="13">
        <v>52</v>
      </c>
      <c r="P28" s="31">
        <f t="shared" si="5"/>
        <v>1.1063829787234043</v>
      </c>
      <c r="Q28" s="13">
        <v>35</v>
      </c>
      <c r="R28" s="31">
        <f t="shared" si="6"/>
        <v>0.74468085106382975</v>
      </c>
      <c r="S28" s="13">
        <v>42</v>
      </c>
      <c r="T28" s="31">
        <f t="shared" si="7"/>
        <v>0.8936170212765957</v>
      </c>
      <c r="U28" s="13">
        <v>50</v>
      </c>
      <c r="V28" s="31">
        <f t="shared" si="8"/>
        <v>1.0638297872340425</v>
      </c>
      <c r="W28" s="13">
        <v>47</v>
      </c>
      <c r="X28" s="31">
        <f t="shared" si="9"/>
        <v>1</v>
      </c>
      <c r="Z28" s="13">
        <v>7</v>
      </c>
      <c r="AA28" s="52">
        <f t="shared" si="10"/>
        <v>0.14893617021276595</v>
      </c>
      <c r="AC28" s="21">
        <f>cálculos1!O28</f>
        <v>6</v>
      </c>
      <c r="AD28" s="22">
        <f t="shared" si="12"/>
        <v>0.60000000000000009</v>
      </c>
      <c r="AE28" s="21">
        <f>cálculos1!P28</f>
        <v>3</v>
      </c>
      <c r="AF28" s="22">
        <f t="shared" si="13"/>
        <v>0.75</v>
      </c>
    </row>
    <row r="29" spans="1:35" x14ac:dyDescent="0.25">
      <c r="A29" s="30" t="s">
        <v>5</v>
      </c>
      <c r="B29" s="30" t="s">
        <v>33</v>
      </c>
      <c r="C29" s="14">
        <v>443</v>
      </c>
      <c r="D29" s="14">
        <f t="shared" si="11"/>
        <v>147.66666666666666</v>
      </c>
      <c r="E29" s="13">
        <v>65</v>
      </c>
      <c r="F29" s="31">
        <f t="shared" si="0"/>
        <v>0.44018058690744921</v>
      </c>
      <c r="G29" s="13">
        <v>107</v>
      </c>
      <c r="H29" s="31">
        <f t="shared" si="1"/>
        <v>0.72460496613995495</v>
      </c>
      <c r="I29" s="13">
        <v>115</v>
      </c>
      <c r="J29" s="31">
        <f t="shared" si="2"/>
        <v>0.7787810383747179</v>
      </c>
      <c r="K29" s="13">
        <v>123</v>
      </c>
      <c r="L29" s="31">
        <f t="shared" si="3"/>
        <v>0.83295711060948086</v>
      </c>
      <c r="M29" s="13">
        <v>119</v>
      </c>
      <c r="N29" s="31">
        <f t="shared" si="4"/>
        <v>0.80586907449209932</v>
      </c>
      <c r="O29" s="13">
        <v>119</v>
      </c>
      <c r="P29" s="31">
        <f t="shared" si="5"/>
        <v>0.80586907449209932</v>
      </c>
      <c r="Q29" s="13">
        <v>115</v>
      </c>
      <c r="R29" s="31">
        <f t="shared" si="6"/>
        <v>0.7787810383747179</v>
      </c>
      <c r="S29" s="13">
        <v>133</v>
      </c>
      <c r="T29" s="31">
        <f t="shared" si="7"/>
        <v>0.90067720090293457</v>
      </c>
      <c r="U29" s="13">
        <v>101</v>
      </c>
      <c r="V29" s="31">
        <f t="shared" si="8"/>
        <v>0.68397291196388266</v>
      </c>
      <c r="W29" s="13">
        <v>106</v>
      </c>
      <c r="X29" s="31">
        <f t="shared" si="9"/>
        <v>0.71783295711060957</v>
      </c>
      <c r="Z29" s="13">
        <v>58</v>
      </c>
      <c r="AA29" s="52">
        <f t="shared" si="10"/>
        <v>0.39277652370203164</v>
      </c>
      <c r="AC29" s="21">
        <f>cálculos1!O29</f>
        <v>0</v>
      </c>
      <c r="AD29" s="22">
        <f t="shared" si="12"/>
        <v>0</v>
      </c>
      <c r="AE29" s="21">
        <f>cálculos1!P29</f>
        <v>0</v>
      </c>
      <c r="AF29" s="22">
        <f t="shared" si="13"/>
        <v>0</v>
      </c>
    </row>
    <row r="30" spans="1:35" x14ac:dyDescent="0.25">
      <c r="A30" s="30" t="s">
        <v>2</v>
      </c>
      <c r="B30" s="30" t="s">
        <v>34</v>
      </c>
      <c r="C30" s="14">
        <v>1779</v>
      </c>
      <c r="D30" s="14">
        <f t="shared" si="11"/>
        <v>593</v>
      </c>
      <c r="E30" s="13">
        <v>475</v>
      </c>
      <c r="F30" s="31">
        <f t="shared" si="0"/>
        <v>0.80101180438448571</v>
      </c>
      <c r="G30" s="13">
        <v>506</v>
      </c>
      <c r="H30" s="31">
        <f t="shared" si="1"/>
        <v>0.85328836424957843</v>
      </c>
      <c r="I30" s="13">
        <v>519</v>
      </c>
      <c r="J30" s="31">
        <f t="shared" si="2"/>
        <v>0.87521079258010115</v>
      </c>
      <c r="K30" s="13">
        <v>538</v>
      </c>
      <c r="L30" s="31">
        <f t="shared" si="3"/>
        <v>0.90725126475548057</v>
      </c>
      <c r="M30" s="13">
        <v>514</v>
      </c>
      <c r="N30" s="31">
        <f t="shared" si="4"/>
        <v>0.86677908937605397</v>
      </c>
      <c r="O30" s="13">
        <v>570</v>
      </c>
      <c r="P30" s="31">
        <f t="shared" si="5"/>
        <v>0.96121416526138281</v>
      </c>
      <c r="Q30" s="13">
        <v>343</v>
      </c>
      <c r="R30" s="31">
        <f t="shared" si="6"/>
        <v>0.57841483979763908</v>
      </c>
      <c r="S30" s="13">
        <v>461</v>
      </c>
      <c r="T30" s="31">
        <f t="shared" si="7"/>
        <v>0.77740303541315348</v>
      </c>
      <c r="U30" s="13">
        <v>405</v>
      </c>
      <c r="V30" s="31">
        <f t="shared" si="8"/>
        <v>0.68296795952782463</v>
      </c>
      <c r="W30" s="13">
        <v>475</v>
      </c>
      <c r="X30" s="31">
        <f t="shared" si="9"/>
        <v>0.80101180438448571</v>
      </c>
      <c r="Z30" s="13">
        <v>437</v>
      </c>
      <c r="AA30" s="52">
        <f t="shared" si="10"/>
        <v>0.73693086003372676</v>
      </c>
      <c r="AC30" s="21">
        <f>cálculos1!O30</f>
        <v>1</v>
      </c>
      <c r="AD30" s="22">
        <f t="shared" si="12"/>
        <v>0.1</v>
      </c>
      <c r="AE30" s="21">
        <f>cálculos1!P30</f>
        <v>0</v>
      </c>
      <c r="AF30" s="22">
        <f t="shared" si="13"/>
        <v>0</v>
      </c>
    </row>
    <row r="31" spans="1:35" x14ac:dyDescent="0.25">
      <c r="A31" s="30" t="s">
        <v>2</v>
      </c>
      <c r="B31" s="30" t="s">
        <v>35</v>
      </c>
      <c r="C31" s="14">
        <v>352</v>
      </c>
      <c r="D31" s="14">
        <f t="shared" si="11"/>
        <v>117.33333333333333</v>
      </c>
      <c r="E31" s="13">
        <v>101</v>
      </c>
      <c r="F31" s="31">
        <f t="shared" si="0"/>
        <v>0.86079545454545459</v>
      </c>
      <c r="G31" s="13">
        <v>145</v>
      </c>
      <c r="H31" s="31">
        <f t="shared" si="1"/>
        <v>1.2357954545454546</v>
      </c>
      <c r="I31" s="13">
        <v>145</v>
      </c>
      <c r="J31" s="31">
        <f t="shared" si="2"/>
        <v>1.2357954545454546</v>
      </c>
      <c r="K31" s="13">
        <v>129</v>
      </c>
      <c r="L31" s="31">
        <f t="shared" si="3"/>
        <v>1.0994318181818181</v>
      </c>
      <c r="M31" s="13">
        <v>129</v>
      </c>
      <c r="N31" s="31">
        <f t="shared" si="4"/>
        <v>1.0994318181818181</v>
      </c>
      <c r="O31" s="13">
        <v>119</v>
      </c>
      <c r="P31" s="31">
        <f t="shared" si="5"/>
        <v>1.0142045454545454</v>
      </c>
      <c r="Q31" s="13">
        <v>130</v>
      </c>
      <c r="R31" s="31">
        <f t="shared" si="6"/>
        <v>1.1079545454545454</v>
      </c>
      <c r="S31" s="13">
        <v>116</v>
      </c>
      <c r="T31" s="31">
        <f t="shared" si="7"/>
        <v>0.98863636363636365</v>
      </c>
      <c r="U31" s="13">
        <v>117</v>
      </c>
      <c r="V31" s="31">
        <f t="shared" si="8"/>
        <v>0.99715909090909094</v>
      </c>
      <c r="W31" s="13">
        <v>132</v>
      </c>
      <c r="X31" s="31">
        <f t="shared" si="9"/>
        <v>1.125</v>
      </c>
      <c r="Z31" s="13">
        <v>43</v>
      </c>
      <c r="AA31" s="52">
        <f t="shared" si="10"/>
        <v>0.36647727272727276</v>
      </c>
      <c r="AC31" s="21">
        <f>cálculos1!O31</f>
        <v>9</v>
      </c>
      <c r="AD31" s="22">
        <f t="shared" si="12"/>
        <v>0.9</v>
      </c>
      <c r="AE31" s="21">
        <f>cálculos1!P31</f>
        <v>4</v>
      </c>
      <c r="AF31" s="22">
        <f t="shared" si="13"/>
        <v>1</v>
      </c>
    </row>
    <row r="32" spans="1:35" x14ac:dyDescent="0.25">
      <c r="A32" s="30" t="s">
        <v>2</v>
      </c>
      <c r="B32" s="30" t="s">
        <v>36</v>
      </c>
      <c r="C32" s="14">
        <v>140</v>
      </c>
      <c r="D32" s="14">
        <f t="shared" si="11"/>
        <v>46.666666666666664</v>
      </c>
      <c r="E32" s="13">
        <v>20</v>
      </c>
      <c r="F32" s="31">
        <f t="shared" si="0"/>
        <v>0.4285714285714286</v>
      </c>
      <c r="G32" s="13">
        <v>43</v>
      </c>
      <c r="H32" s="31">
        <f t="shared" si="1"/>
        <v>0.92142857142857149</v>
      </c>
      <c r="I32" s="13">
        <v>44</v>
      </c>
      <c r="J32" s="31">
        <f t="shared" si="2"/>
        <v>0.94285714285714295</v>
      </c>
      <c r="K32" s="13">
        <v>51</v>
      </c>
      <c r="L32" s="31">
        <f t="shared" si="3"/>
        <v>1.092857142857143</v>
      </c>
      <c r="M32" s="13">
        <v>52</v>
      </c>
      <c r="N32" s="31">
        <f t="shared" si="4"/>
        <v>1.1142857142857143</v>
      </c>
      <c r="O32" s="13">
        <v>47</v>
      </c>
      <c r="P32" s="31">
        <f t="shared" si="5"/>
        <v>1.0071428571428571</v>
      </c>
      <c r="Q32" s="13">
        <v>31</v>
      </c>
      <c r="R32" s="31">
        <f t="shared" si="6"/>
        <v>0.66428571428571437</v>
      </c>
      <c r="S32" s="13">
        <v>43</v>
      </c>
      <c r="T32" s="31">
        <f t="shared" si="7"/>
        <v>0.92142857142857149</v>
      </c>
      <c r="U32" s="13">
        <v>52</v>
      </c>
      <c r="V32" s="31">
        <f t="shared" si="8"/>
        <v>1.1142857142857143</v>
      </c>
      <c r="W32" s="13">
        <v>52</v>
      </c>
      <c r="X32" s="31">
        <f t="shared" si="9"/>
        <v>1.1142857142857143</v>
      </c>
      <c r="Z32" s="13">
        <v>12</v>
      </c>
      <c r="AA32" s="52">
        <f t="shared" si="10"/>
        <v>0.25714285714285717</v>
      </c>
      <c r="AC32" s="21">
        <f>cálculos1!O32</f>
        <v>5</v>
      </c>
      <c r="AD32" s="22">
        <f t="shared" si="12"/>
        <v>0.5</v>
      </c>
      <c r="AE32" s="21">
        <f>cálculos1!P32</f>
        <v>2</v>
      </c>
      <c r="AF32" s="22">
        <f t="shared" si="13"/>
        <v>0.5</v>
      </c>
    </row>
    <row r="33" spans="1:32" x14ac:dyDescent="0.25">
      <c r="A33" s="30" t="s">
        <v>5</v>
      </c>
      <c r="B33" s="30" t="s">
        <v>37</v>
      </c>
      <c r="C33" s="14">
        <v>131</v>
      </c>
      <c r="D33" s="14">
        <f t="shared" si="11"/>
        <v>43.666666666666664</v>
      </c>
      <c r="E33" s="13">
        <v>28</v>
      </c>
      <c r="F33" s="31">
        <f t="shared" si="0"/>
        <v>0.6412213740458016</v>
      </c>
      <c r="G33" s="13">
        <v>55</v>
      </c>
      <c r="H33" s="31">
        <f t="shared" si="1"/>
        <v>1.2595419847328244</v>
      </c>
      <c r="I33" s="13">
        <v>49</v>
      </c>
      <c r="J33" s="31">
        <f t="shared" si="2"/>
        <v>1.1221374045801527</v>
      </c>
      <c r="K33" s="13">
        <v>44</v>
      </c>
      <c r="L33" s="31">
        <f t="shared" si="3"/>
        <v>1.0076335877862597</v>
      </c>
      <c r="M33" s="13">
        <v>46</v>
      </c>
      <c r="N33" s="31">
        <f t="shared" si="4"/>
        <v>1.0534351145038168</v>
      </c>
      <c r="O33" s="13">
        <v>47</v>
      </c>
      <c r="P33" s="31">
        <f t="shared" si="5"/>
        <v>1.0763358778625955</v>
      </c>
      <c r="Q33" s="13">
        <v>38</v>
      </c>
      <c r="R33" s="31">
        <f t="shared" si="6"/>
        <v>0.87022900763358779</v>
      </c>
      <c r="S33" s="13">
        <v>36</v>
      </c>
      <c r="T33" s="31">
        <f t="shared" si="7"/>
        <v>0.82442748091603058</v>
      </c>
      <c r="U33" s="13">
        <v>19</v>
      </c>
      <c r="V33" s="31">
        <f t="shared" si="8"/>
        <v>0.4351145038167939</v>
      </c>
      <c r="W33" s="13">
        <v>31</v>
      </c>
      <c r="X33" s="31">
        <f t="shared" si="9"/>
        <v>0.70992366412213748</v>
      </c>
      <c r="Z33" s="13">
        <v>20</v>
      </c>
      <c r="AA33" s="52">
        <f t="shared" si="10"/>
        <v>0.45801526717557256</v>
      </c>
      <c r="AC33" s="21">
        <f>cálculos1!O33</f>
        <v>5</v>
      </c>
      <c r="AD33" s="22">
        <f t="shared" si="12"/>
        <v>0.5</v>
      </c>
      <c r="AE33" s="21">
        <f>cálculos1!P33</f>
        <v>3</v>
      </c>
      <c r="AF33" s="22">
        <f t="shared" si="13"/>
        <v>0.75</v>
      </c>
    </row>
    <row r="34" spans="1:32" x14ac:dyDescent="0.25">
      <c r="A34" s="30" t="s">
        <v>5</v>
      </c>
      <c r="B34" s="30" t="s">
        <v>38</v>
      </c>
      <c r="C34" s="14">
        <v>147</v>
      </c>
      <c r="D34" s="14">
        <f t="shared" si="11"/>
        <v>49</v>
      </c>
      <c r="E34" s="13">
        <v>25</v>
      </c>
      <c r="F34" s="31">
        <f t="shared" ref="F34:F65" si="14">E34/D34</f>
        <v>0.51020408163265307</v>
      </c>
      <c r="G34" s="13">
        <v>41</v>
      </c>
      <c r="H34" s="31">
        <f t="shared" ref="H34:H65" si="15">G34/D34</f>
        <v>0.83673469387755106</v>
      </c>
      <c r="I34" s="13">
        <v>42</v>
      </c>
      <c r="J34" s="31">
        <f t="shared" ref="J34:J65" si="16">I34/D34</f>
        <v>0.8571428571428571</v>
      </c>
      <c r="K34" s="13">
        <v>32</v>
      </c>
      <c r="L34" s="31">
        <f t="shared" ref="L34:L65" si="17">K34/D34</f>
        <v>0.65306122448979587</v>
      </c>
      <c r="M34" s="13">
        <v>38</v>
      </c>
      <c r="N34" s="31">
        <f t="shared" ref="N34:N65" si="18">M34/D34</f>
        <v>0.77551020408163263</v>
      </c>
      <c r="O34" s="13">
        <v>39</v>
      </c>
      <c r="P34" s="31">
        <f t="shared" ref="P34:P65" si="19">O34/D34</f>
        <v>0.79591836734693877</v>
      </c>
      <c r="Q34" s="13">
        <v>44</v>
      </c>
      <c r="R34" s="31">
        <f t="shared" ref="R34:R65" si="20">Q34/D34</f>
        <v>0.89795918367346939</v>
      </c>
      <c r="S34" s="13">
        <v>38</v>
      </c>
      <c r="T34" s="31">
        <f t="shared" ref="T34:T65" si="21">S34/D34</f>
        <v>0.77551020408163263</v>
      </c>
      <c r="U34" s="13">
        <v>54</v>
      </c>
      <c r="V34" s="31">
        <f t="shared" ref="V34:V65" si="22">U34/D34</f>
        <v>1.1020408163265305</v>
      </c>
      <c r="W34" s="13">
        <v>44</v>
      </c>
      <c r="X34" s="31">
        <f t="shared" ref="X34:X65" si="23">W34/D34</f>
        <v>0.89795918367346939</v>
      </c>
      <c r="Z34" s="13">
        <v>6</v>
      </c>
      <c r="AA34" s="52">
        <f t="shared" ref="AA34:AA65" si="24">Z34/D34</f>
        <v>0.12244897959183673</v>
      </c>
      <c r="AC34" s="21">
        <f>cálculos1!O34</f>
        <v>1</v>
      </c>
      <c r="AD34" s="22">
        <f t="shared" si="12"/>
        <v>0.1</v>
      </c>
      <c r="AE34" s="21">
        <f>cálculos1!P34</f>
        <v>1</v>
      </c>
      <c r="AF34" s="22">
        <f t="shared" si="13"/>
        <v>0.25</v>
      </c>
    </row>
    <row r="35" spans="1:32" x14ac:dyDescent="0.25">
      <c r="A35" s="30" t="s">
        <v>5</v>
      </c>
      <c r="B35" s="30" t="s">
        <v>39</v>
      </c>
      <c r="C35" s="14">
        <v>171</v>
      </c>
      <c r="D35" s="14">
        <f t="shared" si="11"/>
        <v>57</v>
      </c>
      <c r="E35" s="13">
        <v>35</v>
      </c>
      <c r="F35" s="31">
        <f t="shared" si="14"/>
        <v>0.61403508771929827</v>
      </c>
      <c r="G35" s="13">
        <v>61</v>
      </c>
      <c r="H35" s="31">
        <f t="shared" si="15"/>
        <v>1.0701754385964912</v>
      </c>
      <c r="I35" s="13">
        <v>66</v>
      </c>
      <c r="J35" s="31">
        <f t="shared" si="16"/>
        <v>1.1578947368421053</v>
      </c>
      <c r="K35" s="13">
        <v>65</v>
      </c>
      <c r="L35" s="31">
        <f t="shared" si="17"/>
        <v>1.1403508771929824</v>
      </c>
      <c r="M35" s="13">
        <v>64</v>
      </c>
      <c r="N35" s="31">
        <f t="shared" si="18"/>
        <v>1.1228070175438596</v>
      </c>
      <c r="O35" s="13">
        <v>62</v>
      </c>
      <c r="P35" s="31">
        <f t="shared" si="19"/>
        <v>1.0877192982456141</v>
      </c>
      <c r="Q35" s="13">
        <v>52</v>
      </c>
      <c r="R35" s="31">
        <f t="shared" si="20"/>
        <v>0.91228070175438591</v>
      </c>
      <c r="S35" s="13">
        <v>44</v>
      </c>
      <c r="T35" s="31">
        <f t="shared" si="21"/>
        <v>0.77192982456140347</v>
      </c>
      <c r="U35" s="13">
        <v>53</v>
      </c>
      <c r="V35" s="31">
        <f t="shared" si="22"/>
        <v>0.92982456140350878</v>
      </c>
      <c r="W35" s="13">
        <v>64</v>
      </c>
      <c r="X35" s="31">
        <f t="shared" si="23"/>
        <v>1.1228070175438596</v>
      </c>
      <c r="Z35" s="13">
        <v>28</v>
      </c>
      <c r="AA35" s="52">
        <f t="shared" si="24"/>
        <v>0.49122807017543857</v>
      </c>
      <c r="AC35" s="21">
        <f>cálculos1!O35</f>
        <v>6</v>
      </c>
      <c r="AD35" s="22">
        <f t="shared" si="12"/>
        <v>0.60000000000000009</v>
      </c>
      <c r="AE35" s="21">
        <f>cálculos1!P35</f>
        <v>3</v>
      </c>
      <c r="AF35" s="22">
        <f t="shared" si="13"/>
        <v>0.75</v>
      </c>
    </row>
    <row r="36" spans="1:32" x14ac:dyDescent="0.25">
      <c r="A36" s="30" t="s">
        <v>2</v>
      </c>
      <c r="B36" s="30" t="s">
        <v>40</v>
      </c>
      <c r="C36" s="14">
        <v>141</v>
      </c>
      <c r="D36" s="14">
        <f t="shared" si="11"/>
        <v>47</v>
      </c>
      <c r="E36" s="13">
        <v>33</v>
      </c>
      <c r="F36" s="31">
        <f t="shared" si="14"/>
        <v>0.7021276595744681</v>
      </c>
      <c r="G36" s="13">
        <v>50</v>
      </c>
      <c r="H36" s="31">
        <f t="shared" si="15"/>
        <v>1.0638297872340425</v>
      </c>
      <c r="I36" s="13">
        <v>50</v>
      </c>
      <c r="J36" s="31">
        <f t="shared" si="16"/>
        <v>1.0638297872340425</v>
      </c>
      <c r="K36" s="13">
        <v>57</v>
      </c>
      <c r="L36" s="31">
        <f t="shared" si="17"/>
        <v>1.2127659574468086</v>
      </c>
      <c r="M36" s="13">
        <v>56</v>
      </c>
      <c r="N36" s="31">
        <f t="shared" si="18"/>
        <v>1.1914893617021276</v>
      </c>
      <c r="O36" s="13">
        <v>48</v>
      </c>
      <c r="P36" s="31">
        <f t="shared" si="19"/>
        <v>1.0212765957446808</v>
      </c>
      <c r="Q36" s="13">
        <v>56</v>
      </c>
      <c r="R36" s="31">
        <f t="shared" si="20"/>
        <v>1.1914893617021276</v>
      </c>
      <c r="S36" s="13">
        <v>48</v>
      </c>
      <c r="T36" s="31">
        <f t="shared" si="21"/>
        <v>1.0212765957446808</v>
      </c>
      <c r="U36" s="13">
        <v>40</v>
      </c>
      <c r="V36" s="31">
        <f t="shared" si="22"/>
        <v>0.85106382978723405</v>
      </c>
      <c r="W36" s="13">
        <v>55</v>
      </c>
      <c r="X36" s="31">
        <f t="shared" si="23"/>
        <v>1.1702127659574468</v>
      </c>
      <c r="Z36" s="13">
        <v>5</v>
      </c>
      <c r="AA36" s="52">
        <f t="shared" si="24"/>
        <v>0.10638297872340426</v>
      </c>
      <c r="AC36" s="21">
        <f>cálculos1!O36</f>
        <v>8</v>
      </c>
      <c r="AD36" s="22">
        <f t="shared" si="12"/>
        <v>0.8</v>
      </c>
      <c r="AE36" s="21">
        <f>cálculos1!P36</f>
        <v>3</v>
      </c>
      <c r="AF36" s="22">
        <f t="shared" si="13"/>
        <v>0.75</v>
      </c>
    </row>
    <row r="37" spans="1:32" x14ac:dyDescent="0.25">
      <c r="A37" s="30" t="s">
        <v>5</v>
      </c>
      <c r="B37" s="30" t="s">
        <v>41</v>
      </c>
      <c r="C37" s="14">
        <v>564</v>
      </c>
      <c r="D37" s="14">
        <f t="shared" si="11"/>
        <v>188</v>
      </c>
      <c r="E37" s="13">
        <v>102</v>
      </c>
      <c r="F37" s="31">
        <f t="shared" si="14"/>
        <v>0.54255319148936165</v>
      </c>
      <c r="G37" s="13">
        <v>126</v>
      </c>
      <c r="H37" s="31">
        <f t="shared" si="15"/>
        <v>0.67021276595744683</v>
      </c>
      <c r="I37" s="13">
        <v>142</v>
      </c>
      <c r="J37" s="31">
        <f t="shared" si="16"/>
        <v>0.75531914893617025</v>
      </c>
      <c r="K37" s="13">
        <v>175</v>
      </c>
      <c r="L37" s="31">
        <f t="shared" si="17"/>
        <v>0.93085106382978722</v>
      </c>
      <c r="M37" s="13">
        <v>170</v>
      </c>
      <c r="N37" s="31">
        <f t="shared" si="18"/>
        <v>0.9042553191489362</v>
      </c>
      <c r="O37" s="13">
        <v>164</v>
      </c>
      <c r="P37" s="31">
        <f t="shared" si="19"/>
        <v>0.87234042553191493</v>
      </c>
      <c r="Q37" s="13">
        <v>110</v>
      </c>
      <c r="R37" s="31">
        <f t="shared" si="20"/>
        <v>0.58510638297872342</v>
      </c>
      <c r="S37" s="13">
        <v>156</v>
      </c>
      <c r="T37" s="31">
        <f t="shared" si="21"/>
        <v>0.82978723404255317</v>
      </c>
      <c r="U37" s="13">
        <v>126</v>
      </c>
      <c r="V37" s="31">
        <f t="shared" si="22"/>
        <v>0.67021276595744683</v>
      </c>
      <c r="W37" s="13">
        <v>145</v>
      </c>
      <c r="X37" s="31">
        <f t="shared" si="23"/>
        <v>0.77127659574468088</v>
      </c>
      <c r="Z37" s="13">
        <v>296</v>
      </c>
      <c r="AA37" s="52">
        <f t="shared" si="24"/>
        <v>1.574468085106383</v>
      </c>
      <c r="AC37" s="21">
        <f>cálculos1!O37</f>
        <v>1</v>
      </c>
      <c r="AD37" s="22">
        <f t="shared" si="12"/>
        <v>0.1</v>
      </c>
      <c r="AE37" s="21">
        <f>cálculos1!P37</f>
        <v>0</v>
      </c>
      <c r="AF37" s="22">
        <f t="shared" si="13"/>
        <v>0</v>
      </c>
    </row>
    <row r="38" spans="1:32" x14ac:dyDescent="0.25">
      <c r="A38" s="30" t="s">
        <v>2</v>
      </c>
      <c r="B38" s="30" t="s">
        <v>42</v>
      </c>
      <c r="C38" s="14">
        <v>126</v>
      </c>
      <c r="D38" s="14">
        <f t="shared" si="11"/>
        <v>42</v>
      </c>
      <c r="E38" s="13">
        <v>29</v>
      </c>
      <c r="F38" s="31">
        <f t="shared" si="14"/>
        <v>0.69047619047619047</v>
      </c>
      <c r="G38" s="13">
        <v>49</v>
      </c>
      <c r="H38" s="31">
        <f t="shared" si="15"/>
        <v>1.1666666666666667</v>
      </c>
      <c r="I38" s="13">
        <v>49</v>
      </c>
      <c r="J38" s="31">
        <f t="shared" si="16"/>
        <v>1.1666666666666667</v>
      </c>
      <c r="K38" s="13">
        <v>52</v>
      </c>
      <c r="L38" s="31">
        <f t="shared" si="17"/>
        <v>1.2380952380952381</v>
      </c>
      <c r="M38" s="13">
        <v>52</v>
      </c>
      <c r="N38" s="31">
        <f t="shared" si="18"/>
        <v>1.2380952380952381</v>
      </c>
      <c r="O38" s="13">
        <v>55</v>
      </c>
      <c r="P38" s="31">
        <f t="shared" si="19"/>
        <v>1.3095238095238095</v>
      </c>
      <c r="Q38" s="13">
        <v>31</v>
      </c>
      <c r="R38" s="31">
        <f t="shared" si="20"/>
        <v>0.73809523809523814</v>
      </c>
      <c r="S38" s="13">
        <v>34</v>
      </c>
      <c r="T38" s="31">
        <f t="shared" si="21"/>
        <v>0.80952380952380953</v>
      </c>
      <c r="U38" s="13">
        <v>43</v>
      </c>
      <c r="V38" s="31">
        <f t="shared" si="22"/>
        <v>1.0238095238095237</v>
      </c>
      <c r="W38" s="13">
        <v>39</v>
      </c>
      <c r="X38" s="31">
        <f t="shared" si="23"/>
        <v>0.9285714285714286</v>
      </c>
      <c r="Z38" s="13">
        <v>3</v>
      </c>
      <c r="AA38" s="52">
        <f t="shared" si="24"/>
        <v>7.1428571428571425E-2</v>
      </c>
      <c r="AC38" s="21">
        <f>cálculos1!O38</f>
        <v>6</v>
      </c>
      <c r="AD38" s="22">
        <f t="shared" si="12"/>
        <v>0.60000000000000009</v>
      </c>
      <c r="AE38" s="21">
        <f>cálculos1!P38</f>
        <v>4</v>
      </c>
      <c r="AF38" s="22">
        <f t="shared" si="13"/>
        <v>1</v>
      </c>
    </row>
    <row r="39" spans="1:32" x14ac:dyDescent="0.25">
      <c r="A39" s="30" t="s">
        <v>5</v>
      </c>
      <c r="B39" s="30" t="s">
        <v>43</v>
      </c>
      <c r="C39" s="14">
        <v>451</v>
      </c>
      <c r="D39" s="14">
        <f t="shared" si="11"/>
        <v>150.33333333333334</v>
      </c>
      <c r="E39" s="13">
        <v>113</v>
      </c>
      <c r="F39" s="31">
        <f t="shared" si="14"/>
        <v>0.75166297117516623</v>
      </c>
      <c r="G39" s="13">
        <v>131</v>
      </c>
      <c r="H39" s="31">
        <f t="shared" si="15"/>
        <v>0.87139689578713964</v>
      </c>
      <c r="I39" s="13">
        <v>134</v>
      </c>
      <c r="J39" s="31">
        <f t="shared" si="16"/>
        <v>0.89135254988913515</v>
      </c>
      <c r="K39" s="13">
        <v>142</v>
      </c>
      <c r="L39" s="31">
        <f t="shared" si="17"/>
        <v>0.94456762749445666</v>
      </c>
      <c r="M39" s="13">
        <v>140</v>
      </c>
      <c r="N39" s="31">
        <f t="shared" si="18"/>
        <v>0.93126385809312628</v>
      </c>
      <c r="O39" s="13">
        <v>132</v>
      </c>
      <c r="P39" s="31">
        <f t="shared" si="19"/>
        <v>0.87804878048780477</v>
      </c>
      <c r="Q39" s="13">
        <v>122</v>
      </c>
      <c r="R39" s="31">
        <f t="shared" si="20"/>
        <v>0.81152993348115299</v>
      </c>
      <c r="S39" s="13">
        <v>93</v>
      </c>
      <c r="T39" s="31">
        <f t="shared" si="21"/>
        <v>0.61862527716186244</v>
      </c>
      <c r="U39" s="13">
        <v>98</v>
      </c>
      <c r="V39" s="31">
        <f t="shared" si="22"/>
        <v>0.65188470066518844</v>
      </c>
      <c r="W39" s="13">
        <v>110</v>
      </c>
      <c r="X39" s="31">
        <f t="shared" si="23"/>
        <v>0.73170731707317072</v>
      </c>
      <c r="Z39" s="13">
        <v>97</v>
      </c>
      <c r="AA39" s="52">
        <f t="shared" si="24"/>
        <v>0.6452328159645232</v>
      </c>
      <c r="AC39" s="21">
        <f>cálculos1!O39</f>
        <v>1</v>
      </c>
      <c r="AD39" s="22">
        <f t="shared" si="12"/>
        <v>0.1</v>
      </c>
      <c r="AE39" s="21">
        <f>cálculos1!P39</f>
        <v>0</v>
      </c>
      <c r="AF39" s="22">
        <f t="shared" si="13"/>
        <v>0</v>
      </c>
    </row>
    <row r="40" spans="1:32" x14ac:dyDescent="0.25">
      <c r="A40" s="30" t="s">
        <v>3</v>
      </c>
      <c r="B40" s="30" t="s">
        <v>44</v>
      </c>
      <c r="C40" s="14">
        <v>507</v>
      </c>
      <c r="D40" s="14">
        <f t="shared" si="11"/>
        <v>169</v>
      </c>
      <c r="E40" s="13">
        <v>108</v>
      </c>
      <c r="F40" s="31">
        <f t="shared" si="14"/>
        <v>0.63905325443786987</v>
      </c>
      <c r="G40" s="13">
        <v>134</v>
      </c>
      <c r="H40" s="31">
        <f t="shared" si="15"/>
        <v>0.79289940828402372</v>
      </c>
      <c r="I40" s="13">
        <v>152</v>
      </c>
      <c r="J40" s="31">
        <f t="shared" si="16"/>
        <v>0.89940828402366868</v>
      </c>
      <c r="K40" s="13">
        <v>167</v>
      </c>
      <c r="L40" s="31">
        <f t="shared" si="17"/>
        <v>0.98816568047337283</v>
      </c>
      <c r="M40" s="13">
        <v>160</v>
      </c>
      <c r="N40" s="31">
        <f t="shared" si="18"/>
        <v>0.94674556213017746</v>
      </c>
      <c r="O40" s="13">
        <v>181</v>
      </c>
      <c r="P40" s="31">
        <f t="shared" si="19"/>
        <v>1.0710059171597632</v>
      </c>
      <c r="Q40" s="13">
        <v>117</v>
      </c>
      <c r="R40" s="31">
        <f t="shared" si="20"/>
        <v>0.69230769230769229</v>
      </c>
      <c r="S40" s="13">
        <v>168</v>
      </c>
      <c r="T40" s="31">
        <f t="shared" si="21"/>
        <v>0.99408284023668636</v>
      </c>
      <c r="U40" s="13">
        <v>178</v>
      </c>
      <c r="V40" s="31">
        <f t="shared" si="22"/>
        <v>1.0532544378698225</v>
      </c>
      <c r="W40" s="13">
        <v>166</v>
      </c>
      <c r="X40" s="31">
        <f t="shared" si="23"/>
        <v>0.98224852071005919</v>
      </c>
      <c r="Z40" s="13">
        <v>117</v>
      </c>
      <c r="AA40" s="52">
        <f t="shared" si="24"/>
        <v>0.69230769230769229</v>
      </c>
      <c r="AC40" s="21">
        <f>cálculos1!O40</f>
        <v>6</v>
      </c>
      <c r="AD40" s="22">
        <f t="shared" si="12"/>
        <v>0.60000000000000009</v>
      </c>
      <c r="AE40" s="21">
        <f>cálculos1!P40</f>
        <v>2</v>
      </c>
      <c r="AF40" s="22">
        <f t="shared" si="13"/>
        <v>0.5</v>
      </c>
    </row>
    <row r="41" spans="1:32" x14ac:dyDescent="0.25">
      <c r="A41" s="30" t="s">
        <v>5</v>
      </c>
      <c r="B41" s="30" t="s">
        <v>45</v>
      </c>
      <c r="C41" s="14">
        <v>145</v>
      </c>
      <c r="D41" s="14">
        <f t="shared" si="11"/>
        <v>48.333333333333336</v>
      </c>
      <c r="E41" s="13">
        <v>11</v>
      </c>
      <c r="F41" s="31">
        <f t="shared" si="14"/>
        <v>0.22758620689655171</v>
      </c>
      <c r="G41" s="13">
        <v>56</v>
      </c>
      <c r="H41" s="31">
        <f t="shared" si="15"/>
        <v>1.1586206896551723</v>
      </c>
      <c r="I41" s="13">
        <v>56</v>
      </c>
      <c r="J41" s="31">
        <f t="shared" si="16"/>
        <v>1.1586206896551723</v>
      </c>
      <c r="K41" s="13">
        <v>52</v>
      </c>
      <c r="L41" s="31">
        <f t="shared" si="17"/>
        <v>1.0758620689655172</v>
      </c>
      <c r="M41" s="13">
        <v>52</v>
      </c>
      <c r="N41" s="31">
        <f t="shared" si="18"/>
        <v>1.0758620689655172</v>
      </c>
      <c r="O41" s="13">
        <v>65</v>
      </c>
      <c r="P41" s="31">
        <f t="shared" si="19"/>
        <v>1.3448275862068966</v>
      </c>
      <c r="Q41" s="13">
        <v>43</v>
      </c>
      <c r="R41" s="31">
        <f t="shared" si="20"/>
        <v>0.8896551724137931</v>
      </c>
      <c r="S41" s="13">
        <v>46</v>
      </c>
      <c r="T41" s="31">
        <f t="shared" si="21"/>
        <v>0.95172413793103439</v>
      </c>
      <c r="U41" s="13">
        <v>51</v>
      </c>
      <c r="V41" s="31">
        <f t="shared" si="22"/>
        <v>1.0551724137931033</v>
      </c>
      <c r="W41" s="13">
        <v>56</v>
      </c>
      <c r="X41" s="31">
        <f t="shared" si="23"/>
        <v>1.1586206896551723</v>
      </c>
      <c r="Z41" s="13">
        <v>7</v>
      </c>
      <c r="AA41" s="52">
        <f t="shared" si="24"/>
        <v>0.14482758620689654</v>
      </c>
      <c r="AC41" s="21">
        <f>cálculos1!O41</f>
        <v>8</v>
      </c>
      <c r="AD41" s="22">
        <f t="shared" si="12"/>
        <v>0.8</v>
      </c>
      <c r="AE41" s="21">
        <f>cálculos1!P41</f>
        <v>4</v>
      </c>
      <c r="AF41" s="22">
        <f t="shared" si="13"/>
        <v>1</v>
      </c>
    </row>
    <row r="42" spans="1:32" x14ac:dyDescent="0.25">
      <c r="A42" s="30" t="s">
        <v>2</v>
      </c>
      <c r="B42" s="30" t="s">
        <v>46</v>
      </c>
      <c r="C42" s="14">
        <v>169</v>
      </c>
      <c r="D42" s="14">
        <f t="shared" si="11"/>
        <v>56.333333333333336</v>
      </c>
      <c r="E42" s="13">
        <v>23</v>
      </c>
      <c r="F42" s="31">
        <f t="shared" si="14"/>
        <v>0.40828402366863903</v>
      </c>
      <c r="G42" s="13">
        <v>61</v>
      </c>
      <c r="H42" s="31">
        <f t="shared" si="15"/>
        <v>1.0828402366863905</v>
      </c>
      <c r="I42" s="13">
        <v>60</v>
      </c>
      <c r="J42" s="31">
        <f t="shared" si="16"/>
        <v>1.0650887573964496</v>
      </c>
      <c r="K42" s="13">
        <v>66</v>
      </c>
      <c r="L42" s="31">
        <f t="shared" si="17"/>
        <v>1.1715976331360947</v>
      </c>
      <c r="M42" s="13">
        <v>67</v>
      </c>
      <c r="N42" s="31">
        <f t="shared" si="18"/>
        <v>1.1893491124260354</v>
      </c>
      <c r="O42" s="13">
        <v>67</v>
      </c>
      <c r="P42" s="31">
        <f t="shared" si="19"/>
        <v>1.1893491124260354</v>
      </c>
      <c r="Q42" s="13">
        <v>60</v>
      </c>
      <c r="R42" s="31">
        <f t="shared" si="20"/>
        <v>1.0650887573964496</v>
      </c>
      <c r="S42" s="13">
        <v>45</v>
      </c>
      <c r="T42" s="31">
        <f t="shared" si="21"/>
        <v>0.79881656804733725</v>
      </c>
      <c r="U42" s="13">
        <v>40</v>
      </c>
      <c r="V42" s="31">
        <f t="shared" si="22"/>
        <v>0.7100591715976331</v>
      </c>
      <c r="W42" s="13">
        <v>53</v>
      </c>
      <c r="X42" s="31">
        <f t="shared" si="23"/>
        <v>0.94082840236686383</v>
      </c>
      <c r="Z42" s="13">
        <v>11</v>
      </c>
      <c r="AA42" s="52">
        <f t="shared" si="24"/>
        <v>0.19526627218934911</v>
      </c>
      <c r="AC42" s="21">
        <f>cálculos1!O42</f>
        <v>6</v>
      </c>
      <c r="AD42" s="22">
        <f t="shared" si="12"/>
        <v>0.60000000000000009</v>
      </c>
      <c r="AE42" s="21">
        <f>cálculos1!P42</f>
        <v>3</v>
      </c>
      <c r="AF42" s="22">
        <f t="shared" si="13"/>
        <v>0.75</v>
      </c>
    </row>
    <row r="43" spans="1:32" x14ac:dyDescent="0.25">
      <c r="A43" s="30" t="s">
        <v>2</v>
      </c>
      <c r="B43" s="30" t="s">
        <v>47</v>
      </c>
      <c r="C43" s="14">
        <v>88</v>
      </c>
      <c r="D43" s="14">
        <f t="shared" si="11"/>
        <v>29.333333333333332</v>
      </c>
      <c r="E43" s="13">
        <v>22</v>
      </c>
      <c r="F43" s="31">
        <f t="shared" si="14"/>
        <v>0.75</v>
      </c>
      <c r="G43" s="13">
        <v>50</v>
      </c>
      <c r="H43" s="31">
        <f t="shared" si="15"/>
        <v>1.7045454545454546</v>
      </c>
      <c r="I43" s="13">
        <v>50</v>
      </c>
      <c r="J43" s="31">
        <f t="shared" si="16"/>
        <v>1.7045454545454546</v>
      </c>
      <c r="K43" s="13">
        <v>44</v>
      </c>
      <c r="L43" s="31">
        <f t="shared" si="17"/>
        <v>1.5</v>
      </c>
      <c r="M43" s="13">
        <v>44</v>
      </c>
      <c r="N43" s="31">
        <f t="shared" si="18"/>
        <v>1.5</v>
      </c>
      <c r="O43" s="13">
        <v>41</v>
      </c>
      <c r="P43" s="31">
        <f t="shared" si="19"/>
        <v>1.3977272727272727</v>
      </c>
      <c r="Q43" s="13">
        <v>49</v>
      </c>
      <c r="R43" s="31">
        <f t="shared" si="20"/>
        <v>1.6704545454545454</v>
      </c>
      <c r="S43" s="13">
        <v>28</v>
      </c>
      <c r="T43" s="31">
        <f t="shared" si="21"/>
        <v>0.95454545454545459</v>
      </c>
      <c r="U43" s="13">
        <v>28</v>
      </c>
      <c r="V43" s="31">
        <f t="shared" si="22"/>
        <v>0.95454545454545459</v>
      </c>
      <c r="W43" s="13">
        <v>28</v>
      </c>
      <c r="X43" s="31">
        <f t="shared" si="23"/>
        <v>0.95454545454545459</v>
      </c>
      <c r="Z43" s="13">
        <v>0</v>
      </c>
      <c r="AA43" s="52">
        <f t="shared" si="24"/>
        <v>0</v>
      </c>
      <c r="AC43" s="21">
        <f>cálculos1!O43</f>
        <v>9</v>
      </c>
      <c r="AD43" s="22">
        <f t="shared" si="12"/>
        <v>0.9</v>
      </c>
      <c r="AE43" s="21">
        <f>cálculos1!P43</f>
        <v>4</v>
      </c>
      <c r="AF43" s="22">
        <f t="shared" si="13"/>
        <v>1</v>
      </c>
    </row>
    <row r="44" spans="1:32" x14ac:dyDescent="0.25">
      <c r="A44" s="30" t="s">
        <v>4</v>
      </c>
      <c r="B44" s="30" t="s">
        <v>48</v>
      </c>
      <c r="C44" s="14">
        <v>2664</v>
      </c>
      <c r="D44" s="14">
        <f t="shared" si="11"/>
        <v>888</v>
      </c>
      <c r="E44" s="13">
        <v>928</v>
      </c>
      <c r="F44" s="31">
        <f t="shared" si="14"/>
        <v>1.045045045045045</v>
      </c>
      <c r="G44" s="13">
        <v>712</v>
      </c>
      <c r="H44" s="31">
        <f t="shared" si="15"/>
        <v>0.80180180180180183</v>
      </c>
      <c r="I44" s="13">
        <v>733</v>
      </c>
      <c r="J44" s="31">
        <f t="shared" si="16"/>
        <v>0.8254504504504504</v>
      </c>
      <c r="K44" s="13">
        <v>724</v>
      </c>
      <c r="L44" s="31">
        <f t="shared" si="17"/>
        <v>0.81531531531531531</v>
      </c>
      <c r="M44" s="13">
        <v>734</v>
      </c>
      <c r="N44" s="31">
        <f t="shared" si="18"/>
        <v>0.82657657657657657</v>
      </c>
      <c r="O44" s="13">
        <v>718</v>
      </c>
      <c r="P44" s="31">
        <f t="shared" si="19"/>
        <v>0.80855855855855852</v>
      </c>
      <c r="Q44" s="13">
        <v>553</v>
      </c>
      <c r="R44" s="31">
        <f t="shared" si="20"/>
        <v>0.62274774774774777</v>
      </c>
      <c r="S44" s="13">
        <v>735</v>
      </c>
      <c r="T44" s="31">
        <f t="shared" si="21"/>
        <v>0.82770270270270274</v>
      </c>
      <c r="U44" s="13">
        <v>613</v>
      </c>
      <c r="V44" s="31">
        <f t="shared" si="22"/>
        <v>0.69031531531531531</v>
      </c>
      <c r="W44" s="13">
        <v>803</v>
      </c>
      <c r="X44" s="31">
        <f t="shared" si="23"/>
        <v>0.90427927927927931</v>
      </c>
      <c r="Z44" s="13">
        <v>872</v>
      </c>
      <c r="AA44" s="52">
        <f t="shared" si="24"/>
        <v>0.98198198198198194</v>
      </c>
      <c r="AC44" s="21">
        <f>cálculos1!O44</f>
        <v>1</v>
      </c>
      <c r="AD44" s="22">
        <f t="shared" si="12"/>
        <v>0.1</v>
      </c>
      <c r="AE44" s="21">
        <f>cálculos1!P44</f>
        <v>0</v>
      </c>
      <c r="AF44" s="22">
        <f t="shared" si="13"/>
        <v>0</v>
      </c>
    </row>
    <row r="45" spans="1:32" x14ac:dyDescent="0.25">
      <c r="A45" s="30" t="s">
        <v>4</v>
      </c>
      <c r="B45" s="30" t="s">
        <v>49</v>
      </c>
      <c r="C45" s="14">
        <v>133</v>
      </c>
      <c r="D45" s="14">
        <f t="shared" si="11"/>
        <v>44.333333333333336</v>
      </c>
      <c r="E45" s="13">
        <v>15</v>
      </c>
      <c r="F45" s="31">
        <f t="shared" si="14"/>
        <v>0.33834586466165412</v>
      </c>
      <c r="G45" s="13">
        <v>56</v>
      </c>
      <c r="H45" s="31">
        <f t="shared" si="15"/>
        <v>1.263157894736842</v>
      </c>
      <c r="I45" s="13">
        <v>56</v>
      </c>
      <c r="J45" s="31">
        <f t="shared" si="16"/>
        <v>1.263157894736842</v>
      </c>
      <c r="K45" s="13">
        <v>61</v>
      </c>
      <c r="L45" s="31">
        <f t="shared" si="17"/>
        <v>1.37593984962406</v>
      </c>
      <c r="M45" s="13">
        <v>58</v>
      </c>
      <c r="N45" s="31">
        <f t="shared" si="18"/>
        <v>1.3082706766917294</v>
      </c>
      <c r="O45" s="13">
        <v>65</v>
      </c>
      <c r="P45" s="31">
        <f t="shared" si="19"/>
        <v>1.4661654135338344</v>
      </c>
      <c r="Q45" s="13">
        <v>43</v>
      </c>
      <c r="R45" s="31">
        <f t="shared" si="20"/>
        <v>0.96992481203007519</v>
      </c>
      <c r="S45" s="13">
        <v>52</v>
      </c>
      <c r="T45" s="31">
        <f t="shared" si="21"/>
        <v>1.1729323308270676</v>
      </c>
      <c r="U45" s="13">
        <v>45</v>
      </c>
      <c r="V45" s="31">
        <f t="shared" si="22"/>
        <v>1.0150375939849623</v>
      </c>
      <c r="W45" s="13">
        <v>48</v>
      </c>
      <c r="X45" s="31">
        <f t="shared" si="23"/>
        <v>1.0827067669172932</v>
      </c>
      <c r="Z45" s="13">
        <v>10</v>
      </c>
      <c r="AA45" s="52">
        <f t="shared" si="24"/>
        <v>0.22556390977443608</v>
      </c>
      <c r="AC45" s="21">
        <f>cálculos1!O45</f>
        <v>9</v>
      </c>
      <c r="AD45" s="22">
        <f t="shared" si="12"/>
        <v>0.9</v>
      </c>
      <c r="AE45" s="21">
        <f>cálculos1!P45</f>
        <v>4</v>
      </c>
      <c r="AF45" s="22">
        <f t="shared" si="13"/>
        <v>1</v>
      </c>
    </row>
    <row r="46" spans="1:32" x14ac:dyDescent="0.25">
      <c r="A46" s="30" t="s">
        <v>5</v>
      </c>
      <c r="B46" s="30" t="s">
        <v>50</v>
      </c>
      <c r="C46" s="14">
        <v>519</v>
      </c>
      <c r="D46" s="14">
        <f t="shared" si="11"/>
        <v>173</v>
      </c>
      <c r="E46" s="13">
        <v>96</v>
      </c>
      <c r="F46" s="31">
        <f t="shared" si="14"/>
        <v>0.55491329479768781</v>
      </c>
      <c r="G46" s="13">
        <v>186</v>
      </c>
      <c r="H46" s="31">
        <f t="shared" si="15"/>
        <v>1.0751445086705202</v>
      </c>
      <c r="I46" s="13">
        <v>198</v>
      </c>
      <c r="J46" s="31">
        <f t="shared" si="16"/>
        <v>1.1445086705202312</v>
      </c>
      <c r="K46" s="13">
        <v>197</v>
      </c>
      <c r="L46" s="31">
        <f t="shared" si="17"/>
        <v>1.1387283236994219</v>
      </c>
      <c r="M46" s="13">
        <v>189</v>
      </c>
      <c r="N46" s="31">
        <f t="shared" si="18"/>
        <v>1.0924855491329479</v>
      </c>
      <c r="O46" s="13">
        <v>193</v>
      </c>
      <c r="P46" s="31">
        <f t="shared" si="19"/>
        <v>1.1156069364161849</v>
      </c>
      <c r="Q46" s="13">
        <v>128</v>
      </c>
      <c r="R46" s="31">
        <f t="shared" si="20"/>
        <v>0.73988439306358378</v>
      </c>
      <c r="S46" s="13">
        <v>165</v>
      </c>
      <c r="T46" s="31">
        <f t="shared" si="21"/>
        <v>0.95375722543352603</v>
      </c>
      <c r="U46" s="13">
        <v>164</v>
      </c>
      <c r="V46" s="31">
        <f t="shared" si="22"/>
        <v>0.94797687861271673</v>
      </c>
      <c r="W46" s="13">
        <v>184</v>
      </c>
      <c r="X46" s="31">
        <f t="shared" si="23"/>
        <v>1.0635838150289016</v>
      </c>
      <c r="Z46" s="13">
        <v>13</v>
      </c>
      <c r="AA46" s="52">
        <f t="shared" si="24"/>
        <v>7.5144508670520235E-2</v>
      </c>
      <c r="AC46" s="21">
        <f>cálculos1!O46</f>
        <v>7</v>
      </c>
      <c r="AD46" s="22">
        <f t="shared" si="12"/>
        <v>0.70000000000000007</v>
      </c>
      <c r="AE46" s="21">
        <f>cálculos1!P46</f>
        <v>3</v>
      </c>
      <c r="AF46" s="22">
        <f t="shared" si="13"/>
        <v>0.75</v>
      </c>
    </row>
    <row r="47" spans="1:32" x14ac:dyDescent="0.25">
      <c r="A47" s="30" t="s">
        <v>2</v>
      </c>
      <c r="B47" s="30" t="s">
        <v>51</v>
      </c>
      <c r="C47" s="14">
        <v>197</v>
      </c>
      <c r="D47" s="14">
        <f t="shared" si="11"/>
        <v>65.666666666666671</v>
      </c>
      <c r="E47" s="13">
        <v>6</v>
      </c>
      <c r="F47" s="31">
        <f t="shared" si="14"/>
        <v>9.1370558375634514E-2</v>
      </c>
      <c r="G47" s="13">
        <v>80</v>
      </c>
      <c r="H47" s="31">
        <f t="shared" si="15"/>
        <v>1.2182741116751268</v>
      </c>
      <c r="I47" s="13">
        <v>79</v>
      </c>
      <c r="J47" s="31">
        <f t="shared" si="16"/>
        <v>1.2030456852791878</v>
      </c>
      <c r="K47" s="13">
        <v>65</v>
      </c>
      <c r="L47" s="31">
        <f t="shared" si="17"/>
        <v>0.98984771573604058</v>
      </c>
      <c r="M47" s="13">
        <v>67</v>
      </c>
      <c r="N47" s="31">
        <f t="shared" si="18"/>
        <v>1.0203045685279186</v>
      </c>
      <c r="O47" s="13">
        <v>79</v>
      </c>
      <c r="P47" s="31">
        <f t="shared" si="19"/>
        <v>1.2030456852791878</v>
      </c>
      <c r="Q47" s="13">
        <v>55</v>
      </c>
      <c r="R47" s="31">
        <f t="shared" si="20"/>
        <v>0.8375634517766497</v>
      </c>
      <c r="S47" s="13">
        <v>72</v>
      </c>
      <c r="T47" s="31">
        <f t="shared" si="21"/>
        <v>1.0964467005076142</v>
      </c>
      <c r="U47" s="13">
        <v>84</v>
      </c>
      <c r="V47" s="31">
        <f t="shared" si="22"/>
        <v>1.2791878172588831</v>
      </c>
      <c r="W47" s="13">
        <v>73</v>
      </c>
      <c r="X47" s="31">
        <f t="shared" si="23"/>
        <v>1.1116751269035532</v>
      </c>
      <c r="Z47" s="13">
        <v>11</v>
      </c>
      <c r="AA47" s="52">
        <f t="shared" si="24"/>
        <v>0.16751269035532992</v>
      </c>
      <c r="AC47" s="21">
        <f>cálculos1!O47</f>
        <v>8</v>
      </c>
      <c r="AD47" s="22">
        <f t="shared" si="12"/>
        <v>0.8</v>
      </c>
      <c r="AE47" s="21">
        <f>cálculos1!P47</f>
        <v>4</v>
      </c>
      <c r="AF47" s="22">
        <f t="shared" si="13"/>
        <v>1</v>
      </c>
    </row>
    <row r="48" spans="1:32" x14ac:dyDescent="0.25">
      <c r="A48" s="30" t="s">
        <v>4</v>
      </c>
      <c r="B48" s="30" t="s">
        <v>52</v>
      </c>
      <c r="C48" s="14">
        <v>137</v>
      </c>
      <c r="D48" s="14">
        <f t="shared" si="11"/>
        <v>45.666666666666664</v>
      </c>
      <c r="E48" s="13">
        <v>20</v>
      </c>
      <c r="F48" s="31">
        <f t="shared" si="14"/>
        <v>0.43795620437956206</v>
      </c>
      <c r="G48" s="13">
        <v>35</v>
      </c>
      <c r="H48" s="31">
        <f t="shared" si="15"/>
        <v>0.76642335766423364</v>
      </c>
      <c r="I48" s="13">
        <v>34</v>
      </c>
      <c r="J48" s="31">
        <f t="shared" si="16"/>
        <v>0.74452554744525556</v>
      </c>
      <c r="K48" s="13">
        <v>47</v>
      </c>
      <c r="L48" s="31">
        <f t="shared" si="17"/>
        <v>1.0291970802919708</v>
      </c>
      <c r="M48" s="13">
        <v>55</v>
      </c>
      <c r="N48" s="31">
        <f t="shared" si="18"/>
        <v>1.2043795620437956</v>
      </c>
      <c r="O48" s="13">
        <v>34</v>
      </c>
      <c r="P48" s="31">
        <f t="shared" si="19"/>
        <v>0.74452554744525556</v>
      </c>
      <c r="Q48" s="13">
        <v>44</v>
      </c>
      <c r="R48" s="31">
        <f t="shared" si="20"/>
        <v>0.96350364963503654</v>
      </c>
      <c r="S48" s="13">
        <v>33</v>
      </c>
      <c r="T48" s="31">
        <f t="shared" si="21"/>
        <v>0.72262773722627738</v>
      </c>
      <c r="U48" s="13">
        <v>44</v>
      </c>
      <c r="V48" s="31">
        <f t="shared" si="22"/>
        <v>0.96350364963503654</v>
      </c>
      <c r="W48" s="13">
        <v>43</v>
      </c>
      <c r="X48" s="31">
        <f t="shared" si="23"/>
        <v>0.94160583941605847</v>
      </c>
      <c r="Z48" s="13">
        <v>13</v>
      </c>
      <c r="AA48" s="52">
        <f t="shared" si="24"/>
        <v>0.28467153284671537</v>
      </c>
      <c r="AC48" s="21">
        <f>cálculos1!O48</f>
        <v>4</v>
      </c>
      <c r="AD48" s="22">
        <f t="shared" si="12"/>
        <v>0.4</v>
      </c>
      <c r="AE48" s="21">
        <f>cálculos1!P48</f>
        <v>2</v>
      </c>
      <c r="AF48" s="22">
        <f t="shared" si="13"/>
        <v>0.5</v>
      </c>
    </row>
    <row r="49" spans="1:32" x14ac:dyDescent="0.25">
      <c r="A49" s="30" t="s">
        <v>5</v>
      </c>
      <c r="B49" s="30" t="s">
        <v>53</v>
      </c>
      <c r="C49" s="14">
        <v>275</v>
      </c>
      <c r="D49" s="14">
        <f t="shared" si="11"/>
        <v>91.666666666666671</v>
      </c>
      <c r="E49" s="13">
        <v>19</v>
      </c>
      <c r="F49" s="31">
        <f t="shared" si="14"/>
        <v>0.20727272727272728</v>
      </c>
      <c r="G49" s="13">
        <v>67</v>
      </c>
      <c r="H49" s="31">
        <f t="shared" si="15"/>
        <v>0.73090909090909084</v>
      </c>
      <c r="I49" s="13">
        <v>70</v>
      </c>
      <c r="J49" s="31">
        <f t="shared" si="16"/>
        <v>0.76363636363636356</v>
      </c>
      <c r="K49" s="13">
        <v>80</v>
      </c>
      <c r="L49" s="31">
        <f t="shared" si="17"/>
        <v>0.87272727272727268</v>
      </c>
      <c r="M49" s="13">
        <v>78</v>
      </c>
      <c r="N49" s="31">
        <f t="shared" si="18"/>
        <v>0.85090909090909084</v>
      </c>
      <c r="O49" s="13">
        <v>75</v>
      </c>
      <c r="P49" s="31">
        <f t="shared" si="19"/>
        <v>0.81818181818181812</v>
      </c>
      <c r="Q49" s="13">
        <v>75</v>
      </c>
      <c r="R49" s="31">
        <f t="shared" si="20"/>
        <v>0.81818181818181812</v>
      </c>
      <c r="S49" s="13">
        <v>65</v>
      </c>
      <c r="T49" s="31">
        <f t="shared" si="21"/>
        <v>0.70909090909090911</v>
      </c>
      <c r="U49" s="13">
        <v>83</v>
      </c>
      <c r="V49" s="31">
        <f t="shared" si="22"/>
        <v>0.9054545454545454</v>
      </c>
      <c r="W49" s="13">
        <v>82</v>
      </c>
      <c r="X49" s="31">
        <f t="shared" si="23"/>
        <v>0.89454545454545453</v>
      </c>
      <c r="Z49" s="13">
        <v>13</v>
      </c>
      <c r="AA49" s="52">
        <f t="shared" si="24"/>
        <v>0.14181818181818182</v>
      </c>
      <c r="AC49" s="21">
        <f>cálculos1!O49</f>
        <v>0</v>
      </c>
      <c r="AD49" s="22">
        <f t="shared" si="12"/>
        <v>0</v>
      </c>
      <c r="AE49" s="21">
        <f>cálculos1!P49</f>
        <v>0</v>
      </c>
      <c r="AF49" s="22">
        <f t="shared" si="13"/>
        <v>0</v>
      </c>
    </row>
    <row r="50" spans="1:32" x14ac:dyDescent="0.25">
      <c r="A50" s="30" t="s">
        <v>3</v>
      </c>
      <c r="B50" s="30" t="s">
        <v>54</v>
      </c>
      <c r="C50" s="14">
        <v>273</v>
      </c>
      <c r="D50" s="14">
        <f t="shared" si="11"/>
        <v>91</v>
      </c>
      <c r="E50" s="13">
        <v>26</v>
      </c>
      <c r="F50" s="31">
        <f t="shared" si="14"/>
        <v>0.2857142857142857</v>
      </c>
      <c r="G50" s="13">
        <v>86</v>
      </c>
      <c r="H50" s="31">
        <f t="shared" si="15"/>
        <v>0.94505494505494503</v>
      </c>
      <c r="I50" s="13">
        <v>84</v>
      </c>
      <c r="J50" s="31">
        <f t="shared" si="16"/>
        <v>0.92307692307692313</v>
      </c>
      <c r="K50" s="13">
        <v>95</v>
      </c>
      <c r="L50" s="31">
        <f t="shared" si="17"/>
        <v>1.043956043956044</v>
      </c>
      <c r="M50" s="13">
        <v>99</v>
      </c>
      <c r="N50" s="31">
        <f t="shared" si="18"/>
        <v>1.0879120879120878</v>
      </c>
      <c r="O50" s="13">
        <v>96</v>
      </c>
      <c r="P50" s="31">
        <f t="shared" si="19"/>
        <v>1.054945054945055</v>
      </c>
      <c r="Q50" s="13">
        <v>70</v>
      </c>
      <c r="R50" s="31">
        <f t="shared" si="20"/>
        <v>0.76923076923076927</v>
      </c>
      <c r="S50" s="13">
        <v>77</v>
      </c>
      <c r="T50" s="31">
        <f t="shared" si="21"/>
        <v>0.84615384615384615</v>
      </c>
      <c r="U50" s="13">
        <v>84</v>
      </c>
      <c r="V50" s="31">
        <f t="shared" si="22"/>
        <v>0.92307692307692313</v>
      </c>
      <c r="W50" s="13">
        <v>90</v>
      </c>
      <c r="X50" s="31">
        <f t="shared" si="23"/>
        <v>0.98901098901098905</v>
      </c>
      <c r="Z50" s="13">
        <v>22</v>
      </c>
      <c r="AA50" s="52">
        <f t="shared" si="24"/>
        <v>0.24175824175824176</v>
      </c>
      <c r="AC50" s="21">
        <f>cálculos1!O50</f>
        <v>4</v>
      </c>
      <c r="AD50" s="22">
        <f t="shared" si="12"/>
        <v>0.4</v>
      </c>
      <c r="AE50" s="21">
        <f>cálculos1!P50</f>
        <v>1</v>
      </c>
      <c r="AF50" s="22">
        <f t="shared" si="13"/>
        <v>0.25</v>
      </c>
    </row>
    <row r="51" spans="1:32" x14ac:dyDescent="0.25">
      <c r="A51" s="30" t="s">
        <v>3</v>
      </c>
      <c r="B51" s="30" t="s">
        <v>55</v>
      </c>
      <c r="C51" s="14">
        <v>70</v>
      </c>
      <c r="D51" s="14">
        <f t="shared" si="11"/>
        <v>23.333333333333332</v>
      </c>
      <c r="E51" s="13">
        <v>10</v>
      </c>
      <c r="F51" s="31">
        <f t="shared" si="14"/>
        <v>0.4285714285714286</v>
      </c>
      <c r="G51" s="13">
        <v>22</v>
      </c>
      <c r="H51" s="31">
        <f t="shared" si="15"/>
        <v>0.94285714285714295</v>
      </c>
      <c r="I51" s="13">
        <v>26</v>
      </c>
      <c r="J51" s="31">
        <f t="shared" si="16"/>
        <v>1.1142857142857143</v>
      </c>
      <c r="K51" s="13">
        <v>25</v>
      </c>
      <c r="L51" s="31">
        <f t="shared" si="17"/>
        <v>1.0714285714285714</v>
      </c>
      <c r="M51" s="13">
        <v>25</v>
      </c>
      <c r="N51" s="31">
        <f t="shared" si="18"/>
        <v>1.0714285714285714</v>
      </c>
      <c r="O51" s="13">
        <v>28</v>
      </c>
      <c r="P51" s="31">
        <f t="shared" si="19"/>
        <v>1.2</v>
      </c>
      <c r="Q51" s="13">
        <v>21</v>
      </c>
      <c r="R51" s="31">
        <f t="shared" si="20"/>
        <v>0.9</v>
      </c>
      <c r="S51" s="13">
        <v>12</v>
      </c>
      <c r="T51" s="31">
        <f t="shared" si="21"/>
        <v>0.51428571428571435</v>
      </c>
      <c r="U51" s="13">
        <v>21</v>
      </c>
      <c r="V51" s="31">
        <f t="shared" si="22"/>
        <v>0.9</v>
      </c>
      <c r="W51" s="13">
        <v>25</v>
      </c>
      <c r="X51" s="31">
        <f t="shared" si="23"/>
        <v>1.0714285714285714</v>
      </c>
      <c r="Z51" s="13">
        <v>7</v>
      </c>
      <c r="AA51" s="52">
        <f t="shared" si="24"/>
        <v>0.3</v>
      </c>
      <c r="AC51" s="21">
        <f>cálculos1!O51</f>
        <v>5</v>
      </c>
      <c r="AD51" s="22">
        <f t="shared" si="12"/>
        <v>0.5</v>
      </c>
      <c r="AE51" s="21">
        <f>cálculos1!P51</f>
        <v>2</v>
      </c>
      <c r="AF51" s="22">
        <f t="shared" si="13"/>
        <v>0.5</v>
      </c>
    </row>
    <row r="52" spans="1:32" x14ac:dyDescent="0.25">
      <c r="A52" s="30" t="s">
        <v>5</v>
      </c>
      <c r="B52" s="30" t="s">
        <v>56</v>
      </c>
      <c r="C52" s="14">
        <v>211</v>
      </c>
      <c r="D52" s="14">
        <f t="shared" si="11"/>
        <v>70.333333333333329</v>
      </c>
      <c r="E52" s="13">
        <v>49</v>
      </c>
      <c r="F52" s="31">
        <f t="shared" si="14"/>
        <v>0.69668246445497639</v>
      </c>
      <c r="G52" s="13">
        <v>74</v>
      </c>
      <c r="H52" s="31">
        <f t="shared" si="15"/>
        <v>1.0521327014218009</v>
      </c>
      <c r="I52" s="13">
        <v>80</v>
      </c>
      <c r="J52" s="31">
        <f t="shared" si="16"/>
        <v>1.1374407582938388</v>
      </c>
      <c r="K52" s="13">
        <v>72</v>
      </c>
      <c r="L52" s="31">
        <f t="shared" si="17"/>
        <v>1.0236966824644551</v>
      </c>
      <c r="M52" s="13">
        <v>75</v>
      </c>
      <c r="N52" s="31">
        <f t="shared" si="18"/>
        <v>1.066350710900474</v>
      </c>
      <c r="O52" s="13">
        <v>79</v>
      </c>
      <c r="P52" s="31">
        <f t="shared" si="19"/>
        <v>1.123222748815166</v>
      </c>
      <c r="Q52" s="13">
        <v>64</v>
      </c>
      <c r="R52" s="31">
        <f t="shared" si="20"/>
        <v>0.90995260663507116</v>
      </c>
      <c r="S52" s="13">
        <v>70</v>
      </c>
      <c r="T52" s="31">
        <f t="shared" si="21"/>
        <v>0.99526066350710907</v>
      </c>
      <c r="U52" s="13">
        <v>67</v>
      </c>
      <c r="V52" s="31">
        <f t="shared" si="22"/>
        <v>0.95260663507109011</v>
      </c>
      <c r="W52" s="13">
        <v>76</v>
      </c>
      <c r="X52" s="31">
        <f t="shared" si="23"/>
        <v>1.080568720379147</v>
      </c>
      <c r="Z52" s="13">
        <v>44</v>
      </c>
      <c r="AA52" s="52">
        <f t="shared" si="24"/>
        <v>0.62559241706161139</v>
      </c>
      <c r="AC52" s="21">
        <f>cálculos1!O52</f>
        <v>8</v>
      </c>
      <c r="AD52" s="22">
        <f t="shared" si="12"/>
        <v>0.8</v>
      </c>
      <c r="AE52" s="21">
        <f>cálculos1!P52</f>
        <v>4</v>
      </c>
      <c r="AF52" s="22">
        <f t="shared" si="13"/>
        <v>1</v>
      </c>
    </row>
    <row r="53" spans="1:32" x14ac:dyDescent="0.25">
      <c r="A53" s="30" t="s">
        <v>5</v>
      </c>
      <c r="B53" s="30" t="s">
        <v>57</v>
      </c>
      <c r="C53" s="14">
        <v>154</v>
      </c>
      <c r="D53" s="14">
        <f t="shared" si="11"/>
        <v>51.333333333333336</v>
      </c>
      <c r="E53" s="13">
        <v>11</v>
      </c>
      <c r="F53" s="31">
        <f t="shared" si="14"/>
        <v>0.21428571428571427</v>
      </c>
      <c r="G53" s="13">
        <v>46</v>
      </c>
      <c r="H53" s="31">
        <f t="shared" si="15"/>
        <v>0.89610389610389607</v>
      </c>
      <c r="I53" s="13">
        <v>45</v>
      </c>
      <c r="J53" s="31">
        <f t="shared" si="16"/>
        <v>0.87662337662337664</v>
      </c>
      <c r="K53" s="13">
        <v>68</v>
      </c>
      <c r="L53" s="31">
        <f t="shared" si="17"/>
        <v>1.3246753246753247</v>
      </c>
      <c r="M53" s="13">
        <v>67</v>
      </c>
      <c r="N53" s="31">
        <f t="shared" si="18"/>
        <v>1.3051948051948052</v>
      </c>
      <c r="O53" s="13">
        <v>56</v>
      </c>
      <c r="P53" s="31">
        <f t="shared" si="19"/>
        <v>1.0909090909090908</v>
      </c>
      <c r="Q53" s="13">
        <v>42</v>
      </c>
      <c r="R53" s="31">
        <f t="shared" si="20"/>
        <v>0.81818181818181812</v>
      </c>
      <c r="S53" s="13">
        <v>44</v>
      </c>
      <c r="T53" s="31">
        <f t="shared" si="21"/>
        <v>0.8571428571428571</v>
      </c>
      <c r="U53" s="13">
        <v>56</v>
      </c>
      <c r="V53" s="31">
        <f t="shared" si="22"/>
        <v>1.0909090909090908</v>
      </c>
      <c r="W53" s="13">
        <v>57</v>
      </c>
      <c r="X53" s="31">
        <f t="shared" si="23"/>
        <v>1.1103896103896103</v>
      </c>
      <c r="Z53" s="13">
        <v>9</v>
      </c>
      <c r="AA53" s="52">
        <f t="shared" si="24"/>
        <v>0.17532467532467533</v>
      </c>
      <c r="AC53" s="21">
        <f>cálculos1!O53</f>
        <v>5</v>
      </c>
      <c r="AD53" s="22">
        <f t="shared" si="12"/>
        <v>0.5</v>
      </c>
      <c r="AE53" s="21">
        <f>cálculos1!P53</f>
        <v>2</v>
      </c>
      <c r="AF53" s="22">
        <f t="shared" si="13"/>
        <v>0.5</v>
      </c>
    </row>
    <row r="54" spans="1:32" x14ac:dyDescent="0.25">
      <c r="A54" s="30" t="s">
        <v>3</v>
      </c>
      <c r="B54" s="30" t="s">
        <v>58</v>
      </c>
      <c r="C54" s="14">
        <v>703</v>
      </c>
      <c r="D54" s="14">
        <f t="shared" si="11"/>
        <v>234.33333333333334</v>
      </c>
      <c r="E54" s="13">
        <v>113</v>
      </c>
      <c r="F54" s="31">
        <f t="shared" si="14"/>
        <v>0.48221906116642954</v>
      </c>
      <c r="G54" s="13">
        <v>219</v>
      </c>
      <c r="H54" s="31">
        <f t="shared" si="15"/>
        <v>0.93456614509246083</v>
      </c>
      <c r="I54" s="13">
        <v>221</v>
      </c>
      <c r="J54" s="31">
        <f t="shared" si="16"/>
        <v>0.94310099573257467</v>
      </c>
      <c r="K54" s="13">
        <v>243</v>
      </c>
      <c r="L54" s="31">
        <f t="shared" si="17"/>
        <v>1.0369843527738265</v>
      </c>
      <c r="M54" s="13">
        <v>233</v>
      </c>
      <c r="N54" s="31">
        <f t="shared" si="18"/>
        <v>0.99431009957325744</v>
      </c>
      <c r="O54" s="13">
        <v>242</v>
      </c>
      <c r="P54" s="31">
        <f t="shared" si="19"/>
        <v>1.0327169274537695</v>
      </c>
      <c r="Q54" s="13">
        <v>196</v>
      </c>
      <c r="R54" s="31">
        <f t="shared" si="20"/>
        <v>0.83641536273115213</v>
      </c>
      <c r="S54" s="13">
        <v>233</v>
      </c>
      <c r="T54" s="31">
        <f t="shared" si="21"/>
        <v>0.99431009957325744</v>
      </c>
      <c r="U54" s="13">
        <v>213</v>
      </c>
      <c r="V54" s="31">
        <f t="shared" si="22"/>
        <v>0.90896159317211944</v>
      </c>
      <c r="W54" s="13">
        <v>217</v>
      </c>
      <c r="X54" s="31">
        <f t="shared" si="23"/>
        <v>0.926031294452347</v>
      </c>
      <c r="Z54" s="13">
        <v>103</v>
      </c>
      <c r="AA54" s="52">
        <f t="shared" si="24"/>
        <v>0.4395448079658606</v>
      </c>
      <c r="AC54" s="21">
        <f>cálculos1!O54</f>
        <v>4</v>
      </c>
      <c r="AD54" s="22">
        <f t="shared" si="12"/>
        <v>0.4</v>
      </c>
      <c r="AE54" s="21">
        <f>cálculos1!P54</f>
        <v>1</v>
      </c>
      <c r="AF54" s="22">
        <f t="shared" si="13"/>
        <v>0.25</v>
      </c>
    </row>
    <row r="55" spans="1:32" x14ac:dyDescent="0.25">
      <c r="A55" s="30" t="s">
        <v>4</v>
      </c>
      <c r="B55" s="30" t="s">
        <v>59</v>
      </c>
      <c r="C55" s="14">
        <v>228</v>
      </c>
      <c r="D55" s="14">
        <f t="shared" si="11"/>
        <v>76</v>
      </c>
      <c r="E55" s="13">
        <v>28</v>
      </c>
      <c r="F55" s="31">
        <f t="shared" si="14"/>
        <v>0.36842105263157893</v>
      </c>
      <c r="G55" s="13">
        <v>62</v>
      </c>
      <c r="H55" s="31">
        <f t="shared" si="15"/>
        <v>0.81578947368421051</v>
      </c>
      <c r="I55" s="13">
        <v>64</v>
      </c>
      <c r="J55" s="31">
        <f t="shared" si="16"/>
        <v>0.84210526315789469</v>
      </c>
      <c r="K55" s="13">
        <v>74</v>
      </c>
      <c r="L55" s="31">
        <f t="shared" si="17"/>
        <v>0.97368421052631582</v>
      </c>
      <c r="M55" s="13">
        <v>75</v>
      </c>
      <c r="N55" s="31">
        <f t="shared" si="18"/>
        <v>0.98684210526315785</v>
      </c>
      <c r="O55" s="13">
        <v>69</v>
      </c>
      <c r="P55" s="31">
        <f t="shared" si="19"/>
        <v>0.90789473684210531</v>
      </c>
      <c r="Q55" s="13">
        <v>68</v>
      </c>
      <c r="R55" s="31">
        <f t="shared" si="20"/>
        <v>0.89473684210526316</v>
      </c>
      <c r="S55" s="13">
        <v>82</v>
      </c>
      <c r="T55" s="31">
        <f t="shared" si="21"/>
        <v>1.0789473684210527</v>
      </c>
      <c r="U55" s="13">
        <v>62</v>
      </c>
      <c r="V55" s="31">
        <f t="shared" si="22"/>
        <v>0.81578947368421051</v>
      </c>
      <c r="W55" s="13">
        <v>78</v>
      </c>
      <c r="X55" s="31">
        <f t="shared" si="23"/>
        <v>1.0263157894736843</v>
      </c>
      <c r="Z55" s="13">
        <v>11</v>
      </c>
      <c r="AA55" s="52">
        <f t="shared" si="24"/>
        <v>0.14473684210526316</v>
      </c>
      <c r="AC55" s="21">
        <f>cálculos1!O55</f>
        <v>4</v>
      </c>
      <c r="AD55" s="22">
        <f t="shared" si="12"/>
        <v>0.4</v>
      </c>
      <c r="AE55" s="21">
        <f>cálculos1!P55</f>
        <v>1</v>
      </c>
      <c r="AF55" s="22">
        <f t="shared" si="13"/>
        <v>0.25</v>
      </c>
    </row>
    <row r="56" spans="1:32" x14ac:dyDescent="0.25">
      <c r="A56" s="30" t="s">
        <v>3</v>
      </c>
      <c r="B56" s="30" t="s">
        <v>60</v>
      </c>
      <c r="C56" s="14">
        <v>344</v>
      </c>
      <c r="D56" s="14">
        <f t="shared" si="11"/>
        <v>114.66666666666667</v>
      </c>
      <c r="E56" s="13">
        <v>6</v>
      </c>
      <c r="F56" s="31">
        <f t="shared" si="14"/>
        <v>5.2325581395348833E-2</v>
      </c>
      <c r="G56" s="13">
        <v>109</v>
      </c>
      <c r="H56" s="31">
        <f t="shared" si="15"/>
        <v>0.95058139534883712</v>
      </c>
      <c r="I56" s="13">
        <v>116</v>
      </c>
      <c r="J56" s="31">
        <f t="shared" si="16"/>
        <v>1.0116279069767442</v>
      </c>
      <c r="K56" s="13">
        <v>124</v>
      </c>
      <c r="L56" s="31">
        <f t="shared" si="17"/>
        <v>1.0813953488372092</v>
      </c>
      <c r="M56" s="13">
        <v>126</v>
      </c>
      <c r="N56" s="31">
        <f t="shared" si="18"/>
        <v>1.0988372093023255</v>
      </c>
      <c r="O56" s="13">
        <v>128</v>
      </c>
      <c r="P56" s="31">
        <f t="shared" si="19"/>
        <v>1.1162790697674418</v>
      </c>
      <c r="Q56" s="13">
        <v>103</v>
      </c>
      <c r="R56" s="31">
        <f t="shared" si="20"/>
        <v>0.8982558139534883</v>
      </c>
      <c r="S56" s="13">
        <v>105</v>
      </c>
      <c r="T56" s="31">
        <f t="shared" si="21"/>
        <v>0.91569767441860461</v>
      </c>
      <c r="U56" s="13">
        <v>115</v>
      </c>
      <c r="V56" s="31">
        <f t="shared" si="22"/>
        <v>1.0029069767441861</v>
      </c>
      <c r="W56" s="13">
        <v>105</v>
      </c>
      <c r="X56" s="31">
        <f t="shared" si="23"/>
        <v>0.91569767441860461</v>
      </c>
      <c r="Z56" s="13">
        <v>6</v>
      </c>
      <c r="AA56" s="52">
        <f t="shared" si="24"/>
        <v>5.2325581395348833E-2</v>
      </c>
      <c r="AC56" s="21">
        <f>cálculos1!O56</f>
        <v>6</v>
      </c>
      <c r="AD56" s="22">
        <f t="shared" si="12"/>
        <v>0.60000000000000009</v>
      </c>
      <c r="AE56" s="21">
        <f>cálculos1!P56</f>
        <v>4</v>
      </c>
      <c r="AF56" s="22">
        <f t="shared" si="13"/>
        <v>1</v>
      </c>
    </row>
    <row r="57" spans="1:32" x14ac:dyDescent="0.25">
      <c r="A57" s="30" t="s">
        <v>3</v>
      </c>
      <c r="B57" s="30" t="s">
        <v>61</v>
      </c>
      <c r="C57" s="14">
        <v>317</v>
      </c>
      <c r="D57" s="14">
        <f t="shared" si="11"/>
        <v>105.66666666666667</v>
      </c>
      <c r="E57" s="13">
        <v>7</v>
      </c>
      <c r="F57" s="31">
        <f t="shared" si="14"/>
        <v>6.6246056782334375E-2</v>
      </c>
      <c r="G57" s="13">
        <v>110</v>
      </c>
      <c r="H57" s="31">
        <f t="shared" si="15"/>
        <v>1.0410094637223974</v>
      </c>
      <c r="I57" s="13">
        <v>117</v>
      </c>
      <c r="J57" s="31">
        <f t="shared" si="16"/>
        <v>1.1072555205047319</v>
      </c>
      <c r="K57" s="13">
        <v>125</v>
      </c>
      <c r="L57" s="31">
        <f t="shared" si="17"/>
        <v>1.1829652996845426</v>
      </c>
      <c r="M57" s="13">
        <v>122</v>
      </c>
      <c r="N57" s="31">
        <f t="shared" si="18"/>
        <v>1.1545741324921135</v>
      </c>
      <c r="O57" s="13">
        <v>110</v>
      </c>
      <c r="P57" s="31">
        <f t="shared" si="19"/>
        <v>1.0410094637223974</v>
      </c>
      <c r="Q57" s="13">
        <v>75</v>
      </c>
      <c r="R57" s="31">
        <f t="shared" si="20"/>
        <v>0.70977917981072547</v>
      </c>
      <c r="S57" s="13">
        <v>85</v>
      </c>
      <c r="T57" s="31">
        <f t="shared" si="21"/>
        <v>0.80441640378548895</v>
      </c>
      <c r="U57" s="13">
        <v>93</v>
      </c>
      <c r="V57" s="31">
        <f t="shared" si="22"/>
        <v>0.88012618296529965</v>
      </c>
      <c r="W57" s="13">
        <v>109</v>
      </c>
      <c r="X57" s="31">
        <f t="shared" si="23"/>
        <v>1.0315457413249212</v>
      </c>
      <c r="Z57" s="13">
        <v>8</v>
      </c>
      <c r="AA57" s="52">
        <f t="shared" si="24"/>
        <v>7.5709779179810727E-2</v>
      </c>
      <c r="AC57" s="21">
        <f>cálculos1!O57</f>
        <v>6</v>
      </c>
      <c r="AD57" s="22">
        <f t="shared" si="12"/>
        <v>0.60000000000000009</v>
      </c>
      <c r="AE57" s="21">
        <f>cálculos1!P57</f>
        <v>3</v>
      </c>
      <c r="AF57" s="22">
        <f t="shared" si="13"/>
        <v>0.75</v>
      </c>
    </row>
    <row r="58" spans="1:32" x14ac:dyDescent="0.25">
      <c r="A58" s="30" t="s">
        <v>5</v>
      </c>
      <c r="B58" s="30" t="s">
        <v>62</v>
      </c>
      <c r="C58" s="14">
        <v>308</v>
      </c>
      <c r="D58" s="14">
        <f t="shared" si="11"/>
        <v>102.66666666666667</v>
      </c>
      <c r="E58" s="13">
        <v>58</v>
      </c>
      <c r="F58" s="31">
        <f t="shared" si="14"/>
        <v>0.56493506493506496</v>
      </c>
      <c r="G58" s="13">
        <v>70</v>
      </c>
      <c r="H58" s="31">
        <f t="shared" si="15"/>
        <v>0.68181818181818177</v>
      </c>
      <c r="I58" s="13">
        <v>70</v>
      </c>
      <c r="J58" s="31">
        <f t="shared" si="16"/>
        <v>0.68181818181818177</v>
      </c>
      <c r="K58" s="13">
        <v>92</v>
      </c>
      <c r="L58" s="31">
        <f t="shared" si="17"/>
        <v>0.89610389610389607</v>
      </c>
      <c r="M58" s="13">
        <v>86</v>
      </c>
      <c r="N58" s="31">
        <f t="shared" si="18"/>
        <v>0.83766233766233766</v>
      </c>
      <c r="O58" s="13">
        <v>95</v>
      </c>
      <c r="P58" s="31">
        <f t="shared" si="19"/>
        <v>0.92532467532467533</v>
      </c>
      <c r="Q58" s="13">
        <v>54</v>
      </c>
      <c r="R58" s="31">
        <f t="shared" si="20"/>
        <v>0.52597402597402598</v>
      </c>
      <c r="S58" s="13">
        <v>94</v>
      </c>
      <c r="T58" s="31">
        <f t="shared" si="21"/>
        <v>0.9155844155844155</v>
      </c>
      <c r="U58" s="13">
        <v>82</v>
      </c>
      <c r="V58" s="31">
        <f t="shared" si="22"/>
        <v>0.79870129870129869</v>
      </c>
      <c r="W58" s="13">
        <v>94</v>
      </c>
      <c r="X58" s="31">
        <f t="shared" si="23"/>
        <v>0.9155844155844155</v>
      </c>
      <c r="Z58" s="13">
        <v>3</v>
      </c>
      <c r="AA58" s="52">
        <f t="shared" si="24"/>
        <v>2.922077922077922E-2</v>
      </c>
      <c r="AC58" s="21">
        <f>cálculos1!O58</f>
        <v>0</v>
      </c>
      <c r="AD58" s="22">
        <f t="shared" si="12"/>
        <v>0</v>
      </c>
      <c r="AE58" s="21">
        <f>cálculos1!P58</f>
        <v>0</v>
      </c>
      <c r="AF58" s="22">
        <f t="shared" si="13"/>
        <v>0</v>
      </c>
    </row>
    <row r="59" spans="1:32" x14ac:dyDescent="0.25">
      <c r="A59" s="30" t="s">
        <v>3</v>
      </c>
      <c r="B59" s="30" t="s">
        <v>63</v>
      </c>
      <c r="C59" s="14">
        <v>81</v>
      </c>
      <c r="D59" s="14">
        <f t="shared" si="11"/>
        <v>27</v>
      </c>
      <c r="E59" s="13">
        <v>2</v>
      </c>
      <c r="F59" s="31">
        <f t="shared" si="14"/>
        <v>7.407407407407407E-2</v>
      </c>
      <c r="G59" s="13">
        <v>45</v>
      </c>
      <c r="H59" s="31">
        <f t="shared" si="15"/>
        <v>1.6666666666666667</v>
      </c>
      <c r="I59" s="13">
        <v>43</v>
      </c>
      <c r="J59" s="31">
        <f t="shared" si="16"/>
        <v>1.5925925925925926</v>
      </c>
      <c r="K59" s="13">
        <v>29</v>
      </c>
      <c r="L59" s="31">
        <f t="shared" si="17"/>
        <v>1.0740740740740742</v>
      </c>
      <c r="M59" s="13">
        <v>29</v>
      </c>
      <c r="N59" s="31">
        <f t="shared" si="18"/>
        <v>1.0740740740740742</v>
      </c>
      <c r="O59" s="13">
        <v>39</v>
      </c>
      <c r="P59" s="31">
        <f t="shared" si="19"/>
        <v>1.4444444444444444</v>
      </c>
      <c r="Q59" s="13">
        <v>34</v>
      </c>
      <c r="R59" s="31">
        <f t="shared" si="20"/>
        <v>1.2592592592592593</v>
      </c>
      <c r="S59" s="13">
        <v>32</v>
      </c>
      <c r="T59" s="31">
        <f t="shared" si="21"/>
        <v>1.1851851851851851</v>
      </c>
      <c r="U59" s="13">
        <v>36</v>
      </c>
      <c r="V59" s="31">
        <f t="shared" si="22"/>
        <v>1.3333333333333333</v>
      </c>
      <c r="W59" s="13">
        <v>34</v>
      </c>
      <c r="X59" s="31">
        <f t="shared" si="23"/>
        <v>1.2592592592592593</v>
      </c>
      <c r="Z59" s="13">
        <v>4</v>
      </c>
      <c r="AA59" s="52">
        <f t="shared" si="24"/>
        <v>0.14814814814814814</v>
      </c>
      <c r="AC59" s="21">
        <f>cálculos1!O59</f>
        <v>9</v>
      </c>
      <c r="AD59" s="22">
        <f t="shared" si="12"/>
        <v>0.9</v>
      </c>
      <c r="AE59" s="21">
        <f>cálculos1!P59</f>
        <v>4</v>
      </c>
      <c r="AF59" s="22">
        <f t="shared" si="13"/>
        <v>1</v>
      </c>
    </row>
    <row r="60" spans="1:32" x14ac:dyDescent="0.25">
      <c r="A60" s="30" t="s">
        <v>5</v>
      </c>
      <c r="B60" s="30" t="s">
        <v>64</v>
      </c>
      <c r="C60" s="14">
        <v>190</v>
      </c>
      <c r="D60" s="14">
        <f t="shared" si="11"/>
        <v>63.333333333333336</v>
      </c>
      <c r="E60" s="13">
        <v>3</v>
      </c>
      <c r="F60" s="31">
        <f t="shared" si="14"/>
        <v>4.736842105263158E-2</v>
      </c>
      <c r="G60" s="13">
        <v>74</v>
      </c>
      <c r="H60" s="31">
        <f t="shared" si="15"/>
        <v>1.1684210526315788</v>
      </c>
      <c r="I60" s="13">
        <v>73</v>
      </c>
      <c r="J60" s="31">
        <f t="shared" si="16"/>
        <v>1.1526315789473685</v>
      </c>
      <c r="K60" s="13">
        <v>62</v>
      </c>
      <c r="L60" s="31">
        <f t="shared" si="17"/>
        <v>0.97894736842105257</v>
      </c>
      <c r="M60" s="13">
        <v>59</v>
      </c>
      <c r="N60" s="31">
        <f t="shared" si="18"/>
        <v>0.93157894736842106</v>
      </c>
      <c r="O60" s="13">
        <v>64</v>
      </c>
      <c r="P60" s="31">
        <f t="shared" si="19"/>
        <v>1.0105263157894737</v>
      </c>
      <c r="Q60" s="13">
        <v>71</v>
      </c>
      <c r="R60" s="31">
        <f t="shared" si="20"/>
        <v>1.1210526315789473</v>
      </c>
      <c r="S60" s="13">
        <v>61</v>
      </c>
      <c r="T60" s="31">
        <f t="shared" si="21"/>
        <v>0.9631578947368421</v>
      </c>
      <c r="U60" s="13">
        <v>66</v>
      </c>
      <c r="V60" s="31">
        <f t="shared" si="22"/>
        <v>1.0421052631578946</v>
      </c>
      <c r="W60" s="13">
        <v>65</v>
      </c>
      <c r="X60" s="31">
        <f t="shared" si="23"/>
        <v>1.0263157894736841</v>
      </c>
      <c r="Z60" s="13">
        <v>1</v>
      </c>
      <c r="AA60" s="52">
        <f t="shared" si="24"/>
        <v>1.5789473684210527E-2</v>
      </c>
      <c r="AC60" s="21">
        <f>cálculos1!O60</f>
        <v>9</v>
      </c>
      <c r="AD60" s="22">
        <f t="shared" si="12"/>
        <v>0.9</v>
      </c>
      <c r="AE60" s="21">
        <f>cálculos1!P60</f>
        <v>4</v>
      </c>
      <c r="AF60" s="22">
        <f t="shared" si="13"/>
        <v>1</v>
      </c>
    </row>
    <row r="61" spans="1:32" x14ac:dyDescent="0.25">
      <c r="A61" s="30" t="s">
        <v>4</v>
      </c>
      <c r="B61" s="30" t="s">
        <v>65</v>
      </c>
      <c r="C61" s="14">
        <v>318</v>
      </c>
      <c r="D61" s="14">
        <f t="shared" si="11"/>
        <v>106</v>
      </c>
      <c r="E61" s="13">
        <v>4</v>
      </c>
      <c r="F61" s="31">
        <f t="shared" si="14"/>
        <v>3.7735849056603772E-2</v>
      </c>
      <c r="G61" s="13">
        <v>102</v>
      </c>
      <c r="H61" s="31">
        <f t="shared" si="15"/>
        <v>0.96226415094339623</v>
      </c>
      <c r="I61" s="13">
        <v>101</v>
      </c>
      <c r="J61" s="31">
        <f t="shared" si="16"/>
        <v>0.95283018867924529</v>
      </c>
      <c r="K61" s="13">
        <v>106</v>
      </c>
      <c r="L61" s="31">
        <f t="shared" si="17"/>
        <v>1</v>
      </c>
      <c r="M61" s="13">
        <v>107</v>
      </c>
      <c r="N61" s="31">
        <f t="shared" si="18"/>
        <v>1.0094339622641511</v>
      </c>
      <c r="O61" s="13">
        <v>108</v>
      </c>
      <c r="P61" s="31">
        <f t="shared" si="19"/>
        <v>1.0188679245283019</v>
      </c>
      <c r="Q61" s="13">
        <v>104</v>
      </c>
      <c r="R61" s="31">
        <f t="shared" si="20"/>
        <v>0.98113207547169812</v>
      </c>
      <c r="S61" s="13">
        <v>99</v>
      </c>
      <c r="T61" s="31">
        <f t="shared" si="21"/>
        <v>0.93396226415094341</v>
      </c>
      <c r="U61" s="13">
        <v>86</v>
      </c>
      <c r="V61" s="31">
        <f t="shared" si="22"/>
        <v>0.81132075471698117</v>
      </c>
      <c r="W61" s="13">
        <v>114</v>
      </c>
      <c r="X61" s="31">
        <f t="shared" si="23"/>
        <v>1.0754716981132075</v>
      </c>
      <c r="Z61" s="13">
        <v>11</v>
      </c>
      <c r="AA61" s="52">
        <f t="shared" si="24"/>
        <v>0.10377358490566038</v>
      </c>
      <c r="AC61" s="21">
        <f>cálculos1!O61</f>
        <v>7</v>
      </c>
      <c r="AD61" s="22">
        <f t="shared" si="12"/>
        <v>0.70000000000000007</v>
      </c>
      <c r="AE61" s="21">
        <f>cálculos1!P61</f>
        <v>3</v>
      </c>
      <c r="AF61" s="22">
        <f t="shared" si="13"/>
        <v>0.75</v>
      </c>
    </row>
    <row r="62" spans="1:32" x14ac:dyDescent="0.25">
      <c r="A62" s="30" t="s">
        <v>5</v>
      </c>
      <c r="B62" s="30" t="s">
        <v>66</v>
      </c>
      <c r="C62" s="14">
        <v>127</v>
      </c>
      <c r="D62" s="14">
        <f t="shared" si="11"/>
        <v>42.333333333333336</v>
      </c>
      <c r="E62" s="13">
        <v>17</v>
      </c>
      <c r="F62" s="31">
        <f t="shared" si="14"/>
        <v>0.40157480314960625</v>
      </c>
      <c r="G62" s="13">
        <v>39</v>
      </c>
      <c r="H62" s="31">
        <f t="shared" si="15"/>
        <v>0.92125984251968496</v>
      </c>
      <c r="I62" s="13">
        <v>42</v>
      </c>
      <c r="J62" s="31">
        <f t="shared" si="16"/>
        <v>0.99212598425196841</v>
      </c>
      <c r="K62" s="13">
        <v>40</v>
      </c>
      <c r="L62" s="31">
        <f t="shared" si="17"/>
        <v>0.94488188976377951</v>
      </c>
      <c r="M62" s="13">
        <v>38</v>
      </c>
      <c r="N62" s="31">
        <f t="shared" si="18"/>
        <v>0.89763779527559051</v>
      </c>
      <c r="O62" s="13">
        <v>45</v>
      </c>
      <c r="P62" s="31">
        <f t="shared" si="19"/>
        <v>1.0629921259842519</v>
      </c>
      <c r="Q62" s="13">
        <v>34</v>
      </c>
      <c r="R62" s="31">
        <f t="shared" si="20"/>
        <v>0.8031496062992125</v>
      </c>
      <c r="S62" s="13">
        <v>30</v>
      </c>
      <c r="T62" s="31">
        <f t="shared" si="21"/>
        <v>0.70866141732283461</v>
      </c>
      <c r="U62" s="13">
        <v>41</v>
      </c>
      <c r="V62" s="31">
        <f t="shared" si="22"/>
        <v>0.96850393700787396</v>
      </c>
      <c r="W62" s="13">
        <v>44</v>
      </c>
      <c r="X62" s="31">
        <f t="shared" si="23"/>
        <v>1.0393700787401574</v>
      </c>
      <c r="Z62" s="13">
        <v>5</v>
      </c>
      <c r="AA62" s="52">
        <f t="shared" si="24"/>
        <v>0.11811023622047244</v>
      </c>
      <c r="AC62" s="21">
        <f>cálculos1!O62</f>
        <v>4</v>
      </c>
      <c r="AD62" s="22">
        <f t="shared" si="12"/>
        <v>0.4</v>
      </c>
      <c r="AE62" s="21">
        <f>cálculos1!P62</f>
        <v>2</v>
      </c>
      <c r="AF62" s="22">
        <f t="shared" si="13"/>
        <v>0.5</v>
      </c>
    </row>
    <row r="63" spans="1:32" x14ac:dyDescent="0.25">
      <c r="A63" s="30" t="s">
        <v>2</v>
      </c>
      <c r="B63" s="30" t="s">
        <v>67</v>
      </c>
      <c r="C63" s="14">
        <v>111</v>
      </c>
      <c r="D63" s="14">
        <f t="shared" si="11"/>
        <v>37</v>
      </c>
      <c r="E63" s="13">
        <v>6</v>
      </c>
      <c r="F63" s="31">
        <f t="shared" si="14"/>
        <v>0.16216216216216217</v>
      </c>
      <c r="G63" s="13">
        <v>38</v>
      </c>
      <c r="H63" s="31">
        <f t="shared" si="15"/>
        <v>1.027027027027027</v>
      </c>
      <c r="I63" s="13">
        <v>41</v>
      </c>
      <c r="J63" s="31">
        <f t="shared" si="16"/>
        <v>1.1081081081081081</v>
      </c>
      <c r="K63" s="13">
        <v>31</v>
      </c>
      <c r="L63" s="31">
        <f t="shared" si="17"/>
        <v>0.83783783783783783</v>
      </c>
      <c r="M63" s="13">
        <v>31</v>
      </c>
      <c r="N63" s="31">
        <f t="shared" si="18"/>
        <v>0.83783783783783783</v>
      </c>
      <c r="O63" s="13">
        <v>35</v>
      </c>
      <c r="P63" s="31">
        <f t="shared" si="19"/>
        <v>0.94594594594594594</v>
      </c>
      <c r="Q63" s="13">
        <v>32</v>
      </c>
      <c r="R63" s="31">
        <f t="shared" si="20"/>
        <v>0.86486486486486491</v>
      </c>
      <c r="S63" s="13">
        <v>26</v>
      </c>
      <c r="T63" s="31">
        <f t="shared" si="21"/>
        <v>0.70270270270270274</v>
      </c>
      <c r="U63" s="13">
        <v>26</v>
      </c>
      <c r="V63" s="31">
        <f t="shared" si="22"/>
        <v>0.70270270270270274</v>
      </c>
      <c r="W63" s="13">
        <v>23</v>
      </c>
      <c r="X63" s="31">
        <f t="shared" si="23"/>
        <v>0.6216216216216216</v>
      </c>
      <c r="Z63" s="13">
        <v>3</v>
      </c>
      <c r="AA63" s="52">
        <f t="shared" si="24"/>
        <v>8.1081081081081086E-2</v>
      </c>
      <c r="AC63" s="21">
        <f>cálculos1!O63</f>
        <v>2</v>
      </c>
      <c r="AD63" s="22">
        <f t="shared" si="12"/>
        <v>0.2</v>
      </c>
      <c r="AE63" s="21">
        <f>cálculos1!P63</f>
        <v>2</v>
      </c>
      <c r="AF63" s="22">
        <f t="shared" si="13"/>
        <v>0.5</v>
      </c>
    </row>
    <row r="64" spans="1:32" x14ac:dyDescent="0.25">
      <c r="A64" s="30" t="s">
        <v>2</v>
      </c>
      <c r="B64" s="30" t="s">
        <v>68</v>
      </c>
      <c r="C64" s="14">
        <v>656</v>
      </c>
      <c r="D64" s="14">
        <f t="shared" si="11"/>
        <v>218.66666666666666</v>
      </c>
      <c r="E64" s="13">
        <v>163</v>
      </c>
      <c r="F64" s="31">
        <f t="shared" si="14"/>
        <v>0.74542682926829273</v>
      </c>
      <c r="G64" s="13">
        <v>207</v>
      </c>
      <c r="H64" s="31">
        <f t="shared" si="15"/>
        <v>0.94664634146341464</v>
      </c>
      <c r="I64" s="13">
        <v>211</v>
      </c>
      <c r="J64" s="31">
        <f t="shared" si="16"/>
        <v>0.96493902439024393</v>
      </c>
      <c r="K64" s="13">
        <v>186</v>
      </c>
      <c r="L64" s="31">
        <f t="shared" si="17"/>
        <v>0.85060975609756106</v>
      </c>
      <c r="M64" s="13">
        <v>187</v>
      </c>
      <c r="N64" s="31">
        <f t="shared" si="18"/>
        <v>0.85518292682926833</v>
      </c>
      <c r="O64" s="13">
        <v>203</v>
      </c>
      <c r="P64" s="31">
        <f t="shared" si="19"/>
        <v>0.92835365853658536</v>
      </c>
      <c r="Q64" s="13">
        <v>204</v>
      </c>
      <c r="R64" s="31">
        <f t="shared" si="20"/>
        <v>0.93292682926829273</v>
      </c>
      <c r="S64" s="13">
        <v>211</v>
      </c>
      <c r="T64" s="31">
        <f t="shared" si="21"/>
        <v>0.96493902439024393</v>
      </c>
      <c r="U64" s="13">
        <v>184</v>
      </c>
      <c r="V64" s="31">
        <f t="shared" si="22"/>
        <v>0.84146341463414642</v>
      </c>
      <c r="W64" s="13">
        <v>188</v>
      </c>
      <c r="X64" s="31">
        <f t="shared" si="23"/>
        <v>0.8597560975609756</v>
      </c>
      <c r="Z64" s="13">
        <v>98</v>
      </c>
      <c r="AA64" s="52">
        <f t="shared" si="24"/>
        <v>0.44817073170731708</v>
      </c>
      <c r="AC64" s="21">
        <f>cálculos1!O64</f>
        <v>2</v>
      </c>
      <c r="AD64" s="22">
        <f t="shared" si="12"/>
        <v>0.2</v>
      </c>
      <c r="AE64" s="21">
        <f>cálculos1!P64</f>
        <v>1</v>
      </c>
      <c r="AF64" s="22">
        <f t="shared" si="13"/>
        <v>0.25</v>
      </c>
    </row>
    <row r="65" spans="1:32" x14ac:dyDescent="0.25">
      <c r="A65" s="30" t="s">
        <v>2</v>
      </c>
      <c r="B65" s="30" t="s">
        <v>69</v>
      </c>
      <c r="C65" s="14">
        <v>306</v>
      </c>
      <c r="D65" s="14">
        <f t="shared" si="11"/>
        <v>102</v>
      </c>
      <c r="E65" s="13">
        <v>71</v>
      </c>
      <c r="F65" s="31">
        <f t="shared" si="14"/>
        <v>0.69607843137254899</v>
      </c>
      <c r="G65" s="13">
        <v>71</v>
      </c>
      <c r="H65" s="31">
        <f t="shared" si="15"/>
        <v>0.69607843137254899</v>
      </c>
      <c r="I65" s="13">
        <v>69</v>
      </c>
      <c r="J65" s="31">
        <f t="shared" si="16"/>
        <v>0.67647058823529416</v>
      </c>
      <c r="K65" s="13">
        <v>86</v>
      </c>
      <c r="L65" s="31">
        <f t="shared" si="17"/>
        <v>0.84313725490196079</v>
      </c>
      <c r="M65" s="13">
        <v>81</v>
      </c>
      <c r="N65" s="31">
        <f t="shared" si="18"/>
        <v>0.79411764705882348</v>
      </c>
      <c r="O65" s="13">
        <v>79</v>
      </c>
      <c r="P65" s="31">
        <f t="shared" si="19"/>
        <v>0.77450980392156865</v>
      </c>
      <c r="Q65" s="13">
        <v>68</v>
      </c>
      <c r="R65" s="31">
        <f t="shared" si="20"/>
        <v>0.66666666666666663</v>
      </c>
      <c r="S65" s="13">
        <v>68</v>
      </c>
      <c r="T65" s="31">
        <f t="shared" si="21"/>
        <v>0.66666666666666663</v>
      </c>
      <c r="U65" s="13">
        <v>101</v>
      </c>
      <c r="V65" s="31">
        <f t="shared" si="22"/>
        <v>0.99019607843137258</v>
      </c>
      <c r="W65" s="13">
        <v>107</v>
      </c>
      <c r="X65" s="31">
        <f t="shared" si="23"/>
        <v>1.0490196078431373</v>
      </c>
      <c r="Z65" s="13">
        <v>184</v>
      </c>
      <c r="AA65" s="52">
        <f t="shared" si="24"/>
        <v>1.803921568627451</v>
      </c>
      <c r="AC65" s="21">
        <f>cálculos1!O65</f>
        <v>2</v>
      </c>
      <c r="AD65" s="22">
        <f t="shared" si="12"/>
        <v>0.2</v>
      </c>
      <c r="AE65" s="21">
        <f>cálculos1!P65</f>
        <v>1</v>
      </c>
      <c r="AF65" s="22">
        <f t="shared" si="13"/>
        <v>0.25</v>
      </c>
    </row>
    <row r="66" spans="1:32" x14ac:dyDescent="0.25">
      <c r="A66" s="30" t="s">
        <v>4</v>
      </c>
      <c r="B66" s="30" t="s">
        <v>70</v>
      </c>
      <c r="C66" s="14">
        <v>107</v>
      </c>
      <c r="D66" s="14">
        <f t="shared" si="11"/>
        <v>35.666666666666664</v>
      </c>
      <c r="E66" s="13">
        <v>12</v>
      </c>
      <c r="F66" s="31">
        <f t="shared" ref="F66:F79" si="25">E66/D66</f>
        <v>0.33644859813084116</v>
      </c>
      <c r="G66" s="13">
        <v>36</v>
      </c>
      <c r="H66" s="31">
        <f t="shared" ref="H66:H79" si="26">G66/D66</f>
        <v>1.0093457943925235</v>
      </c>
      <c r="I66" s="13">
        <v>38</v>
      </c>
      <c r="J66" s="31">
        <f t="shared" ref="J66:J79" si="27">I66/D66</f>
        <v>1.0654205607476637</v>
      </c>
      <c r="K66" s="13">
        <v>46</v>
      </c>
      <c r="L66" s="31">
        <f t="shared" ref="L66:L79" si="28">K66/D66</f>
        <v>1.2897196261682244</v>
      </c>
      <c r="M66" s="13">
        <v>47</v>
      </c>
      <c r="N66" s="31">
        <f t="shared" ref="N66:N79" si="29">M66/D66</f>
        <v>1.3177570093457944</v>
      </c>
      <c r="O66" s="13">
        <v>49</v>
      </c>
      <c r="P66" s="31">
        <f t="shared" ref="P66:P79" si="30">O66/D66</f>
        <v>1.3738317757009346</v>
      </c>
      <c r="Q66" s="13">
        <v>23</v>
      </c>
      <c r="R66" s="31">
        <f t="shared" ref="R66:R79" si="31">Q66/D66</f>
        <v>0.64485981308411222</v>
      </c>
      <c r="S66" s="13">
        <v>22</v>
      </c>
      <c r="T66" s="31">
        <f t="shared" ref="T66:T79" si="32">S66/D66</f>
        <v>0.61682242990654212</v>
      </c>
      <c r="U66" s="13">
        <v>27</v>
      </c>
      <c r="V66" s="31">
        <f t="shared" ref="V66:V79" si="33">U66/D66</f>
        <v>0.75700934579439261</v>
      </c>
      <c r="W66" s="13">
        <v>36</v>
      </c>
      <c r="X66" s="31">
        <f t="shared" ref="X66:X79" si="34">W66/D66</f>
        <v>1.0093457943925235</v>
      </c>
      <c r="Z66" s="13">
        <v>9</v>
      </c>
      <c r="AA66" s="52">
        <f t="shared" ref="AA66:AA79" si="35">Z66/D66</f>
        <v>0.25233644859813087</v>
      </c>
      <c r="AC66" s="21">
        <f>cálculos1!O66</f>
        <v>6</v>
      </c>
      <c r="AD66" s="22">
        <f t="shared" si="12"/>
        <v>0.60000000000000009</v>
      </c>
      <c r="AE66" s="21">
        <f>cálculos1!P66</f>
        <v>3</v>
      </c>
      <c r="AF66" s="22">
        <f t="shared" si="13"/>
        <v>0.75</v>
      </c>
    </row>
    <row r="67" spans="1:32" x14ac:dyDescent="0.25">
      <c r="A67" s="30" t="s">
        <v>4</v>
      </c>
      <c r="B67" s="30" t="s">
        <v>71</v>
      </c>
      <c r="C67" s="14">
        <v>420</v>
      </c>
      <c r="D67" s="14">
        <f t="shared" ref="D67:D79" si="36">(C67/12)*4</f>
        <v>140</v>
      </c>
      <c r="E67" s="13">
        <v>63</v>
      </c>
      <c r="F67" s="31">
        <f t="shared" si="25"/>
        <v>0.45</v>
      </c>
      <c r="G67" s="13">
        <v>140</v>
      </c>
      <c r="H67" s="31">
        <f t="shared" si="26"/>
        <v>1</v>
      </c>
      <c r="I67" s="13">
        <v>139</v>
      </c>
      <c r="J67" s="31">
        <f t="shared" si="27"/>
        <v>0.99285714285714288</v>
      </c>
      <c r="K67" s="13">
        <v>137</v>
      </c>
      <c r="L67" s="31">
        <f t="shared" si="28"/>
        <v>0.97857142857142854</v>
      </c>
      <c r="M67" s="13">
        <v>132</v>
      </c>
      <c r="N67" s="31">
        <f t="shared" si="29"/>
        <v>0.94285714285714284</v>
      </c>
      <c r="O67" s="13">
        <v>133</v>
      </c>
      <c r="P67" s="31">
        <f t="shared" si="30"/>
        <v>0.95</v>
      </c>
      <c r="Q67" s="13">
        <v>115</v>
      </c>
      <c r="R67" s="31">
        <f t="shared" si="31"/>
        <v>0.8214285714285714</v>
      </c>
      <c r="S67" s="13">
        <v>114</v>
      </c>
      <c r="T67" s="31">
        <f t="shared" si="32"/>
        <v>0.81428571428571428</v>
      </c>
      <c r="U67" s="13">
        <v>152</v>
      </c>
      <c r="V67" s="31">
        <f t="shared" si="33"/>
        <v>1.0857142857142856</v>
      </c>
      <c r="W67" s="13">
        <v>148</v>
      </c>
      <c r="X67" s="31">
        <f t="shared" si="34"/>
        <v>1.0571428571428572</v>
      </c>
      <c r="Z67" s="13">
        <v>41</v>
      </c>
      <c r="AA67" s="52">
        <f t="shared" si="35"/>
        <v>0.29285714285714287</v>
      </c>
      <c r="AC67" s="21">
        <f>cálculos1!O67</f>
        <v>7</v>
      </c>
      <c r="AD67" s="22">
        <f t="shared" ref="AD67:AD85" si="37">AC67*0.1</f>
        <v>0.70000000000000007</v>
      </c>
      <c r="AE67" s="21">
        <f>cálculos1!P67</f>
        <v>4</v>
      </c>
      <c r="AF67" s="22">
        <f t="shared" ref="AF67:AF85" si="38">AE67*0.25</f>
        <v>1</v>
      </c>
    </row>
    <row r="68" spans="1:32" x14ac:dyDescent="0.25">
      <c r="A68" s="30" t="s">
        <v>5</v>
      </c>
      <c r="B68" s="30" t="s">
        <v>72</v>
      </c>
      <c r="C68" s="14">
        <v>118</v>
      </c>
      <c r="D68" s="14">
        <f t="shared" si="36"/>
        <v>39.333333333333336</v>
      </c>
      <c r="E68" s="13">
        <v>20</v>
      </c>
      <c r="F68" s="31">
        <f t="shared" si="25"/>
        <v>0.50847457627118642</v>
      </c>
      <c r="G68" s="13">
        <v>34</v>
      </c>
      <c r="H68" s="31">
        <f t="shared" si="26"/>
        <v>0.86440677966101687</v>
      </c>
      <c r="I68" s="13">
        <v>36</v>
      </c>
      <c r="J68" s="31">
        <f t="shared" si="27"/>
        <v>0.91525423728813549</v>
      </c>
      <c r="K68" s="13">
        <v>50</v>
      </c>
      <c r="L68" s="31">
        <f t="shared" si="28"/>
        <v>1.271186440677966</v>
      </c>
      <c r="M68" s="13">
        <v>46</v>
      </c>
      <c r="N68" s="31">
        <f t="shared" si="29"/>
        <v>1.1694915254237288</v>
      </c>
      <c r="O68" s="13">
        <v>42</v>
      </c>
      <c r="P68" s="31">
        <f t="shared" si="30"/>
        <v>1.0677966101694916</v>
      </c>
      <c r="Q68" s="13">
        <v>40</v>
      </c>
      <c r="R68" s="31">
        <f t="shared" si="31"/>
        <v>1.0169491525423728</v>
      </c>
      <c r="S68" s="13">
        <v>37</v>
      </c>
      <c r="T68" s="31">
        <f t="shared" si="32"/>
        <v>0.94067796610169485</v>
      </c>
      <c r="U68" s="13">
        <v>33</v>
      </c>
      <c r="V68" s="31">
        <f t="shared" si="33"/>
        <v>0.83898305084745761</v>
      </c>
      <c r="W68" s="13">
        <v>31</v>
      </c>
      <c r="X68" s="31">
        <f t="shared" si="34"/>
        <v>0.78813559322033888</v>
      </c>
      <c r="Z68" s="13">
        <v>18</v>
      </c>
      <c r="AA68" s="52">
        <f t="shared" si="35"/>
        <v>0.45762711864406774</v>
      </c>
      <c r="AC68" s="21">
        <f>cálculos1!O68</f>
        <v>4</v>
      </c>
      <c r="AD68" s="22">
        <f t="shared" si="37"/>
        <v>0.4</v>
      </c>
      <c r="AE68" s="21">
        <f>cálculos1!P68</f>
        <v>1</v>
      </c>
      <c r="AF68" s="22">
        <f t="shared" si="38"/>
        <v>0.25</v>
      </c>
    </row>
    <row r="69" spans="1:32" x14ac:dyDescent="0.25">
      <c r="A69" s="30" t="s">
        <v>3</v>
      </c>
      <c r="B69" s="30" t="s">
        <v>73</v>
      </c>
      <c r="C69" s="14">
        <v>1809</v>
      </c>
      <c r="D69" s="14">
        <f t="shared" si="36"/>
        <v>603</v>
      </c>
      <c r="E69" s="13">
        <v>720</v>
      </c>
      <c r="F69" s="31">
        <f t="shared" si="25"/>
        <v>1.1940298507462686</v>
      </c>
      <c r="G69" s="13">
        <v>517</v>
      </c>
      <c r="H69" s="31">
        <f t="shared" si="26"/>
        <v>0.857379767827529</v>
      </c>
      <c r="I69" s="13">
        <v>537</v>
      </c>
      <c r="J69" s="31">
        <f t="shared" si="27"/>
        <v>0.89054726368159209</v>
      </c>
      <c r="K69" s="13">
        <v>586</v>
      </c>
      <c r="L69" s="31">
        <f t="shared" si="28"/>
        <v>0.97180762852404645</v>
      </c>
      <c r="M69" s="13">
        <v>553</v>
      </c>
      <c r="N69" s="31">
        <f t="shared" si="29"/>
        <v>0.9170812603648425</v>
      </c>
      <c r="O69" s="13">
        <v>564</v>
      </c>
      <c r="P69" s="31">
        <f t="shared" si="30"/>
        <v>0.93532338308457708</v>
      </c>
      <c r="Q69" s="13">
        <v>354</v>
      </c>
      <c r="R69" s="31">
        <f t="shared" si="31"/>
        <v>0.58706467661691542</v>
      </c>
      <c r="S69" s="13">
        <v>421</v>
      </c>
      <c r="T69" s="31">
        <f t="shared" si="32"/>
        <v>0.69817578772802658</v>
      </c>
      <c r="U69" s="13">
        <v>447</v>
      </c>
      <c r="V69" s="31">
        <f t="shared" si="33"/>
        <v>0.74129353233830841</v>
      </c>
      <c r="W69" s="13">
        <v>472</v>
      </c>
      <c r="X69" s="31">
        <f t="shared" si="34"/>
        <v>0.78275290215588722</v>
      </c>
      <c r="Z69" s="13">
        <v>733</v>
      </c>
      <c r="AA69" s="52">
        <f t="shared" si="35"/>
        <v>1.2155887230514095</v>
      </c>
      <c r="AC69" s="21">
        <f>cálculos1!O69</f>
        <v>3</v>
      </c>
      <c r="AD69" s="22">
        <f t="shared" si="37"/>
        <v>0.30000000000000004</v>
      </c>
      <c r="AE69" s="21">
        <f>cálculos1!P69</f>
        <v>1</v>
      </c>
      <c r="AF69" s="22">
        <f t="shared" si="38"/>
        <v>0.25</v>
      </c>
    </row>
    <row r="70" spans="1:32" x14ac:dyDescent="0.25">
      <c r="A70" s="30" t="s">
        <v>4</v>
      </c>
      <c r="B70" s="30" t="s">
        <v>74</v>
      </c>
      <c r="C70" s="14">
        <v>106</v>
      </c>
      <c r="D70" s="14">
        <f t="shared" si="36"/>
        <v>35.333333333333336</v>
      </c>
      <c r="E70" s="13">
        <v>13</v>
      </c>
      <c r="F70" s="31">
        <f t="shared" si="25"/>
        <v>0.36792452830188677</v>
      </c>
      <c r="G70" s="13">
        <v>53</v>
      </c>
      <c r="H70" s="31">
        <f t="shared" si="26"/>
        <v>1.5</v>
      </c>
      <c r="I70" s="13">
        <v>54</v>
      </c>
      <c r="J70" s="31">
        <f t="shared" si="27"/>
        <v>1.5283018867924527</v>
      </c>
      <c r="K70" s="13">
        <v>46</v>
      </c>
      <c r="L70" s="31">
        <f t="shared" si="28"/>
        <v>1.3018867924528301</v>
      </c>
      <c r="M70" s="13">
        <v>46</v>
      </c>
      <c r="N70" s="31">
        <f t="shared" si="29"/>
        <v>1.3018867924528301</v>
      </c>
      <c r="O70" s="13">
        <v>40</v>
      </c>
      <c r="P70" s="31">
        <f t="shared" si="30"/>
        <v>1.1320754716981132</v>
      </c>
      <c r="Q70" s="13">
        <v>45</v>
      </c>
      <c r="R70" s="31">
        <f t="shared" si="31"/>
        <v>1.2735849056603772</v>
      </c>
      <c r="S70" s="13">
        <v>34</v>
      </c>
      <c r="T70" s="31">
        <f t="shared" si="32"/>
        <v>0.96226415094339612</v>
      </c>
      <c r="U70" s="13">
        <v>40</v>
      </c>
      <c r="V70" s="31">
        <f t="shared" si="33"/>
        <v>1.1320754716981132</v>
      </c>
      <c r="W70" s="13">
        <v>38</v>
      </c>
      <c r="X70" s="31">
        <f t="shared" si="34"/>
        <v>1.0754716981132075</v>
      </c>
      <c r="Z70" s="13">
        <v>10</v>
      </c>
      <c r="AA70" s="52">
        <f t="shared" si="35"/>
        <v>0.28301886792452829</v>
      </c>
      <c r="AC70" s="21">
        <f>cálculos1!O70</f>
        <v>9</v>
      </c>
      <c r="AD70" s="22">
        <f t="shared" si="37"/>
        <v>0.9</v>
      </c>
      <c r="AE70" s="21">
        <f>cálculos1!P70</f>
        <v>4</v>
      </c>
      <c r="AF70" s="22">
        <f t="shared" si="38"/>
        <v>1</v>
      </c>
    </row>
    <row r="71" spans="1:32" x14ac:dyDescent="0.25">
      <c r="A71" s="30" t="s">
        <v>2</v>
      </c>
      <c r="B71" s="30" t="s">
        <v>75</v>
      </c>
      <c r="C71" s="14">
        <v>7517</v>
      </c>
      <c r="D71" s="14">
        <f t="shared" si="36"/>
        <v>2505.6666666666665</v>
      </c>
      <c r="E71" s="13">
        <v>2401</v>
      </c>
      <c r="F71" s="31">
        <f t="shared" si="25"/>
        <v>0.95822801649594258</v>
      </c>
      <c r="G71" s="13">
        <v>1915</v>
      </c>
      <c r="H71" s="31">
        <f t="shared" si="26"/>
        <v>0.76426765997073309</v>
      </c>
      <c r="I71" s="13">
        <v>2019</v>
      </c>
      <c r="J71" s="31">
        <f t="shared" si="27"/>
        <v>0.80577357988559273</v>
      </c>
      <c r="K71" s="13">
        <v>2254</v>
      </c>
      <c r="L71" s="31">
        <f t="shared" si="28"/>
        <v>0.89956099507782361</v>
      </c>
      <c r="M71" s="13">
        <v>2166</v>
      </c>
      <c r="N71" s="31">
        <f t="shared" si="29"/>
        <v>0.86444060130371159</v>
      </c>
      <c r="O71" s="13">
        <v>2348</v>
      </c>
      <c r="P71" s="31">
        <f t="shared" si="30"/>
        <v>0.93707596115471603</v>
      </c>
      <c r="Q71" s="13">
        <v>1607</v>
      </c>
      <c r="R71" s="31">
        <f t="shared" si="31"/>
        <v>0.64134628176134101</v>
      </c>
      <c r="S71" s="13">
        <v>1933</v>
      </c>
      <c r="T71" s="31">
        <f t="shared" si="32"/>
        <v>0.77145137687907417</v>
      </c>
      <c r="U71" s="13">
        <v>1805</v>
      </c>
      <c r="V71" s="31">
        <f t="shared" si="33"/>
        <v>0.72036716775309306</v>
      </c>
      <c r="W71" s="13">
        <v>1872</v>
      </c>
      <c r="X71" s="31">
        <f t="shared" si="34"/>
        <v>0.74710655846747376</v>
      </c>
      <c r="Z71" s="13">
        <v>2494</v>
      </c>
      <c r="AA71" s="52">
        <f t="shared" si="35"/>
        <v>0.99534388718903821</v>
      </c>
      <c r="AC71" s="21">
        <f>cálculos1!O71</f>
        <v>1</v>
      </c>
      <c r="AD71" s="22">
        <f t="shared" si="37"/>
        <v>0.1</v>
      </c>
      <c r="AE71" s="21">
        <f>cálculos1!P71</f>
        <v>0</v>
      </c>
      <c r="AF71" s="22">
        <f t="shared" si="38"/>
        <v>0</v>
      </c>
    </row>
    <row r="72" spans="1:32" x14ac:dyDescent="0.25">
      <c r="A72" s="30" t="s">
        <v>4</v>
      </c>
      <c r="B72" s="30" t="s">
        <v>76</v>
      </c>
      <c r="C72" s="14">
        <v>433</v>
      </c>
      <c r="D72" s="14">
        <f t="shared" si="36"/>
        <v>144.33333333333334</v>
      </c>
      <c r="E72" s="13">
        <v>16</v>
      </c>
      <c r="F72" s="31">
        <f t="shared" si="25"/>
        <v>0.11085450346420322</v>
      </c>
      <c r="G72" s="13">
        <v>135</v>
      </c>
      <c r="H72" s="31">
        <f t="shared" si="26"/>
        <v>0.93533487297921469</v>
      </c>
      <c r="I72" s="13">
        <v>137</v>
      </c>
      <c r="J72" s="31">
        <f t="shared" si="27"/>
        <v>0.94919168591224012</v>
      </c>
      <c r="K72" s="13">
        <v>153</v>
      </c>
      <c r="L72" s="31">
        <f t="shared" si="28"/>
        <v>1.0600461893764432</v>
      </c>
      <c r="M72" s="13">
        <v>152</v>
      </c>
      <c r="N72" s="31">
        <f t="shared" si="29"/>
        <v>1.0531177829099307</v>
      </c>
      <c r="O72" s="13">
        <v>160</v>
      </c>
      <c r="P72" s="31">
        <f t="shared" si="30"/>
        <v>1.1085450346420322</v>
      </c>
      <c r="Q72" s="13">
        <v>93</v>
      </c>
      <c r="R72" s="31">
        <f t="shared" si="31"/>
        <v>0.6443418013856812</v>
      </c>
      <c r="S72" s="13">
        <v>140</v>
      </c>
      <c r="T72" s="31">
        <f t="shared" si="32"/>
        <v>0.96997690531177827</v>
      </c>
      <c r="U72" s="13">
        <v>131</v>
      </c>
      <c r="V72" s="31">
        <f t="shared" si="33"/>
        <v>0.90762124711316394</v>
      </c>
      <c r="W72" s="13">
        <v>132</v>
      </c>
      <c r="X72" s="31">
        <f t="shared" si="34"/>
        <v>0.91454965357967666</v>
      </c>
      <c r="Z72" s="13">
        <v>12</v>
      </c>
      <c r="AA72" s="52">
        <f t="shared" si="35"/>
        <v>8.3140877598152418E-2</v>
      </c>
      <c r="AC72" s="21">
        <f>cálculos1!O72</f>
        <v>4</v>
      </c>
      <c r="AD72" s="22">
        <f t="shared" si="37"/>
        <v>0.4</v>
      </c>
      <c r="AE72" s="21">
        <f>cálculos1!P72</f>
        <v>1</v>
      </c>
      <c r="AF72" s="22">
        <f t="shared" si="38"/>
        <v>0.25</v>
      </c>
    </row>
    <row r="73" spans="1:32" x14ac:dyDescent="0.25">
      <c r="A73" s="30" t="s">
        <v>5</v>
      </c>
      <c r="B73" s="30" t="s">
        <v>77</v>
      </c>
      <c r="C73" s="14">
        <v>245</v>
      </c>
      <c r="D73" s="14">
        <f t="shared" si="36"/>
        <v>81.666666666666671</v>
      </c>
      <c r="E73" s="13">
        <v>16</v>
      </c>
      <c r="F73" s="31">
        <f t="shared" si="25"/>
        <v>0.19591836734693877</v>
      </c>
      <c r="G73" s="13">
        <v>93</v>
      </c>
      <c r="H73" s="31">
        <f t="shared" si="26"/>
        <v>1.1387755102040815</v>
      </c>
      <c r="I73" s="13">
        <v>93</v>
      </c>
      <c r="J73" s="31">
        <f t="shared" si="27"/>
        <v>1.1387755102040815</v>
      </c>
      <c r="K73" s="13">
        <v>75</v>
      </c>
      <c r="L73" s="31">
        <f t="shared" si="28"/>
        <v>0.91836734693877542</v>
      </c>
      <c r="M73" s="13">
        <v>76</v>
      </c>
      <c r="N73" s="31">
        <f t="shared" si="29"/>
        <v>0.93061224489795913</v>
      </c>
      <c r="O73" s="13">
        <v>81</v>
      </c>
      <c r="P73" s="31">
        <f t="shared" si="30"/>
        <v>0.99183673469387745</v>
      </c>
      <c r="Q73" s="13">
        <v>54</v>
      </c>
      <c r="R73" s="31">
        <f t="shared" si="31"/>
        <v>0.6612244897959183</v>
      </c>
      <c r="S73" s="13">
        <v>61</v>
      </c>
      <c r="T73" s="31">
        <f t="shared" si="32"/>
        <v>0.74693877551020404</v>
      </c>
      <c r="U73" s="13">
        <v>70</v>
      </c>
      <c r="V73" s="31">
        <f t="shared" si="33"/>
        <v>0.8571428571428571</v>
      </c>
      <c r="W73" s="13">
        <v>81</v>
      </c>
      <c r="X73" s="31">
        <f t="shared" si="34"/>
        <v>0.99183673469387745</v>
      </c>
      <c r="Z73" s="13">
        <v>13</v>
      </c>
      <c r="AA73" s="52">
        <f t="shared" si="35"/>
        <v>0.15918367346938775</v>
      </c>
      <c r="AC73" s="21">
        <f>cálculos1!O73</f>
        <v>5</v>
      </c>
      <c r="AD73" s="22">
        <f t="shared" si="37"/>
        <v>0.5</v>
      </c>
      <c r="AE73" s="21">
        <f>cálculos1!P73</f>
        <v>2</v>
      </c>
      <c r="AF73" s="22">
        <f t="shared" si="38"/>
        <v>0.5</v>
      </c>
    </row>
    <row r="74" spans="1:32" x14ac:dyDescent="0.25">
      <c r="A74" s="30" t="s">
        <v>2</v>
      </c>
      <c r="B74" s="30" t="s">
        <v>78</v>
      </c>
      <c r="C74" s="14">
        <v>350</v>
      </c>
      <c r="D74" s="14">
        <f t="shared" si="36"/>
        <v>116.66666666666667</v>
      </c>
      <c r="E74" s="13">
        <v>155</v>
      </c>
      <c r="F74" s="31">
        <f t="shared" si="25"/>
        <v>1.3285714285714285</v>
      </c>
      <c r="G74" s="13">
        <v>145</v>
      </c>
      <c r="H74" s="31">
        <f t="shared" si="26"/>
        <v>1.2428571428571429</v>
      </c>
      <c r="I74" s="13">
        <v>146</v>
      </c>
      <c r="J74" s="31">
        <f t="shared" si="27"/>
        <v>1.2514285714285713</v>
      </c>
      <c r="K74" s="13">
        <v>146</v>
      </c>
      <c r="L74" s="31">
        <f t="shared" si="28"/>
        <v>1.2514285714285713</v>
      </c>
      <c r="M74" s="13">
        <v>146</v>
      </c>
      <c r="N74" s="31">
        <f t="shared" si="29"/>
        <v>1.2514285714285713</v>
      </c>
      <c r="O74" s="13">
        <v>139</v>
      </c>
      <c r="P74" s="31">
        <f t="shared" si="30"/>
        <v>1.1914285714285713</v>
      </c>
      <c r="Q74" s="13">
        <v>104</v>
      </c>
      <c r="R74" s="31">
        <f t="shared" si="31"/>
        <v>0.89142857142857135</v>
      </c>
      <c r="S74" s="13">
        <v>108</v>
      </c>
      <c r="T74" s="31">
        <f t="shared" si="32"/>
        <v>0.92571428571428571</v>
      </c>
      <c r="U74" s="13">
        <v>117</v>
      </c>
      <c r="V74" s="31">
        <f t="shared" si="33"/>
        <v>1.0028571428571429</v>
      </c>
      <c r="W74" s="13">
        <v>117</v>
      </c>
      <c r="X74" s="31">
        <f t="shared" si="34"/>
        <v>1.0028571428571429</v>
      </c>
      <c r="Z74" s="13">
        <v>130</v>
      </c>
      <c r="AA74" s="52">
        <f t="shared" si="35"/>
        <v>1.1142857142857143</v>
      </c>
      <c r="AC74" s="21">
        <f>cálculos1!O74</f>
        <v>8</v>
      </c>
      <c r="AD74" s="22">
        <f t="shared" si="37"/>
        <v>0.8</v>
      </c>
      <c r="AE74" s="21">
        <f>cálculos1!P74</f>
        <v>4</v>
      </c>
      <c r="AF74" s="22">
        <f t="shared" si="38"/>
        <v>1</v>
      </c>
    </row>
    <row r="75" spans="1:32" x14ac:dyDescent="0.25">
      <c r="A75" s="30" t="s">
        <v>2</v>
      </c>
      <c r="B75" s="30" t="s">
        <v>79</v>
      </c>
      <c r="C75" s="14">
        <v>899</v>
      </c>
      <c r="D75" s="14">
        <f t="shared" si="36"/>
        <v>299.66666666666669</v>
      </c>
      <c r="E75" s="13">
        <v>54</v>
      </c>
      <c r="F75" s="31">
        <f t="shared" si="25"/>
        <v>0.18020022246941045</v>
      </c>
      <c r="G75" s="13">
        <v>300</v>
      </c>
      <c r="H75" s="31">
        <f t="shared" si="26"/>
        <v>1.0011123470522802</v>
      </c>
      <c r="I75" s="13">
        <v>308</v>
      </c>
      <c r="J75" s="31">
        <f t="shared" si="27"/>
        <v>1.0278086763070078</v>
      </c>
      <c r="K75" s="13">
        <v>338</v>
      </c>
      <c r="L75" s="31">
        <f t="shared" si="28"/>
        <v>1.1279199110122358</v>
      </c>
      <c r="M75" s="13">
        <v>313</v>
      </c>
      <c r="N75" s="31">
        <f t="shared" si="29"/>
        <v>1.0444938820912124</v>
      </c>
      <c r="O75" s="13">
        <v>334</v>
      </c>
      <c r="P75" s="31">
        <f t="shared" si="30"/>
        <v>1.1145717463848721</v>
      </c>
      <c r="Q75" s="13">
        <v>231</v>
      </c>
      <c r="R75" s="31">
        <f t="shared" si="31"/>
        <v>0.77085650723025578</v>
      </c>
      <c r="S75" s="13">
        <v>277</v>
      </c>
      <c r="T75" s="31">
        <f t="shared" si="32"/>
        <v>0.92436040044493872</v>
      </c>
      <c r="U75" s="13">
        <v>243</v>
      </c>
      <c r="V75" s="31">
        <f t="shared" si="33"/>
        <v>0.81090100111234698</v>
      </c>
      <c r="W75" s="13">
        <v>283</v>
      </c>
      <c r="X75" s="31">
        <f t="shared" si="34"/>
        <v>0.94438264738598432</v>
      </c>
      <c r="Z75" s="13">
        <v>57</v>
      </c>
      <c r="AA75" s="52">
        <f t="shared" si="35"/>
        <v>0.19021134593993325</v>
      </c>
      <c r="AC75" s="21">
        <f>cálculos1!O75</f>
        <v>5</v>
      </c>
      <c r="AD75" s="22">
        <f t="shared" si="37"/>
        <v>0.5</v>
      </c>
      <c r="AE75" s="21">
        <f>cálculos1!P75</f>
        <v>3</v>
      </c>
      <c r="AF75" s="22">
        <f t="shared" si="38"/>
        <v>0.75</v>
      </c>
    </row>
    <row r="76" spans="1:32" x14ac:dyDescent="0.25">
      <c r="A76" s="30" t="s">
        <v>3</v>
      </c>
      <c r="B76" s="30" t="s">
        <v>80</v>
      </c>
      <c r="C76" s="14">
        <v>121</v>
      </c>
      <c r="D76" s="14">
        <f t="shared" si="36"/>
        <v>40.333333333333336</v>
      </c>
      <c r="E76" s="13">
        <v>15</v>
      </c>
      <c r="F76" s="31">
        <f t="shared" si="25"/>
        <v>0.37190082644628097</v>
      </c>
      <c r="G76" s="13">
        <v>41</v>
      </c>
      <c r="H76" s="31">
        <f t="shared" si="26"/>
        <v>1.0165289256198347</v>
      </c>
      <c r="I76" s="13">
        <v>42</v>
      </c>
      <c r="J76" s="31">
        <f t="shared" si="27"/>
        <v>1.0413223140495866</v>
      </c>
      <c r="K76" s="13">
        <v>39</v>
      </c>
      <c r="L76" s="31">
        <f t="shared" si="28"/>
        <v>0.96694214876033047</v>
      </c>
      <c r="M76" s="13">
        <v>37</v>
      </c>
      <c r="N76" s="31">
        <f t="shared" si="29"/>
        <v>0.91735537190082639</v>
      </c>
      <c r="O76" s="13">
        <v>44</v>
      </c>
      <c r="P76" s="31">
        <f t="shared" si="30"/>
        <v>1.0909090909090908</v>
      </c>
      <c r="Q76" s="13">
        <v>34</v>
      </c>
      <c r="R76" s="31">
        <f t="shared" si="31"/>
        <v>0.84297520661157022</v>
      </c>
      <c r="S76" s="13">
        <v>35</v>
      </c>
      <c r="T76" s="31">
        <f t="shared" si="32"/>
        <v>0.86776859504132231</v>
      </c>
      <c r="U76" s="13">
        <v>29</v>
      </c>
      <c r="V76" s="31">
        <f t="shared" si="33"/>
        <v>0.71900826446280985</v>
      </c>
      <c r="W76" s="13">
        <v>33</v>
      </c>
      <c r="X76" s="31">
        <f t="shared" si="34"/>
        <v>0.81818181818181812</v>
      </c>
      <c r="Z76" s="13">
        <v>4</v>
      </c>
      <c r="AA76" s="52">
        <f t="shared" si="35"/>
        <v>9.9173553719008253E-2</v>
      </c>
      <c r="AC76" s="21">
        <f>cálculos1!O76</f>
        <v>5</v>
      </c>
      <c r="AD76" s="22">
        <f t="shared" si="37"/>
        <v>0.5</v>
      </c>
      <c r="AE76" s="21">
        <f>cálculos1!P76</f>
        <v>3</v>
      </c>
      <c r="AF76" s="22">
        <f t="shared" si="38"/>
        <v>0.75</v>
      </c>
    </row>
    <row r="77" spans="1:32" x14ac:dyDescent="0.25">
      <c r="A77" s="30" t="s">
        <v>4</v>
      </c>
      <c r="B77" s="30" t="s">
        <v>81</v>
      </c>
      <c r="C77" s="14">
        <v>227</v>
      </c>
      <c r="D77" s="14">
        <f t="shared" si="36"/>
        <v>75.666666666666671</v>
      </c>
      <c r="E77" s="13">
        <v>19</v>
      </c>
      <c r="F77" s="31">
        <f t="shared" si="25"/>
        <v>0.25110132158590309</v>
      </c>
      <c r="G77" s="13">
        <v>69</v>
      </c>
      <c r="H77" s="31">
        <f t="shared" si="26"/>
        <v>0.91189427312775329</v>
      </c>
      <c r="I77" s="13">
        <v>69</v>
      </c>
      <c r="J77" s="31">
        <f t="shared" si="27"/>
        <v>0.91189427312775329</v>
      </c>
      <c r="K77" s="13">
        <v>83</v>
      </c>
      <c r="L77" s="31">
        <f t="shared" si="28"/>
        <v>1.0969162995594712</v>
      </c>
      <c r="M77" s="13">
        <v>83</v>
      </c>
      <c r="N77" s="31">
        <f t="shared" si="29"/>
        <v>1.0969162995594712</v>
      </c>
      <c r="O77" s="13">
        <v>86</v>
      </c>
      <c r="P77" s="31">
        <f t="shared" si="30"/>
        <v>1.1365638766519823</v>
      </c>
      <c r="Q77" s="13">
        <v>63</v>
      </c>
      <c r="R77" s="31">
        <f t="shared" si="31"/>
        <v>0.8325991189427312</v>
      </c>
      <c r="S77" s="13">
        <v>83</v>
      </c>
      <c r="T77" s="31">
        <f t="shared" si="32"/>
        <v>1.0969162995594712</v>
      </c>
      <c r="U77" s="13">
        <v>63</v>
      </c>
      <c r="V77" s="31">
        <f t="shared" si="33"/>
        <v>0.8325991189427312</v>
      </c>
      <c r="W77" s="13">
        <v>82</v>
      </c>
      <c r="X77" s="31">
        <f t="shared" si="34"/>
        <v>1.0837004405286343</v>
      </c>
      <c r="Z77" s="13">
        <v>10</v>
      </c>
      <c r="AA77" s="52">
        <f t="shared" si="35"/>
        <v>0.13215859030837004</v>
      </c>
      <c r="AC77" s="21">
        <f>cálculos1!O77</f>
        <v>5</v>
      </c>
      <c r="AD77" s="22">
        <f t="shared" si="37"/>
        <v>0.5</v>
      </c>
      <c r="AE77" s="21">
        <f>cálculos1!P77</f>
        <v>1</v>
      </c>
      <c r="AF77" s="22">
        <f t="shared" si="38"/>
        <v>0.25</v>
      </c>
    </row>
    <row r="78" spans="1:32" x14ac:dyDescent="0.25">
      <c r="A78" s="30" t="s">
        <v>2</v>
      </c>
      <c r="B78" s="30" t="s">
        <v>82</v>
      </c>
      <c r="C78" s="14">
        <v>5757</v>
      </c>
      <c r="D78" s="14">
        <f t="shared" si="36"/>
        <v>1919</v>
      </c>
      <c r="E78" s="13">
        <v>1472</v>
      </c>
      <c r="F78" s="31">
        <f t="shared" si="25"/>
        <v>0.76706618030224072</v>
      </c>
      <c r="G78" s="13">
        <v>1461</v>
      </c>
      <c r="H78" s="31">
        <f t="shared" si="26"/>
        <v>0.76133402813965612</v>
      </c>
      <c r="I78" s="13">
        <v>1467</v>
      </c>
      <c r="J78" s="31">
        <f t="shared" si="27"/>
        <v>0.76446065659197504</v>
      </c>
      <c r="K78" s="13">
        <v>1572</v>
      </c>
      <c r="L78" s="31">
        <f t="shared" si="28"/>
        <v>0.81917665450755606</v>
      </c>
      <c r="M78" s="13">
        <v>1490</v>
      </c>
      <c r="N78" s="31">
        <f t="shared" si="29"/>
        <v>0.77644606565919749</v>
      </c>
      <c r="O78" s="13">
        <v>1436</v>
      </c>
      <c r="P78" s="31">
        <f t="shared" si="30"/>
        <v>0.74830640958832728</v>
      </c>
      <c r="Q78" s="13">
        <v>1126</v>
      </c>
      <c r="R78" s="31">
        <f t="shared" si="31"/>
        <v>0.58676393955184991</v>
      </c>
      <c r="S78" s="13">
        <v>1391</v>
      </c>
      <c r="T78" s="31">
        <f t="shared" si="32"/>
        <v>0.7248566961959354</v>
      </c>
      <c r="U78" s="13">
        <v>1212</v>
      </c>
      <c r="V78" s="31">
        <f t="shared" si="33"/>
        <v>0.63157894736842102</v>
      </c>
      <c r="W78" s="13">
        <v>1474</v>
      </c>
      <c r="X78" s="31">
        <f t="shared" si="34"/>
        <v>0.7681083897863471</v>
      </c>
      <c r="Z78" s="13">
        <v>1429</v>
      </c>
      <c r="AA78" s="52">
        <f t="shared" si="35"/>
        <v>0.74465867639395522</v>
      </c>
      <c r="AC78" s="21">
        <f>cálculos1!O78</f>
        <v>0</v>
      </c>
      <c r="AD78" s="22">
        <f t="shared" si="37"/>
        <v>0</v>
      </c>
      <c r="AE78" s="21">
        <f>cálculos1!P78</f>
        <v>0</v>
      </c>
      <c r="AF78" s="22">
        <f t="shared" si="38"/>
        <v>0</v>
      </c>
    </row>
    <row r="79" spans="1:32" x14ac:dyDescent="0.25">
      <c r="A79" s="30" t="s">
        <v>2</v>
      </c>
      <c r="B79" s="30" t="s">
        <v>83</v>
      </c>
      <c r="C79" s="14">
        <v>3862</v>
      </c>
      <c r="D79" s="14">
        <f t="shared" si="36"/>
        <v>1287.3333333333333</v>
      </c>
      <c r="E79" s="13">
        <v>1924</v>
      </c>
      <c r="F79" s="31">
        <f t="shared" si="25"/>
        <v>1.4945624029000519</v>
      </c>
      <c r="G79" s="13">
        <v>1175</v>
      </c>
      <c r="H79" s="31">
        <f t="shared" si="26"/>
        <v>0.91273951320559299</v>
      </c>
      <c r="I79" s="13">
        <v>1170</v>
      </c>
      <c r="J79" s="31">
        <f t="shared" si="27"/>
        <v>0.90885551527705855</v>
      </c>
      <c r="K79" s="13">
        <v>1144</v>
      </c>
      <c r="L79" s="31">
        <f t="shared" si="28"/>
        <v>0.88865872604867946</v>
      </c>
      <c r="M79" s="13">
        <v>1130</v>
      </c>
      <c r="N79" s="31">
        <f t="shared" si="29"/>
        <v>0.87778353184878311</v>
      </c>
      <c r="O79" s="13">
        <v>1104</v>
      </c>
      <c r="P79" s="31">
        <f t="shared" si="30"/>
        <v>0.85758674262040402</v>
      </c>
      <c r="Q79" s="13">
        <v>931</v>
      </c>
      <c r="R79" s="31">
        <f t="shared" si="31"/>
        <v>0.72320041429311244</v>
      </c>
      <c r="S79" s="13">
        <v>1096</v>
      </c>
      <c r="T79" s="31">
        <f t="shared" si="32"/>
        <v>0.85137234593474886</v>
      </c>
      <c r="U79" s="13">
        <v>1079</v>
      </c>
      <c r="V79" s="31">
        <f t="shared" si="33"/>
        <v>0.8381667529777318</v>
      </c>
      <c r="W79" s="13">
        <v>1098</v>
      </c>
      <c r="X79" s="31">
        <f t="shared" si="34"/>
        <v>0.85292594510616271</v>
      </c>
      <c r="Z79" s="13">
        <v>1715</v>
      </c>
      <c r="AA79" s="52">
        <f t="shared" si="35"/>
        <v>1.3322112894873124</v>
      </c>
      <c r="AC79" s="21">
        <f>cálculos1!O79</f>
        <v>1</v>
      </c>
      <c r="AD79" s="22">
        <f t="shared" si="37"/>
        <v>0.1</v>
      </c>
      <c r="AE79" s="21">
        <f>cálculos1!P79</f>
        <v>0</v>
      </c>
      <c r="AF79" s="22">
        <f t="shared" si="38"/>
        <v>0</v>
      </c>
    </row>
    <row r="81" spans="1:32" s="32" customFormat="1" x14ac:dyDescent="0.25">
      <c r="A81" s="29"/>
      <c r="B81" s="13" t="s">
        <v>91</v>
      </c>
      <c r="C81" s="14">
        <f>SUMIF($A$2:$A$79,"Norte",C$2:C$79)</f>
        <v>5828</v>
      </c>
      <c r="D81" s="14">
        <f>SUMIF($A$2:$A$79,"Norte",D$2:D$79)</f>
        <v>1942.6666666666667</v>
      </c>
      <c r="E81" s="13">
        <f>SUMIF($A$2:$A$79,"Norte",E$2:E$79)</f>
        <v>1206</v>
      </c>
      <c r="F81" s="31">
        <f>E81/D81</f>
        <v>0.62079615648593001</v>
      </c>
      <c r="G81" s="13">
        <f>SUMIF($A$2:$A$79,"Norte",G$2:G$79)</f>
        <v>1778</v>
      </c>
      <c r="H81" s="31">
        <f>G81/D81</f>
        <v>0.91523678792038432</v>
      </c>
      <c r="I81" s="13">
        <f>SUMIF($A$2:$A$79,"Norte",I$2:I$79)</f>
        <v>1853</v>
      </c>
      <c r="J81" s="31">
        <f>I81/D81</f>
        <v>0.95384351407000678</v>
      </c>
      <c r="K81" s="13">
        <f>SUMIF($A$2:$A$79,"Norte",K$2:K$79)</f>
        <v>1942</v>
      </c>
      <c r="L81" s="31">
        <f>K81/D81</f>
        <v>0.99965682910089215</v>
      </c>
      <c r="M81" s="13">
        <f>SUMIF($A$2:$A$79,"Norte",M$2:M$79)</f>
        <v>1869</v>
      </c>
      <c r="N81" s="31">
        <f>M81/D81</f>
        <v>0.96207961564859301</v>
      </c>
      <c r="O81" s="13">
        <f>SUMIF($A$2:$A$79,"Norte",O$2:O$79)</f>
        <v>1954</v>
      </c>
      <c r="P81" s="31">
        <f>O81/D81</f>
        <v>1.0058339052848317</v>
      </c>
      <c r="Q81" s="13">
        <f>SUMIF($A$2:$A$79,"Norte",Q$2:Q$79)</f>
        <v>1443</v>
      </c>
      <c r="R81" s="31">
        <f>Q81/D81</f>
        <v>0.74279341111873709</v>
      </c>
      <c r="S81" s="13">
        <f>SUMIF($A$2:$A$79,"Norte",S$2:S$79)</f>
        <v>1733</v>
      </c>
      <c r="T81" s="31">
        <f>S81/D81</f>
        <v>0.89207275223061078</v>
      </c>
      <c r="U81" s="13">
        <f>SUMIF($A$2:$A$79,"Norte",U$2:U$79)</f>
        <v>1716</v>
      </c>
      <c r="V81" s="31">
        <f>U81/D81</f>
        <v>0.88332189430336305</v>
      </c>
      <c r="W81" s="13">
        <f>SUMIF($A$2:$A$79,"Norte",W$2:W$79)</f>
        <v>1733</v>
      </c>
      <c r="X81" s="31">
        <f>W81/D81</f>
        <v>0.89207275223061078</v>
      </c>
      <c r="Z81" s="13">
        <f>SUMIF($A$2:$A$79,"Norte",Z$2:Z$79)</f>
        <v>1165</v>
      </c>
      <c r="AA81" s="52">
        <f>Z81/D81</f>
        <v>0.59969114619080299</v>
      </c>
      <c r="AC81" s="21">
        <f>cálculos1!O81</f>
        <v>4</v>
      </c>
      <c r="AD81" s="22">
        <f t="shared" si="37"/>
        <v>0.4</v>
      </c>
      <c r="AE81" s="21">
        <f>cálculos1!P81</f>
        <v>2</v>
      </c>
      <c r="AF81" s="22">
        <f t="shared" si="38"/>
        <v>0.5</v>
      </c>
    </row>
    <row r="82" spans="1:32" s="32" customFormat="1" x14ac:dyDescent="0.25">
      <c r="A82" s="29"/>
      <c r="B82" s="13" t="s">
        <v>92</v>
      </c>
      <c r="C82" s="14">
        <f>SUMIF($A$2:$A$79,"Central",C$2:C$79)</f>
        <v>7022</v>
      </c>
      <c r="D82" s="14">
        <f>SUMIF($A$2:$A$79,"Central",D$2:D$79)</f>
        <v>2340.6666666666665</v>
      </c>
      <c r="E82" s="13">
        <f>SUMIF($A$2:$A$79,"Central",E$2:E$79)</f>
        <v>2358</v>
      </c>
      <c r="F82" s="31">
        <f>E82/D82</f>
        <v>1.0074052976360013</v>
      </c>
      <c r="G82" s="13">
        <f>SUMIF($A$2:$A$79,"Central",G$2:G$79)</f>
        <v>2056</v>
      </c>
      <c r="H82" s="31">
        <f>G82/D82</f>
        <v>0.87838222728567361</v>
      </c>
      <c r="I82" s="13">
        <f>SUMIF($A$2:$A$79,"Central",I$2:I$79)</f>
        <v>2097</v>
      </c>
      <c r="J82" s="31">
        <f>I82/D82</f>
        <v>0.89589860438621483</v>
      </c>
      <c r="K82" s="13">
        <f>SUMIF($A$2:$A$79,"Central",K$2:K$79)</f>
        <v>2159</v>
      </c>
      <c r="L82" s="31">
        <f>K82/D82</f>
        <v>0.92238678439191124</v>
      </c>
      <c r="M82" s="13">
        <f>SUMIF($A$2:$A$79,"Central",M$2:M$79)</f>
        <v>2151</v>
      </c>
      <c r="N82" s="31">
        <f>M82/D82</f>
        <v>0.91896895471375684</v>
      </c>
      <c r="O82" s="13">
        <f>SUMIF($A$2:$A$79,"Central",O$2:O$79)</f>
        <v>2148</v>
      </c>
      <c r="P82" s="31">
        <f>O82/D82</f>
        <v>0.91768726858444893</v>
      </c>
      <c r="Q82" s="13">
        <f>SUMIF($A$2:$A$79,"Central",Q$2:Q$79)</f>
        <v>1690</v>
      </c>
      <c r="R82" s="31">
        <f>Q82/D82</f>
        <v>0.72201651951011114</v>
      </c>
      <c r="S82" s="13">
        <f>SUMIF($A$2:$A$79,"Central",S$2:S$79)</f>
        <v>2058</v>
      </c>
      <c r="T82" s="31">
        <f>S82/D82</f>
        <v>0.87923668470521221</v>
      </c>
      <c r="U82" s="13">
        <f>SUMIF($A$2:$A$79,"Central",U$2:U$79)</f>
        <v>1785</v>
      </c>
      <c r="V82" s="31">
        <f>U82/D82</f>
        <v>0.76260324693819426</v>
      </c>
      <c r="W82" s="13">
        <f>SUMIF($A$2:$A$79,"Central",W$2:W$79)</f>
        <v>2190</v>
      </c>
      <c r="X82" s="31">
        <f>W82/D82</f>
        <v>0.93563087439475934</v>
      </c>
      <c r="Z82" s="13">
        <f>SUMIF($A$2:$A$79,"Central",Z$2:Z$79)</f>
        <v>2253</v>
      </c>
      <c r="AA82" s="52">
        <f>Z82/D82</f>
        <v>0.96254628311022505</v>
      </c>
      <c r="AC82" s="21">
        <f>cálculos1!O82</f>
        <v>2</v>
      </c>
      <c r="AD82" s="22">
        <f t="shared" si="37"/>
        <v>0.2</v>
      </c>
      <c r="AE82" s="21">
        <f>cálculos1!P82</f>
        <v>0</v>
      </c>
      <c r="AF82" s="22">
        <f t="shared" si="38"/>
        <v>0</v>
      </c>
    </row>
    <row r="83" spans="1:32" s="32" customFormat="1" x14ac:dyDescent="0.25">
      <c r="A83" s="29"/>
      <c r="B83" s="13" t="s">
        <v>93</v>
      </c>
      <c r="C83" s="14">
        <f>SUMIF($A$2:$A$79,"Metropolitana",C$2:C$79)</f>
        <v>30435</v>
      </c>
      <c r="D83" s="14">
        <f>SUMIF($A$2:$A$79,"Metropolitana",D$2:D$79)</f>
        <v>10145.000000000002</v>
      </c>
      <c r="E83" s="13">
        <f>SUMIF($A$2:$A$79,"Metropolitana",E$2:E$79)</f>
        <v>8380</v>
      </c>
      <c r="F83" s="31">
        <f>E83/D83</f>
        <v>0.82602267126663365</v>
      </c>
      <c r="G83" s="13">
        <f>SUMIF($A$2:$A$79,"Metropolitana",G$2:G$79)</f>
        <v>8608</v>
      </c>
      <c r="H83" s="31">
        <f>G83/D83</f>
        <v>0.84849679645145382</v>
      </c>
      <c r="I83" s="13">
        <f>SUMIF($A$2:$A$79,"Metropolitana",I$2:I$79)</f>
        <v>8785</v>
      </c>
      <c r="J83" s="31">
        <f>I83/D83</f>
        <v>0.86594381468703785</v>
      </c>
      <c r="K83" s="13">
        <f>SUMIF($A$2:$A$79,"Metropolitana",K$2:K$79)</f>
        <v>9137</v>
      </c>
      <c r="L83" s="31">
        <f>K83/D83</f>
        <v>0.90064070970921617</v>
      </c>
      <c r="M83" s="13">
        <f>SUMIF($A$2:$A$79,"Metropolitana",M$2:M$79)</f>
        <v>8839</v>
      </c>
      <c r="N83" s="31">
        <f>M83/D83</f>
        <v>0.87126663380975833</v>
      </c>
      <c r="O83" s="13">
        <f>SUMIF($A$2:$A$79,"Metropolitana",O$2:O$79)</f>
        <v>9055</v>
      </c>
      <c r="P83" s="31">
        <f>O83/D83</f>
        <v>0.89255791030064058</v>
      </c>
      <c r="Q83" s="13">
        <f>SUMIF($A$2:$A$79,"Metropolitana",Q$2:Q$79)</f>
        <v>6967</v>
      </c>
      <c r="R83" s="31">
        <f>Q83/D83</f>
        <v>0.68674223755544594</v>
      </c>
      <c r="S83" s="13">
        <f>SUMIF($A$2:$A$79,"Metropolitana",S$2:S$79)</f>
        <v>8218</v>
      </c>
      <c r="T83" s="31">
        <f>S83/D83</f>
        <v>0.81005421389847199</v>
      </c>
      <c r="U83" s="13">
        <f>SUMIF($A$2:$A$79,"Metropolitana",U$2:U$79)</f>
        <v>7734</v>
      </c>
      <c r="V83" s="31">
        <f>U83/D83</f>
        <v>0.76234598324297675</v>
      </c>
      <c r="W83" s="13">
        <f>SUMIF($A$2:$A$79,"Metropolitana",W$2:W$79)</f>
        <v>8341</v>
      </c>
      <c r="X83" s="31">
        <f>W83/D83</f>
        <v>0.82217841301133554</v>
      </c>
      <c r="Z83" s="13">
        <f>SUMIF($A$2:$A$79,"Metropolitana",Z$2:Z$79)</f>
        <v>7943</v>
      </c>
      <c r="AA83" s="52">
        <f>Z83/D83</f>
        <v>0.78294726466239517</v>
      </c>
      <c r="AC83" s="21">
        <f>cálculos1!O83</f>
        <v>0</v>
      </c>
      <c r="AD83" s="22">
        <f t="shared" si="37"/>
        <v>0</v>
      </c>
      <c r="AE83" s="21">
        <f>cálculos1!P83</f>
        <v>0</v>
      </c>
      <c r="AF83" s="22">
        <f t="shared" si="38"/>
        <v>0</v>
      </c>
    </row>
    <row r="84" spans="1:32" s="32" customFormat="1" x14ac:dyDescent="0.25">
      <c r="A84" s="29"/>
      <c r="B84" s="13" t="s">
        <v>94</v>
      </c>
      <c r="C84" s="14">
        <f>SUMIF($A$2:$A$79,"sul",C$2:C$79)</f>
        <v>8444</v>
      </c>
      <c r="D84" s="14">
        <f>SUMIF($A$2:$A$79,"sul",D$2:D$79)</f>
        <v>2814.6666666666674</v>
      </c>
      <c r="E84" s="13">
        <f>SUMIF($A$2:$A$79,"Sul",E$2:E$79)</f>
        <v>2324</v>
      </c>
      <c r="F84" s="31">
        <f>E84/D84</f>
        <v>0.82567503552818544</v>
      </c>
      <c r="G84" s="13">
        <f>SUMIF($A$2:$A$79,"Sul",G$2:G$79)</f>
        <v>2660</v>
      </c>
      <c r="H84" s="31">
        <f>G84/D84</f>
        <v>0.94504973945997128</v>
      </c>
      <c r="I84" s="13">
        <f>SUMIF($A$2:$A$79,"Sul",I$2:I$79)</f>
        <v>2729</v>
      </c>
      <c r="J84" s="31">
        <f>I84/D84</f>
        <v>0.96956418758882024</v>
      </c>
      <c r="K84" s="13">
        <f>SUMIF($A$2:$A$79,"Sul",K$2:K$79)</f>
        <v>2822</v>
      </c>
      <c r="L84" s="31">
        <f>K84/D84</f>
        <v>1.0026054002842253</v>
      </c>
      <c r="M84" s="13">
        <f>SUMIF($A$2:$A$79,"Sul",M$2:M$79)</f>
        <v>2749</v>
      </c>
      <c r="N84" s="31">
        <f>M84/D84</f>
        <v>0.97666982472761699</v>
      </c>
      <c r="O84" s="13">
        <f>SUMIF($A$2:$A$79,"Sul",O$2:O$79)</f>
        <v>2833</v>
      </c>
      <c r="P84" s="31">
        <f>O84/D84</f>
        <v>1.0065135007105634</v>
      </c>
      <c r="Q84" s="13">
        <f>SUMIF($A$2:$A$79,"Sul",Q$2:Q$79)</f>
        <v>2192</v>
      </c>
      <c r="R84" s="31">
        <f>Q84/D84</f>
        <v>0.77877783041212678</v>
      </c>
      <c r="S84" s="13">
        <f>SUMIF($A$2:$A$79,"Sul",S$2:S$79)</f>
        <v>2434</v>
      </c>
      <c r="T84" s="31">
        <f>S84/D84</f>
        <v>0.86475603979156779</v>
      </c>
      <c r="U84" s="13">
        <f>SUMIF($A$2:$A$79,"Sul",U$2:U$79)</f>
        <v>2480</v>
      </c>
      <c r="V84" s="31">
        <f>U84/D84</f>
        <v>0.88109900521080031</v>
      </c>
      <c r="W84" s="13">
        <f>SUMIF($A$2:$A$79,"Sul",W$2:W$79)</f>
        <v>2693</v>
      </c>
      <c r="X84" s="31">
        <f>W84/D84</f>
        <v>0.95677404073898598</v>
      </c>
      <c r="Z84" s="13">
        <f>SUMIF($A$2:$A$79,"Sul",Z$2:Z$79)</f>
        <v>2195</v>
      </c>
      <c r="AA84" s="52">
        <f>Z84/D84</f>
        <v>0.77984367598294624</v>
      </c>
      <c r="AC84" s="21">
        <f>cálculos1!O84</f>
        <v>5</v>
      </c>
      <c r="AD84" s="22">
        <f t="shared" si="37"/>
        <v>0.5</v>
      </c>
      <c r="AE84" s="21">
        <f>cálculos1!P84</f>
        <v>2</v>
      </c>
      <c r="AF84" s="22">
        <f t="shared" si="38"/>
        <v>0.5</v>
      </c>
    </row>
    <row r="85" spans="1:32" s="32" customFormat="1" x14ac:dyDescent="0.25">
      <c r="A85" s="29"/>
      <c r="B85" s="3" t="s">
        <v>90</v>
      </c>
      <c r="C85" s="33">
        <f>SUM(C2:C79)</f>
        <v>51729</v>
      </c>
      <c r="D85" s="33">
        <f>SUM(D2:D79)</f>
        <v>17242.999999999996</v>
      </c>
      <c r="E85" s="3">
        <f>SUM(E81:E84)</f>
        <v>14268</v>
      </c>
      <c r="F85" s="34">
        <f>E85/D85</f>
        <v>0.82746621817549171</v>
      </c>
      <c r="G85" s="3">
        <f>SUM(G81:G84)</f>
        <v>15102</v>
      </c>
      <c r="H85" s="34">
        <f>G85/D85</f>
        <v>0.87583367163486647</v>
      </c>
      <c r="I85" s="3">
        <f>SUM(I81:I84)</f>
        <v>15464</v>
      </c>
      <c r="J85" s="34">
        <f>I85/D85</f>
        <v>0.89682769819636976</v>
      </c>
      <c r="K85" s="3">
        <f>SUM(K81:K84)</f>
        <v>16060</v>
      </c>
      <c r="L85" s="34">
        <f>K85/D85</f>
        <v>0.93139244910978392</v>
      </c>
      <c r="M85" s="3">
        <f>SUM(M81:M84)</f>
        <v>15608</v>
      </c>
      <c r="N85" s="34">
        <f>M85/D85</f>
        <v>0.90517891318216104</v>
      </c>
      <c r="O85" s="3">
        <f>SUM(O81:O84)</f>
        <v>15990</v>
      </c>
      <c r="P85" s="34">
        <f>O85/D85</f>
        <v>0.92733283071391304</v>
      </c>
      <c r="Q85" s="3">
        <f>SUM(Q81:Q84)</f>
        <v>12292</v>
      </c>
      <c r="R85" s="34">
        <f>Q85/D85</f>
        <v>0.71286899031491058</v>
      </c>
      <c r="S85" s="3">
        <f>SUM(S81:S84)</f>
        <v>14443</v>
      </c>
      <c r="T85" s="34">
        <f>S85/D85</f>
        <v>0.83761526416516863</v>
      </c>
      <c r="U85" s="3">
        <f>SUM(U81:U84)</f>
        <v>13715</v>
      </c>
      <c r="V85" s="34">
        <f>U85/D85</f>
        <v>0.79539523284811242</v>
      </c>
      <c r="W85" s="3">
        <f>SUM(W81:W84)</f>
        <v>14957</v>
      </c>
      <c r="X85" s="34">
        <f>W85/D85</f>
        <v>0.86742446210056268</v>
      </c>
      <c r="Z85" s="3">
        <f>SUM(Z81:Z84)</f>
        <v>13556</v>
      </c>
      <c r="AA85" s="52">
        <f>Z85/D85</f>
        <v>0.78617409963463447</v>
      </c>
      <c r="AC85" s="27">
        <f>cálculos1!O85</f>
        <v>1</v>
      </c>
      <c r="AD85" s="22">
        <f t="shared" si="37"/>
        <v>0.1</v>
      </c>
      <c r="AE85" s="27">
        <f>cálculos1!P85</f>
        <v>0</v>
      </c>
      <c r="AF85" s="28">
        <f t="shared" si="38"/>
        <v>0</v>
      </c>
    </row>
    <row r="86" spans="1:32" s="36" customFormat="1" x14ac:dyDescent="0.25">
      <c r="C86" s="49"/>
      <c r="D86" s="49"/>
      <c r="E86" s="56">
        <f>COUNTIF(F2:F79,"&gt;=0,9")</f>
        <v>10</v>
      </c>
      <c r="F86" s="56"/>
      <c r="G86" s="56">
        <f>COUNTIF(H2:H79,"&gt;=0,95")</f>
        <v>38</v>
      </c>
      <c r="H86" s="56"/>
      <c r="I86" s="56">
        <f>COUNTIF(J2:J79,"&gt;=0,95")</f>
        <v>40</v>
      </c>
      <c r="J86" s="56"/>
      <c r="K86" s="56">
        <f>COUNTIF(L2:L79,"&gt;=0,95")</f>
        <v>49</v>
      </c>
      <c r="L86" s="56"/>
      <c r="M86" s="56">
        <f>COUNTIF(N2:N79,"&gt;=0,9")</f>
        <v>57</v>
      </c>
      <c r="N86" s="56"/>
      <c r="O86" s="56">
        <f>COUNTIF(P2:P79,"&gt;=0,95")</f>
        <v>50</v>
      </c>
      <c r="P86" s="56"/>
      <c r="Q86" s="56">
        <f>COUNTIF(R2:R79,"&gt;=0,95")</f>
        <v>17</v>
      </c>
      <c r="R86" s="56"/>
      <c r="S86" s="56">
        <f>COUNTIF(T2:T79,"&gt;=0,95")</f>
        <v>32</v>
      </c>
      <c r="T86" s="56"/>
      <c r="U86" s="59">
        <f>COUNTIF(V2:V79,"&gt;=0,95")</f>
        <v>32</v>
      </c>
      <c r="V86" s="59"/>
      <c r="W86" s="56">
        <f>COUNTIF(X2:X79,"&gt;=0,95")</f>
        <v>41</v>
      </c>
      <c r="X86" s="56"/>
      <c r="Z86" s="56">
        <f>COUNTIF(AA2:AA79,"&gt;=0,95")</f>
        <v>10</v>
      </c>
      <c r="AA86" s="56"/>
    </row>
    <row r="87" spans="1:32" x14ac:dyDescent="0.25">
      <c r="B87" s="58" t="s">
        <v>154</v>
      </c>
      <c r="C87" s="58"/>
      <c r="D87" s="58"/>
      <c r="E87" s="57">
        <f>E86/78</f>
        <v>0.12820512820512819</v>
      </c>
      <c r="F87" s="57"/>
      <c r="G87" s="57">
        <f>G86/78</f>
        <v>0.48717948717948717</v>
      </c>
      <c r="H87" s="57"/>
      <c r="I87" s="57">
        <f>I86/78</f>
        <v>0.51282051282051277</v>
      </c>
      <c r="J87" s="57"/>
      <c r="K87" s="57">
        <f>K86/78</f>
        <v>0.62820512820512819</v>
      </c>
      <c r="L87" s="57"/>
      <c r="M87" s="57">
        <f>M86/78</f>
        <v>0.73076923076923073</v>
      </c>
      <c r="N87" s="57"/>
      <c r="O87" s="57">
        <f>O86/78</f>
        <v>0.64102564102564108</v>
      </c>
      <c r="P87" s="57"/>
      <c r="Q87" s="57">
        <f>Q86/78</f>
        <v>0.21794871794871795</v>
      </c>
      <c r="R87" s="57"/>
      <c r="S87" s="57">
        <f>S86/78</f>
        <v>0.41025641025641024</v>
      </c>
      <c r="T87" s="57"/>
      <c r="U87" s="57">
        <f>U86/78</f>
        <v>0.41025641025641024</v>
      </c>
      <c r="V87" s="57"/>
      <c r="W87" s="57">
        <f>W86/78</f>
        <v>0.52564102564102566</v>
      </c>
      <c r="X87" s="57"/>
      <c r="Z87" s="57">
        <f>Z86/78</f>
        <v>0.12820512820512819</v>
      </c>
      <c r="AA87" s="57"/>
    </row>
    <row r="89" spans="1:32" x14ac:dyDescent="0.25">
      <c r="A89" s="64" t="s">
        <v>167</v>
      </c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</row>
    <row r="90" spans="1:32" x14ac:dyDescent="0.25">
      <c r="A90" s="63" t="s">
        <v>171</v>
      </c>
      <c r="B90" s="63"/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</row>
    <row r="91" spans="1:32" x14ac:dyDescent="0.25">
      <c r="A91" s="66" t="s">
        <v>160</v>
      </c>
      <c r="B91" s="66"/>
      <c r="C91" s="66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</row>
    <row r="92" spans="1:32" x14ac:dyDescent="0.25">
      <c r="A92" s="66"/>
      <c r="B92" s="66"/>
      <c r="C92" s="66"/>
      <c r="D92" s="66"/>
      <c r="E92" s="66"/>
      <c r="F92" s="66"/>
      <c r="G92" s="66"/>
      <c r="H92" s="66"/>
      <c r="I92" s="66"/>
      <c r="J92" s="66"/>
      <c r="K92" s="66"/>
      <c r="L92" s="66"/>
      <c r="M92" s="66"/>
      <c r="N92" s="66"/>
    </row>
    <row r="93" spans="1:32" x14ac:dyDescent="0.25">
      <c r="A93" s="65" t="s">
        <v>161</v>
      </c>
      <c r="B93" s="65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</row>
    <row r="94" spans="1:32" ht="17.25" x14ac:dyDescent="0.25">
      <c r="A94" s="62" t="s">
        <v>166</v>
      </c>
      <c r="B94" s="62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</row>
    <row r="95" spans="1:32" x14ac:dyDescent="0.25">
      <c r="A95" s="63"/>
      <c r="B95" s="63"/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3"/>
    </row>
    <row r="96" spans="1:32" x14ac:dyDescent="0.25">
      <c r="A96" s="63"/>
      <c r="B96" s="63"/>
      <c r="C96" s="63"/>
      <c r="D96" s="63"/>
      <c r="E96" s="63"/>
      <c r="F96" s="63"/>
      <c r="G96" s="63"/>
      <c r="H96" s="63"/>
      <c r="I96" s="63"/>
      <c r="J96" s="63"/>
      <c r="K96" s="63"/>
      <c r="L96" s="63"/>
      <c r="M96" s="63"/>
      <c r="N96" s="63"/>
    </row>
  </sheetData>
  <sheetProtection sheet="1" objects="1" scenarios="1"/>
  <autoFilter ref="A1:AA86"/>
  <mergeCells count="32">
    <mergeCell ref="A94:N94"/>
    <mergeCell ref="A95:N95"/>
    <mergeCell ref="A96:N96"/>
    <mergeCell ref="A89:N89"/>
    <mergeCell ref="A90:N90"/>
    <mergeCell ref="A93:N93"/>
    <mergeCell ref="A91:N92"/>
    <mergeCell ref="AH2:AI2"/>
    <mergeCell ref="AH11:AI11"/>
    <mergeCell ref="E86:F86"/>
    <mergeCell ref="E87:F87"/>
    <mergeCell ref="G87:H87"/>
    <mergeCell ref="G86:H86"/>
    <mergeCell ref="I87:J87"/>
    <mergeCell ref="I86:J86"/>
    <mergeCell ref="K87:L87"/>
    <mergeCell ref="K86:L86"/>
    <mergeCell ref="M87:N87"/>
    <mergeCell ref="M86:N86"/>
    <mergeCell ref="O87:P87"/>
    <mergeCell ref="O86:P86"/>
    <mergeCell ref="W87:X87"/>
    <mergeCell ref="W86:X86"/>
    <mergeCell ref="Z86:AA86"/>
    <mergeCell ref="Z87:AA87"/>
    <mergeCell ref="U87:V87"/>
    <mergeCell ref="B87:D87"/>
    <mergeCell ref="Q87:R87"/>
    <mergeCell ref="Q86:R86"/>
    <mergeCell ref="S87:T87"/>
    <mergeCell ref="S86:T86"/>
    <mergeCell ref="U86:V86"/>
  </mergeCells>
  <conditionalFormatting sqref="E87:X87">
    <cfRule type="cellIs" dxfId="35" priority="5" operator="lessThan">
      <formula>0.7</formula>
    </cfRule>
    <cfRule type="cellIs" dxfId="34" priority="6" operator="greaterThanOrEqual">
      <formula>0.7</formula>
    </cfRule>
  </conditionalFormatting>
  <conditionalFormatting sqref="Z87:AA87">
    <cfRule type="cellIs" dxfId="33" priority="1" operator="lessThan">
      <formula>0.7</formula>
    </cfRule>
    <cfRule type="cellIs" dxfId="32" priority="2" operator="greaterThanOrEqual">
      <formula>0.7</formula>
    </cfRule>
  </conditionalFormatting>
  <conditionalFormatting sqref="AD2:AD79">
    <cfRule type="colorScale" priority="14">
      <colorScale>
        <cfvo type="min"/>
        <cfvo type="percentile" val="50"/>
        <cfvo type="max"/>
        <color rgb="FFFF0000"/>
        <color rgb="FFFFFF00"/>
        <color rgb="FF00B050"/>
      </colorScale>
    </cfRule>
  </conditionalFormatting>
  <conditionalFormatting sqref="AD81:AD85">
    <cfRule type="colorScale" priority="7">
      <colorScale>
        <cfvo type="min"/>
        <cfvo type="percentile" val="50"/>
        <cfvo type="max"/>
        <color rgb="FFFF0000"/>
        <color rgb="FFFFFF00"/>
        <color rgb="FF00B050"/>
      </colorScale>
    </cfRule>
  </conditionalFormatting>
  <conditionalFormatting sqref="AF2:AF79 AF81:AF85">
    <cfRule type="cellIs" dxfId="31" priority="19" operator="equal">
      <formula>1</formula>
    </cfRule>
  </conditionalFormatting>
  <conditionalFormatting sqref="AF2:AF79">
    <cfRule type="cellIs" dxfId="30" priority="28" operator="equal">
      <formula>0.75</formula>
    </cfRule>
    <cfRule type="cellIs" dxfId="29" priority="29" operator="equal">
      <formula>0.5</formula>
    </cfRule>
    <cfRule type="cellIs" dxfId="28" priority="30" operator="equal">
      <formula>0.25</formula>
    </cfRule>
    <cfRule type="cellIs" dxfId="27" priority="31" operator="equal">
      <formula>0</formula>
    </cfRule>
  </conditionalFormatting>
  <conditionalFormatting sqref="AF81:AF85">
    <cfRule type="cellIs" dxfId="26" priority="15" operator="equal">
      <formula>0.75</formula>
    </cfRule>
    <cfRule type="cellIs" dxfId="25" priority="16" operator="equal">
      <formula>0.5</formula>
    </cfRule>
    <cfRule type="cellIs" dxfId="24" priority="17" operator="equal">
      <formula>0.25</formula>
    </cfRule>
    <cfRule type="cellIs" dxfId="23" priority="18" operator="equal">
      <formula>0</formula>
    </cfRule>
  </conditionalFormatting>
  <conditionalFormatting sqref="AH4:AH8">
    <cfRule type="cellIs" dxfId="22" priority="8" operator="equal">
      <formula>1</formula>
    </cfRule>
    <cfRule type="cellIs" dxfId="21" priority="9" operator="equal">
      <formula>0.75</formula>
    </cfRule>
    <cfRule type="cellIs" dxfId="20" priority="10" operator="equal">
      <formula>0.5</formula>
    </cfRule>
    <cfRule type="cellIs" dxfId="19" priority="11" operator="equal">
      <formula>0.25</formula>
    </cfRule>
    <cfRule type="cellIs" dxfId="18" priority="12" operator="equal">
      <formula>0</formula>
    </cfRule>
  </conditionalFormatting>
  <conditionalFormatting sqref="AH13:AH23">
    <cfRule type="colorScale" priority="13">
      <colorScale>
        <cfvo type="min"/>
        <cfvo type="percentile" val="50"/>
        <cfvo type="max"/>
        <color rgb="FFFF0000"/>
        <color rgb="FFFFFF00"/>
        <color rgb="FF00B050"/>
      </colorScale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2">
    <tabColor theme="4" tint="0.39997558519241921"/>
  </sheetPr>
  <dimension ref="A1:AI95"/>
  <sheetViews>
    <sheetView showGridLines="0" tabSelected="1" workbookViewId="0">
      <pane ySplit="1" topLeftCell="A2" activePane="bottomLeft" state="frozen"/>
      <selection activeCell="A92" sqref="A92:L92"/>
      <selection pane="bottomLeft" activeCell="C97" sqref="C97"/>
    </sheetView>
  </sheetViews>
  <sheetFormatPr defaultRowHeight="15" x14ac:dyDescent="0.25"/>
  <cols>
    <col min="1" max="1" width="18.140625" style="29" customWidth="1"/>
    <col min="2" max="2" width="23.85546875" style="29" bestFit="1" customWidth="1"/>
    <col min="3" max="4" width="14.140625" style="7" customWidth="1"/>
    <col min="5" max="5" width="12" style="7" customWidth="1"/>
    <col min="6" max="22" width="13" style="7" customWidth="1"/>
    <col min="23" max="23" width="13.28515625" style="7" customWidth="1"/>
    <col min="24" max="24" width="10.140625" style="7" customWidth="1"/>
    <col min="25" max="25" width="9.140625" style="29"/>
    <col min="26" max="27" width="12.85546875" style="7" customWidth="1"/>
    <col min="28" max="28" width="9.140625" style="29"/>
    <col min="29" max="32" width="20.28515625" style="29" customWidth="1"/>
    <col min="33" max="33" width="9.140625" style="29"/>
    <col min="34" max="34" width="26.7109375" style="29" bestFit="1" customWidth="1"/>
    <col min="35" max="35" width="18" style="29" bestFit="1" customWidth="1"/>
    <col min="36" max="16384" width="9.140625" style="29"/>
  </cols>
  <sheetData>
    <row r="1" spans="1:35" ht="59.25" customHeight="1" x14ac:dyDescent="0.25">
      <c r="A1" s="3" t="s">
        <v>0</v>
      </c>
      <c r="B1" s="3" t="s">
        <v>1</v>
      </c>
      <c r="C1" s="12" t="s">
        <v>135</v>
      </c>
      <c r="D1" s="12" t="s">
        <v>115</v>
      </c>
      <c r="E1" s="10" t="s">
        <v>116</v>
      </c>
      <c r="F1" s="11" t="s">
        <v>117</v>
      </c>
      <c r="G1" s="10" t="s">
        <v>118</v>
      </c>
      <c r="H1" s="11" t="s">
        <v>119</v>
      </c>
      <c r="I1" s="10" t="s">
        <v>120</v>
      </c>
      <c r="J1" s="11" t="s">
        <v>121</v>
      </c>
      <c r="K1" s="10" t="s">
        <v>122</v>
      </c>
      <c r="L1" s="11" t="s">
        <v>123</v>
      </c>
      <c r="M1" s="10" t="s">
        <v>124</v>
      </c>
      <c r="N1" s="11" t="s">
        <v>125</v>
      </c>
      <c r="O1" s="10" t="s">
        <v>126</v>
      </c>
      <c r="P1" s="11" t="s">
        <v>127</v>
      </c>
      <c r="Q1" s="10" t="s">
        <v>128</v>
      </c>
      <c r="R1" s="11" t="s">
        <v>129</v>
      </c>
      <c r="S1" s="10" t="s">
        <v>130</v>
      </c>
      <c r="T1" s="11" t="s">
        <v>131</v>
      </c>
      <c r="U1" s="10" t="s">
        <v>132</v>
      </c>
      <c r="V1" s="11" t="s">
        <v>133</v>
      </c>
      <c r="W1" s="10" t="s">
        <v>155</v>
      </c>
      <c r="X1" s="11" t="s">
        <v>134</v>
      </c>
      <c r="Z1" s="10" t="s">
        <v>163</v>
      </c>
      <c r="AA1" s="51" t="s">
        <v>164</v>
      </c>
      <c r="AC1" s="25" t="s">
        <v>142</v>
      </c>
      <c r="AD1" s="25" t="s">
        <v>144</v>
      </c>
      <c r="AE1" s="26" t="s">
        <v>145</v>
      </c>
      <c r="AF1" s="26" t="s">
        <v>143</v>
      </c>
    </row>
    <row r="2" spans="1:35" ht="15" customHeight="1" x14ac:dyDescent="0.25">
      <c r="A2" s="30" t="s">
        <v>2</v>
      </c>
      <c r="B2" s="30" t="s">
        <v>6</v>
      </c>
      <c r="C2" s="14">
        <v>390</v>
      </c>
      <c r="D2" s="14">
        <f>(C2/12)*4</f>
        <v>130</v>
      </c>
      <c r="E2" s="13">
        <v>122</v>
      </c>
      <c r="F2" s="31">
        <f>E2/D2</f>
        <v>0.93846153846153846</v>
      </c>
      <c r="G2" s="13">
        <v>123</v>
      </c>
      <c r="H2" s="31">
        <f>G2/D2</f>
        <v>0.94615384615384612</v>
      </c>
      <c r="I2" s="13">
        <v>124</v>
      </c>
      <c r="J2" s="31">
        <f>I2/D2</f>
        <v>0.9538461538461539</v>
      </c>
      <c r="K2" s="13">
        <v>117</v>
      </c>
      <c r="L2" s="31">
        <f>K2/D2</f>
        <v>0.9</v>
      </c>
      <c r="M2" s="13">
        <v>118</v>
      </c>
      <c r="N2" s="31">
        <f>M2/D2</f>
        <v>0.90769230769230769</v>
      </c>
      <c r="O2" s="13">
        <v>110</v>
      </c>
      <c r="P2" s="31">
        <f>O2/D2</f>
        <v>0.84615384615384615</v>
      </c>
      <c r="Q2" s="13">
        <v>144</v>
      </c>
      <c r="R2" s="31">
        <f>Q2/D2</f>
        <v>1.1076923076923078</v>
      </c>
      <c r="S2" s="13">
        <v>102</v>
      </c>
      <c r="T2" s="31">
        <f>S2/D2</f>
        <v>0.7846153846153846</v>
      </c>
      <c r="U2" s="13">
        <v>118</v>
      </c>
      <c r="V2" s="31">
        <f>U2/D2</f>
        <v>0.90769230769230769</v>
      </c>
      <c r="W2" s="13">
        <v>101</v>
      </c>
      <c r="X2" s="31">
        <f>W2/D2</f>
        <v>0.77692307692307694</v>
      </c>
      <c r="Z2" s="13">
        <v>108</v>
      </c>
      <c r="AA2" s="52">
        <f t="shared" ref="AA2:AA33" si="0">Z2/D2</f>
        <v>0.83076923076923082</v>
      </c>
      <c r="AC2" s="21">
        <f>cálculos2!O2</f>
        <v>4</v>
      </c>
      <c r="AD2" s="22">
        <f>AC2*0.1</f>
        <v>0.4</v>
      </c>
      <c r="AE2" s="21">
        <f>cálculos2!P2</f>
        <v>1</v>
      </c>
      <c r="AF2" s="22">
        <f>AE2*0.25</f>
        <v>0.25</v>
      </c>
      <c r="AH2" s="60" t="s">
        <v>152</v>
      </c>
      <c r="AI2" s="60"/>
    </row>
    <row r="3" spans="1:35" x14ac:dyDescent="0.25">
      <c r="A3" s="30" t="s">
        <v>3</v>
      </c>
      <c r="B3" s="30" t="s">
        <v>7</v>
      </c>
      <c r="C3" s="14">
        <v>165</v>
      </c>
      <c r="D3" s="14">
        <f t="shared" ref="D3:D66" si="1">(C3/12)*4</f>
        <v>55</v>
      </c>
      <c r="E3" s="13">
        <v>43</v>
      </c>
      <c r="F3" s="31">
        <f t="shared" ref="F3:F66" si="2">E3/D3</f>
        <v>0.78181818181818186</v>
      </c>
      <c r="G3" s="13">
        <v>44</v>
      </c>
      <c r="H3" s="31">
        <f t="shared" ref="H3:H66" si="3">G3/D3</f>
        <v>0.8</v>
      </c>
      <c r="I3" s="13">
        <v>48</v>
      </c>
      <c r="J3" s="31">
        <f t="shared" ref="J3:J66" si="4">I3/D3</f>
        <v>0.87272727272727268</v>
      </c>
      <c r="K3" s="13">
        <v>63</v>
      </c>
      <c r="L3" s="31">
        <f t="shared" ref="L3:L66" si="5">K3/D3</f>
        <v>1.1454545454545455</v>
      </c>
      <c r="M3" s="13">
        <v>59</v>
      </c>
      <c r="N3" s="31">
        <f t="shared" ref="N3:N66" si="6">M3/D3</f>
        <v>1.0727272727272728</v>
      </c>
      <c r="O3" s="13">
        <v>60</v>
      </c>
      <c r="P3" s="31">
        <f t="shared" ref="P3:P66" si="7">O3/D3</f>
        <v>1.0909090909090908</v>
      </c>
      <c r="Q3" s="13">
        <v>50</v>
      </c>
      <c r="R3" s="31">
        <f t="shared" ref="R3:R66" si="8">Q3/D3</f>
        <v>0.90909090909090906</v>
      </c>
      <c r="S3" s="13">
        <v>34</v>
      </c>
      <c r="T3" s="31">
        <f t="shared" ref="T3:T66" si="9">S3/D3</f>
        <v>0.61818181818181817</v>
      </c>
      <c r="U3" s="13">
        <v>49</v>
      </c>
      <c r="V3" s="31">
        <f t="shared" ref="V3:V66" si="10">U3/D3</f>
        <v>0.89090909090909087</v>
      </c>
      <c r="W3" s="13">
        <v>39</v>
      </c>
      <c r="X3" s="31">
        <f t="shared" ref="X3:X66" si="11">W3/D3</f>
        <v>0.70909090909090911</v>
      </c>
      <c r="Z3" s="13">
        <v>37</v>
      </c>
      <c r="AA3" s="52">
        <f t="shared" si="0"/>
        <v>0.67272727272727273</v>
      </c>
      <c r="AC3" s="21">
        <f>cálculos2!O3</f>
        <v>3</v>
      </c>
      <c r="AD3" s="22">
        <f t="shared" ref="AD3:AD66" si="12">AC3*0.1</f>
        <v>0.30000000000000004</v>
      </c>
      <c r="AE3" s="21">
        <f>cálculos2!P3</f>
        <v>1</v>
      </c>
      <c r="AF3" s="22">
        <f t="shared" ref="AF3:AF66" si="13">AE3*0.25</f>
        <v>0.25</v>
      </c>
      <c r="AH3" s="26" t="s">
        <v>151</v>
      </c>
      <c r="AI3" s="26" t="s">
        <v>150</v>
      </c>
    </row>
    <row r="4" spans="1:35" x14ac:dyDescent="0.25">
      <c r="A4" s="30" t="s">
        <v>4</v>
      </c>
      <c r="B4" s="30" t="s">
        <v>8</v>
      </c>
      <c r="C4" s="14">
        <v>150</v>
      </c>
      <c r="D4" s="14">
        <f t="shared" si="1"/>
        <v>50</v>
      </c>
      <c r="E4" s="13">
        <v>54</v>
      </c>
      <c r="F4" s="31">
        <f t="shared" si="2"/>
        <v>1.08</v>
      </c>
      <c r="G4" s="13">
        <v>39</v>
      </c>
      <c r="H4" s="31">
        <f t="shared" si="3"/>
        <v>0.78</v>
      </c>
      <c r="I4" s="13">
        <v>38</v>
      </c>
      <c r="J4" s="31">
        <f t="shared" si="4"/>
        <v>0.76</v>
      </c>
      <c r="K4" s="13">
        <v>52</v>
      </c>
      <c r="L4" s="31">
        <f t="shared" si="5"/>
        <v>1.04</v>
      </c>
      <c r="M4" s="13">
        <v>51</v>
      </c>
      <c r="N4" s="31">
        <f t="shared" si="6"/>
        <v>1.02</v>
      </c>
      <c r="O4" s="13">
        <v>47</v>
      </c>
      <c r="P4" s="31">
        <f t="shared" si="7"/>
        <v>0.94</v>
      </c>
      <c r="Q4" s="13">
        <v>30</v>
      </c>
      <c r="R4" s="31">
        <f t="shared" si="8"/>
        <v>0.6</v>
      </c>
      <c r="S4" s="13">
        <v>45</v>
      </c>
      <c r="T4" s="31">
        <f t="shared" si="9"/>
        <v>0.9</v>
      </c>
      <c r="U4" s="13">
        <v>50</v>
      </c>
      <c r="V4" s="31">
        <f t="shared" si="10"/>
        <v>1</v>
      </c>
      <c r="W4" s="13">
        <v>41</v>
      </c>
      <c r="X4" s="31">
        <f t="shared" si="11"/>
        <v>0.82</v>
      </c>
      <c r="Z4" s="13">
        <v>48</v>
      </c>
      <c r="AA4" s="52">
        <f t="shared" si="0"/>
        <v>0.96</v>
      </c>
      <c r="AC4" s="21">
        <f>cálculos2!O4</f>
        <v>4</v>
      </c>
      <c r="AD4" s="22">
        <f t="shared" si="12"/>
        <v>0.4</v>
      </c>
      <c r="AE4" s="21">
        <f>cálculos2!P4</f>
        <v>2</v>
      </c>
      <c r="AF4" s="22">
        <f t="shared" si="13"/>
        <v>0.5</v>
      </c>
      <c r="AH4" s="22">
        <v>0</v>
      </c>
      <c r="AI4" s="13">
        <f>COUNTIF($AF$2:$AF$79,"=0")</f>
        <v>14</v>
      </c>
    </row>
    <row r="5" spans="1:35" x14ac:dyDescent="0.25">
      <c r="A5" s="30" t="s">
        <v>5</v>
      </c>
      <c r="B5" s="30" t="s">
        <v>9</v>
      </c>
      <c r="C5" s="14">
        <v>317</v>
      </c>
      <c r="D5" s="14">
        <f t="shared" si="1"/>
        <v>105.66666666666667</v>
      </c>
      <c r="E5" s="13">
        <v>106</v>
      </c>
      <c r="F5" s="31">
        <f t="shared" si="2"/>
        <v>1.0031545741324921</v>
      </c>
      <c r="G5" s="13">
        <v>93</v>
      </c>
      <c r="H5" s="31">
        <f t="shared" si="3"/>
        <v>0.88012618296529965</v>
      </c>
      <c r="I5" s="13">
        <v>98</v>
      </c>
      <c r="J5" s="31">
        <f t="shared" si="4"/>
        <v>0.9274447949526814</v>
      </c>
      <c r="K5" s="13">
        <v>105</v>
      </c>
      <c r="L5" s="31">
        <f t="shared" si="5"/>
        <v>0.9936908517350157</v>
      </c>
      <c r="M5" s="13">
        <v>106</v>
      </c>
      <c r="N5" s="31">
        <f t="shared" si="6"/>
        <v>1.0031545741324921</v>
      </c>
      <c r="O5" s="13">
        <v>106</v>
      </c>
      <c r="P5" s="31">
        <f t="shared" si="7"/>
        <v>1.0031545741324921</v>
      </c>
      <c r="Q5" s="13">
        <v>77</v>
      </c>
      <c r="R5" s="31">
        <f t="shared" si="8"/>
        <v>0.72870662460567825</v>
      </c>
      <c r="S5" s="13">
        <v>94</v>
      </c>
      <c r="T5" s="31">
        <f t="shared" si="9"/>
        <v>0.88958990536277593</v>
      </c>
      <c r="U5" s="13">
        <v>88</v>
      </c>
      <c r="V5" s="31">
        <f t="shared" si="10"/>
        <v>0.83280757097791791</v>
      </c>
      <c r="W5" s="13">
        <v>91</v>
      </c>
      <c r="X5" s="31">
        <f t="shared" si="11"/>
        <v>0.86119873817034698</v>
      </c>
      <c r="Z5" s="13">
        <v>105</v>
      </c>
      <c r="AA5" s="52">
        <f t="shared" si="0"/>
        <v>0.9936908517350157</v>
      </c>
      <c r="AC5" s="21">
        <f>cálculos2!O5</f>
        <v>4</v>
      </c>
      <c r="AD5" s="22">
        <f t="shared" si="12"/>
        <v>0.4</v>
      </c>
      <c r="AE5" s="21">
        <f>cálculos2!P5</f>
        <v>1</v>
      </c>
      <c r="AF5" s="22">
        <f t="shared" si="13"/>
        <v>0.25</v>
      </c>
      <c r="AH5" s="22">
        <v>0.25</v>
      </c>
      <c r="AI5" s="13">
        <f>COUNTIF($AF$2:$AF$79,"=0,25")</f>
        <v>15</v>
      </c>
    </row>
    <row r="6" spans="1:35" x14ac:dyDescent="0.25">
      <c r="A6" s="30" t="s">
        <v>5</v>
      </c>
      <c r="B6" s="30" t="s">
        <v>10</v>
      </c>
      <c r="C6" s="14">
        <v>119</v>
      </c>
      <c r="D6" s="14">
        <f t="shared" si="1"/>
        <v>39.666666666666664</v>
      </c>
      <c r="E6" s="13">
        <v>43</v>
      </c>
      <c r="F6" s="31">
        <f t="shared" si="2"/>
        <v>1.0840336134453783</v>
      </c>
      <c r="G6" s="13">
        <v>46</v>
      </c>
      <c r="H6" s="31">
        <f t="shared" si="3"/>
        <v>1.1596638655462186</v>
      </c>
      <c r="I6" s="13">
        <v>44</v>
      </c>
      <c r="J6" s="31">
        <f t="shared" si="4"/>
        <v>1.1092436974789917</v>
      </c>
      <c r="K6" s="13">
        <v>44</v>
      </c>
      <c r="L6" s="31">
        <f t="shared" si="5"/>
        <v>1.1092436974789917</v>
      </c>
      <c r="M6" s="13">
        <v>44</v>
      </c>
      <c r="N6" s="31">
        <f t="shared" si="6"/>
        <v>1.1092436974789917</v>
      </c>
      <c r="O6" s="13">
        <v>46</v>
      </c>
      <c r="P6" s="31">
        <f t="shared" si="7"/>
        <v>1.1596638655462186</v>
      </c>
      <c r="Q6" s="13">
        <v>36</v>
      </c>
      <c r="R6" s="31">
        <f t="shared" si="8"/>
        <v>0.90756302521008414</v>
      </c>
      <c r="S6" s="13">
        <v>29</v>
      </c>
      <c r="T6" s="31">
        <f t="shared" si="9"/>
        <v>0.73109243697478998</v>
      </c>
      <c r="U6" s="13">
        <v>33</v>
      </c>
      <c r="V6" s="31">
        <f t="shared" si="10"/>
        <v>0.83193277310924374</v>
      </c>
      <c r="W6" s="13">
        <v>23</v>
      </c>
      <c r="X6" s="31">
        <f t="shared" si="11"/>
        <v>0.57983193277310929</v>
      </c>
      <c r="Z6" s="13">
        <v>46</v>
      </c>
      <c r="AA6" s="52">
        <f t="shared" si="0"/>
        <v>1.1596638655462186</v>
      </c>
      <c r="AC6" s="21">
        <f>cálculos2!O6</f>
        <v>6</v>
      </c>
      <c r="AD6" s="22">
        <f t="shared" si="12"/>
        <v>0.60000000000000009</v>
      </c>
      <c r="AE6" s="21">
        <f>cálculos2!P6</f>
        <v>3</v>
      </c>
      <c r="AF6" s="22">
        <f t="shared" si="13"/>
        <v>0.75</v>
      </c>
      <c r="AH6" s="22">
        <v>0.5</v>
      </c>
      <c r="AI6" s="13">
        <f>COUNTIF($AF$2:$AF$79,"=0,5")</f>
        <v>12</v>
      </c>
    </row>
    <row r="7" spans="1:35" x14ac:dyDescent="0.25">
      <c r="A7" s="30" t="s">
        <v>4</v>
      </c>
      <c r="B7" s="30" t="s">
        <v>11</v>
      </c>
      <c r="C7" s="14">
        <v>78</v>
      </c>
      <c r="D7" s="14">
        <f t="shared" si="1"/>
        <v>26</v>
      </c>
      <c r="E7" s="13">
        <v>28</v>
      </c>
      <c r="F7" s="31">
        <f t="shared" si="2"/>
        <v>1.0769230769230769</v>
      </c>
      <c r="G7" s="13">
        <v>25</v>
      </c>
      <c r="H7" s="31">
        <f t="shared" si="3"/>
        <v>0.96153846153846156</v>
      </c>
      <c r="I7" s="13">
        <v>25</v>
      </c>
      <c r="J7" s="31">
        <f t="shared" si="4"/>
        <v>0.96153846153846156</v>
      </c>
      <c r="K7" s="13">
        <v>23</v>
      </c>
      <c r="L7" s="31">
        <f t="shared" si="5"/>
        <v>0.88461538461538458</v>
      </c>
      <c r="M7" s="13">
        <v>24</v>
      </c>
      <c r="N7" s="31">
        <f t="shared" si="6"/>
        <v>0.92307692307692313</v>
      </c>
      <c r="O7" s="13">
        <v>28</v>
      </c>
      <c r="P7" s="31">
        <f t="shared" si="7"/>
        <v>1.0769230769230769</v>
      </c>
      <c r="Q7" s="13">
        <v>28</v>
      </c>
      <c r="R7" s="31">
        <f t="shared" si="8"/>
        <v>1.0769230769230769</v>
      </c>
      <c r="S7" s="13">
        <v>20</v>
      </c>
      <c r="T7" s="31">
        <f t="shared" si="9"/>
        <v>0.76923076923076927</v>
      </c>
      <c r="U7" s="13">
        <v>24</v>
      </c>
      <c r="V7" s="31">
        <f t="shared" si="10"/>
        <v>0.92307692307692313</v>
      </c>
      <c r="W7" s="13">
        <v>14</v>
      </c>
      <c r="X7" s="31">
        <f t="shared" si="11"/>
        <v>0.53846153846153844</v>
      </c>
      <c r="Z7" s="13">
        <v>25</v>
      </c>
      <c r="AA7" s="52">
        <f t="shared" si="0"/>
        <v>0.96153846153846156</v>
      </c>
      <c r="AC7" s="21">
        <f>cálculos2!O7</f>
        <v>6</v>
      </c>
      <c r="AD7" s="22">
        <f t="shared" si="12"/>
        <v>0.60000000000000009</v>
      </c>
      <c r="AE7" s="21">
        <f>cálculos2!P7</f>
        <v>2</v>
      </c>
      <c r="AF7" s="22">
        <f t="shared" si="13"/>
        <v>0.5</v>
      </c>
      <c r="AH7" s="22">
        <v>0.75</v>
      </c>
      <c r="AI7" s="13">
        <f>COUNTIF($AF$2:$AF$79,"=0,75")</f>
        <v>25</v>
      </c>
    </row>
    <row r="8" spans="1:35" x14ac:dyDescent="0.25">
      <c r="A8" s="30" t="s">
        <v>5</v>
      </c>
      <c r="B8" s="30" t="s">
        <v>12</v>
      </c>
      <c r="C8" s="14">
        <v>388</v>
      </c>
      <c r="D8" s="14">
        <f t="shared" si="1"/>
        <v>129.33333333333334</v>
      </c>
      <c r="E8" s="13">
        <v>107</v>
      </c>
      <c r="F8" s="31">
        <f t="shared" si="2"/>
        <v>0.82731958762886593</v>
      </c>
      <c r="G8" s="13">
        <v>128</v>
      </c>
      <c r="H8" s="31">
        <f t="shared" si="3"/>
        <v>0.98969072164948446</v>
      </c>
      <c r="I8" s="13">
        <v>129</v>
      </c>
      <c r="J8" s="31">
        <f t="shared" si="4"/>
        <v>0.99742268041237103</v>
      </c>
      <c r="K8" s="13">
        <v>118</v>
      </c>
      <c r="L8" s="31">
        <f t="shared" si="5"/>
        <v>0.91237113402061853</v>
      </c>
      <c r="M8" s="13">
        <v>120</v>
      </c>
      <c r="N8" s="31">
        <f t="shared" si="6"/>
        <v>0.92783505154639168</v>
      </c>
      <c r="O8" s="13">
        <v>124</v>
      </c>
      <c r="P8" s="31">
        <f t="shared" si="7"/>
        <v>0.95876288659793807</v>
      </c>
      <c r="Q8" s="13">
        <v>104</v>
      </c>
      <c r="R8" s="31">
        <f t="shared" si="8"/>
        <v>0.8041237113402061</v>
      </c>
      <c r="S8" s="13">
        <v>121</v>
      </c>
      <c r="T8" s="31">
        <f t="shared" si="9"/>
        <v>0.93556701030927825</v>
      </c>
      <c r="U8" s="13">
        <v>118</v>
      </c>
      <c r="V8" s="31">
        <f t="shared" si="10"/>
        <v>0.91237113402061853</v>
      </c>
      <c r="W8" s="13">
        <v>129</v>
      </c>
      <c r="X8" s="31">
        <f t="shared" si="11"/>
        <v>0.99742268041237103</v>
      </c>
      <c r="Z8" s="13">
        <v>85</v>
      </c>
      <c r="AA8" s="52">
        <f t="shared" si="0"/>
        <v>0.65721649484536082</v>
      </c>
      <c r="AC8" s="21">
        <f>cálculos2!O8</f>
        <v>5</v>
      </c>
      <c r="AD8" s="22">
        <f t="shared" si="12"/>
        <v>0.5</v>
      </c>
      <c r="AE8" s="21">
        <f>cálculos2!P8</f>
        <v>2</v>
      </c>
      <c r="AF8" s="22">
        <f t="shared" si="13"/>
        <v>0.5</v>
      </c>
      <c r="AH8" s="22">
        <v>1</v>
      </c>
      <c r="AI8" s="13">
        <f>COUNTIF($AF$2:$AF$79,"=1,0")</f>
        <v>12</v>
      </c>
    </row>
    <row r="9" spans="1:35" ht="15" customHeight="1" x14ac:dyDescent="0.25">
      <c r="A9" s="30" t="s">
        <v>5</v>
      </c>
      <c r="B9" s="30" t="s">
        <v>13</v>
      </c>
      <c r="C9" s="14">
        <v>68</v>
      </c>
      <c r="D9" s="14">
        <f t="shared" si="1"/>
        <v>22.666666666666668</v>
      </c>
      <c r="E9" s="13">
        <v>17</v>
      </c>
      <c r="F9" s="31">
        <f t="shared" si="2"/>
        <v>0.75</v>
      </c>
      <c r="G9" s="13">
        <v>32</v>
      </c>
      <c r="H9" s="31">
        <f t="shared" si="3"/>
        <v>1.4117647058823528</v>
      </c>
      <c r="I9" s="13">
        <v>32</v>
      </c>
      <c r="J9" s="31">
        <f t="shared" si="4"/>
        <v>1.4117647058823528</v>
      </c>
      <c r="K9" s="13">
        <v>35</v>
      </c>
      <c r="L9" s="31">
        <f t="shared" si="5"/>
        <v>1.5441176470588234</v>
      </c>
      <c r="M9" s="13">
        <v>30</v>
      </c>
      <c r="N9" s="31">
        <f t="shared" si="6"/>
        <v>1.3235294117647058</v>
      </c>
      <c r="O9" s="13">
        <v>34</v>
      </c>
      <c r="P9" s="31">
        <f t="shared" si="7"/>
        <v>1.5</v>
      </c>
      <c r="Q9" s="13">
        <v>10</v>
      </c>
      <c r="R9" s="31">
        <f t="shared" si="8"/>
        <v>0.44117647058823528</v>
      </c>
      <c r="S9" s="13">
        <v>27</v>
      </c>
      <c r="T9" s="31">
        <f t="shared" si="9"/>
        <v>1.1911764705882353</v>
      </c>
      <c r="U9" s="13">
        <v>19</v>
      </c>
      <c r="V9" s="31">
        <f t="shared" si="10"/>
        <v>0.83823529411764697</v>
      </c>
      <c r="W9" s="13">
        <v>21</v>
      </c>
      <c r="X9" s="31">
        <f t="shared" si="11"/>
        <v>0.92647058823529405</v>
      </c>
      <c r="Z9" s="13">
        <v>19</v>
      </c>
      <c r="AA9" s="52">
        <f t="shared" si="0"/>
        <v>0.83823529411764697</v>
      </c>
      <c r="AC9" s="21">
        <f>cálculos2!O9</f>
        <v>6</v>
      </c>
      <c r="AD9" s="22">
        <f t="shared" si="12"/>
        <v>0.60000000000000009</v>
      </c>
      <c r="AE9" s="21">
        <f>cálculos2!P9</f>
        <v>3</v>
      </c>
      <c r="AF9" s="22">
        <f t="shared" si="13"/>
        <v>0.75</v>
      </c>
    </row>
    <row r="10" spans="1:35" x14ac:dyDescent="0.25">
      <c r="A10" s="30" t="s">
        <v>2</v>
      </c>
      <c r="B10" s="30" t="s">
        <v>14</v>
      </c>
      <c r="C10" s="14">
        <v>1508</v>
      </c>
      <c r="D10" s="14">
        <f t="shared" si="1"/>
        <v>502.66666666666669</v>
      </c>
      <c r="E10" s="13">
        <v>453</v>
      </c>
      <c r="F10" s="31">
        <f t="shared" si="2"/>
        <v>0.9011936339522546</v>
      </c>
      <c r="G10" s="13">
        <v>478</v>
      </c>
      <c r="H10" s="31">
        <f t="shared" si="3"/>
        <v>0.95092838196286467</v>
      </c>
      <c r="I10" s="13">
        <v>486</v>
      </c>
      <c r="J10" s="31">
        <f t="shared" si="4"/>
        <v>0.96684350132625996</v>
      </c>
      <c r="K10" s="13">
        <v>462</v>
      </c>
      <c r="L10" s="31">
        <f t="shared" si="5"/>
        <v>0.91909814323607419</v>
      </c>
      <c r="M10" s="13">
        <v>452</v>
      </c>
      <c r="N10" s="31">
        <f t="shared" si="6"/>
        <v>0.89920424403183019</v>
      </c>
      <c r="O10" s="13">
        <v>461</v>
      </c>
      <c r="P10" s="31">
        <f t="shared" si="7"/>
        <v>0.91710875331564978</v>
      </c>
      <c r="Q10" s="13">
        <v>425</v>
      </c>
      <c r="R10" s="31">
        <f t="shared" si="8"/>
        <v>0.8454907161803713</v>
      </c>
      <c r="S10" s="13">
        <v>458</v>
      </c>
      <c r="T10" s="31">
        <f t="shared" si="9"/>
        <v>0.91114058355437666</v>
      </c>
      <c r="U10" s="13">
        <v>471</v>
      </c>
      <c r="V10" s="31">
        <f t="shared" si="10"/>
        <v>0.9370026525198939</v>
      </c>
      <c r="W10" s="13">
        <v>389</v>
      </c>
      <c r="X10" s="31">
        <f t="shared" si="11"/>
        <v>0.77387267904509283</v>
      </c>
      <c r="Z10" s="13">
        <v>433</v>
      </c>
      <c r="AA10" s="52">
        <f t="shared" si="0"/>
        <v>0.8614058355437666</v>
      </c>
      <c r="AC10" s="21">
        <f>cálculos2!O10</f>
        <v>3</v>
      </c>
      <c r="AD10" s="22">
        <f t="shared" si="12"/>
        <v>0.30000000000000004</v>
      </c>
      <c r="AE10" s="21">
        <f>cálculos2!P10</f>
        <v>2</v>
      </c>
      <c r="AF10" s="22">
        <f t="shared" si="13"/>
        <v>0.5</v>
      </c>
    </row>
    <row r="11" spans="1:35" x14ac:dyDescent="0.25">
      <c r="A11" s="30" t="s">
        <v>5</v>
      </c>
      <c r="B11" s="30" t="s">
        <v>15</v>
      </c>
      <c r="C11" s="14">
        <v>132</v>
      </c>
      <c r="D11" s="14">
        <f t="shared" si="1"/>
        <v>44</v>
      </c>
      <c r="E11" s="13">
        <v>39</v>
      </c>
      <c r="F11" s="31">
        <f t="shared" si="2"/>
        <v>0.88636363636363635</v>
      </c>
      <c r="G11" s="13">
        <v>45</v>
      </c>
      <c r="H11" s="31">
        <f t="shared" si="3"/>
        <v>1.0227272727272727</v>
      </c>
      <c r="I11" s="13">
        <v>45</v>
      </c>
      <c r="J11" s="31">
        <f t="shared" si="4"/>
        <v>1.0227272727272727</v>
      </c>
      <c r="K11" s="13">
        <v>49</v>
      </c>
      <c r="L11" s="31">
        <f t="shared" si="5"/>
        <v>1.1136363636363635</v>
      </c>
      <c r="M11" s="13">
        <v>48</v>
      </c>
      <c r="N11" s="31">
        <f t="shared" si="6"/>
        <v>1.0909090909090908</v>
      </c>
      <c r="O11" s="13">
        <v>49</v>
      </c>
      <c r="P11" s="31">
        <f t="shared" si="7"/>
        <v>1.1136363636363635</v>
      </c>
      <c r="Q11" s="13">
        <v>46</v>
      </c>
      <c r="R11" s="31">
        <f t="shared" si="8"/>
        <v>1.0454545454545454</v>
      </c>
      <c r="S11" s="13">
        <v>53</v>
      </c>
      <c r="T11" s="31">
        <f t="shared" si="9"/>
        <v>1.2045454545454546</v>
      </c>
      <c r="U11" s="13">
        <v>49</v>
      </c>
      <c r="V11" s="31">
        <f t="shared" si="10"/>
        <v>1.1136363636363635</v>
      </c>
      <c r="W11" s="13">
        <v>50</v>
      </c>
      <c r="X11" s="31">
        <f t="shared" si="11"/>
        <v>1.1363636363636365</v>
      </c>
      <c r="Z11" s="13">
        <v>39</v>
      </c>
      <c r="AA11" s="52">
        <f t="shared" si="0"/>
        <v>0.88636363636363635</v>
      </c>
      <c r="AC11" s="21">
        <f>cálculos2!O11</f>
        <v>9</v>
      </c>
      <c r="AD11" s="22">
        <f t="shared" si="12"/>
        <v>0.9</v>
      </c>
      <c r="AE11" s="21">
        <f>cálculos2!P11</f>
        <v>4</v>
      </c>
      <c r="AF11" s="22">
        <f t="shared" si="13"/>
        <v>1</v>
      </c>
      <c r="AH11" s="61" t="s">
        <v>153</v>
      </c>
      <c r="AI11" s="61"/>
    </row>
    <row r="12" spans="1:35" x14ac:dyDescent="0.25">
      <c r="A12" s="30" t="s">
        <v>4</v>
      </c>
      <c r="B12" s="30" t="s">
        <v>16</v>
      </c>
      <c r="C12" s="14">
        <v>388</v>
      </c>
      <c r="D12" s="14">
        <f t="shared" si="1"/>
        <v>129.33333333333334</v>
      </c>
      <c r="E12" s="13">
        <v>124</v>
      </c>
      <c r="F12" s="31">
        <f t="shared" si="2"/>
        <v>0.95876288659793807</v>
      </c>
      <c r="G12" s="13">
        <v>102</v>
      </c>
      <c r="H12" s="31">
        <f t="shared" si="3"/>
        <v>0.78865979381443296</v>
      </c>
      <c r="I12" s="13">
        <v>102</v>
      </c>
      <c r="J12" s="31">
        <f t="shared" si="4"/>
        <v>0.78865979381443296</v>
      </c>
      <c r="K12" s="13">
        <v>111</v>
      </c>
      <c r="L12" s="31">
        <f t="shared" si="5"/>
        <v>0.85824742268041232</v>
      </c>
      <c r="M12" s="13">
        <v>107</v>
      </c>
      <c r="N12" s="31">
        <f t="shared" si="6"/>
        <v>0.82731958762886593</v>
      </c>
      <c r="O12" s="13">
        <v>107</v>
      </c>
      <c r="P12" s="31">
        <f t="shared" si="7"/>
        <v>0.82731958762886593</v>
      </c>
      <c r="Q12" s="13">
        <v>102</v>
      </c>
      <c r="R12" s="31">
        <f t="shared" si="8"/>
        <v>0.78865979381443296</v>
      </c>
      <c r="S12" s="13">
        <v>104</v>
      </c>
      <c r="T12" s="31">
        <f t="shared" si="9"/>
        <v>0.8041237113402061</v>
      </c>
      <c r="U12" s="13">
        <v>117</v>
      </c>
      <c r="V12" s="31">
        <f t="shared" si="10"/>
        <v>0.90463917525773185</v>
      </c>
      <c r="W12" s="13">
        <v>94</v>
      </c>
      <c r="X12" s="31">
        <f t="shared" si="11"/>
        <v>0.72680412371134018</v>
      </c>
      <c r="Z12" s="13">
        <v>83</v>
      </c>
      <c r="AA12" s="52">
        <f t="shared" si="0"/>
        <v>0.64175257731958757</v>
      </c>
      <c r="AC12" s="21">
        <f>cálculos2!O12</f>
        <v>1</v>
      </c>
      <c r="AD12" s="22">
        <f t="shared" si="12"/>
        <v>0.1</v>
      </c>
      <c r="AE12" s="21">
        <f>cálculos2!P12</f>
        <v>0</v>
      </c>
      <c r="AF12" s="22">
        <f t="shared" si="13"/>
        <v>0</v>
      </c>
      <c r="AH12" s="25" t="s">
        <v>151</v>
      </c>
      <c r="AI12" s="25" t="s">
        <v>150</v>
      </c>
    </row>
    <row r="13" spans="1:35" x14ac:dyDescent="0.25">
      <c r="A13" s="30" t="s">
        <v>3</v>
      </c>
      <c r="B13" s="30" t="s">
        <v>17</v>
      </c>
      <c r="C13" s="14">
        <v>588</v>
      </c>
      <c r="D13" s="14">
        <f t="shared" si="1"/>
        <v>196</v>
      </c>
      <c r="E13" s="13">
        <v>152</v>
      </c>
      <c r="F13" s="31">
        <f t="shared" si="2"/>
        <v>0.77551020408163263</v>
      </c>
      <c r="G13" s="13">
        <v>173</v>
      </c>
      <c r="H13" s="31">
        <f t="shared" si="3"/>
        <v>0.88265306122448983</v>
      </c>
      <c r="I13" s="13">
        <v>184</v>
      </c>
      <c r="J13" s="31">
        <f t="shared" si="4"/>
        <v>0.93877551020408168</v>
      </c>
      <c r="K13" s="13">
        <v>177</v>
      </c>
      <c r="L13" s="31">
        <f t="shared" si="5"/>
        <v>0.90306122448979587</v>
      </c>
      <c r="M13" s="13">
        <v>172</v>
      </c>
      <c r="N13" s="31">
        <f t="shared" si="6"/>
        <v>0.87755102040816324</v>
      </c>
      <c r="O13" s="13">
        <v>173</v>
      </c>
      <c r="P13" s="31">
        <f t="shared" si="7"/>
        <v>0.88265306122448983</v>
      </c>
      <c r="Q13" s="13">
        <v>141</v>
      </c>
      <c r="R13" s="31">
        <f t="shared" si="8"/>
        <v>0.71938775510204078</v>
      </c>
      <c r="S13" s="13">
        <v>187</v>
      </c>
      <c r="T13" s="31">
        <f t="shared" si="9"/>
        <v>0.95408163265306123</v>
      </c>
      <c r="U13" s="13">
        <v>203</v>
      </c>
      <c r="V13" s="31">
        <f t="shared" si="10"/>
        <v>1.0357142857142858</v>
      </c>
      <c r="W13" s="13">
        <v>165</v>
      </c>
      <c r="X13" s="31">
        <f t="shared" si="11"/>
        <v>0.84183673469387754</v>
      </c>
      <c r="Z13" s="13">
        <v>149</v>
      </c>
      <c r="AA13" s="52">
        <f t="shared" si="0"/>
        <v>0.76020408163265307</v>
      </c>
      <c r="AC13" s="21">
        <f>cálculos2!O13</f>
        <v>2</v>
      </c>
      <c r="AD13" s="22">
        <f t="shared" si="12"/>
        <v>0.2</v>
      </c>
      <c r="AE13" s="21">
        <f>cálculos2!P13</f>
        <v>1</v>
      </c>
      <c r="AF13" s="22">
        <f t="shared" si="13"/>
        <v>0.25</v>
      </c>
      <c r="AH13" s="35">
        <v>0</v>
      </c>
      <c r="AI13" s="13">
        <f>COUNTIF($AD$2:$AD$79,"=0")</f>
        <v>5</v>
      </c>
    </row>
    <row r="14" spans="1:35" x14ac:dyDescent="0.25">
      <c r="A14" s="30" t="s">
        <v>3</v>
      </c>
      <c r="B14" s="30" t="s">
        <v>18</v>
      </c>
      <c r="C14" s="14">
        <v>180</v>
      </c>
      <c r="D14" s="14">
        <f t="shared" si="1"/>
        <v>60</v>
      </c>
      <c r="E14" s="13">
        <v>56</v>
      </c>
      <c r="F14" s="31">
        <f t="shared" si="2"/>
        <v>0.93333333333333335</v>
      </c>
      <c r="G14" s="13">
        <v>63</v>
      </c>
      <c r="H14" s="31">
        <f t="shared" si="3"/>
        <v>1.05</v>
      </c>
      <c r="I14" s="13">
        <v>63</v>
      </c>
      <c r="J14" s="31">
        <f t="shared" si="4"/>
        <v>1.05</v>
      </c>
      <c r="K14" s="13">
        <v>62</v>
      </c>
      <c r="L14" s="31">
        <f t="shared" si="5"/>
        <v>1.0333333333333334</v>
      </c>
      <c r="M14" s="13">
        <v>65</v>
      </c>
      <c r="N14" s="31">
        <f t="shared" si="6"/>
        <v>1.0833333333333333</v>
      </c>
      <c r="O14" s="13">
        <v>66</v>
      </c>
      <c r="P14" s="31">
        <f t="shared" si="7"/>
        <v>1.1000000000000001</v>
      </c>
      <c r="Q14" s="13">
        <v>52</v>
      </c>
      <c r="R14" s="31">
        <f t="shared" si="8"/>
        <v>0.8666666666666667</v>
      </c>
      <c r="S14" s="13">
        <v>59</v>
      </c>
      <c r="T14" s="31">
        <f t="shared" si="9"/>
        <v>0.98333333333333328</v>
      </c>
      <c r="U14" s="13">
        <v>64</v>
      </c>
      <c r="V14" s="31">
        <f t="shared" si="10"/>
        <v>1.0666666666666667</v>
      </c>
      <c r="W14" s="13">
        <v>56</v>
      </c>
      <c r="X14" s="31">
        <f t="shared" si="11"/>
        <v>0.93333333333333335</v>
      </c>
      <c r="Z14" s="13">
        <v>51</v>
      </c>
      <c r="AA14" s="52">
        <f t="shared" si="0"/>
        <v>0.85</v>
      </c>
      <c r="AC14" s="21">
        <f>cálculos2!O14</f>
        <v>8</v>
      </c>
      <c r="AD14" s="22">
        <f t="shared" si="12"/>
        <v>0.8</v>
      </c>
      <c r="AE14" s="21">
        <f>cálculos2!P14</f>
        <v>4</v>
      </c>
      <c r="AF14" s="22">
        <f t="shared" si="13"/>
        <v>1</v>
      </c>
      <c r="AH14" s="35">
        <v>0.1</v>
      </c>
      <c r="AI14" s="13">
        <f>COUNTIF($AD$2:$AD$79,"=0,1")</f>
        <v>10</v>
      </c>
    </row>
    <row r="15" spans="1:35" x14ac:dyDescent="0.25">
      <c r="A15" s="30" t="s">
        <v>5</v>
      </c>
      <c r="B15" s="30" t="s">
        <v>19</v>
      </c>
      <c r="C15" s="14">
        <v>75</v>
      </c>
      <c r="D15" s="14">
        <f t="shared" si="1"/>
        <v>25</v>
      </c>
      <c r="E15" s="13">
        <v>29</v>
      </c>
      <c r="F15" s="31">
        <f t="shared" si="2"/>
        <v>1.1599999999999999</v>
      </c>
      <c r="G15" s="13">
        <v>41</v>
      </c>
      <c r="H15" s="31">
        <f t="shared" si="3"/>
        <v>1.64</v>
      </c>
      <c r="I15" s="13">
        <v>42</v>
      </c>
      <c r="J15" s="31">
        <f t="shared" si="4"/>
        <v>1.68</v>
      </c>
      <c r="K15" s="13">
        <v>51</v>
      </c>
      <c r="L15" s="31">
        <f t="shared" si="5"/>
        <v>2.04</v>
      </c>
      <c r="M15" s="13">
        <v>45</v>
      </c>
      <c r="N15" s="31">
        <f t="shared" si="6"/>
        <v>1.8</v>
      </c>
      <c r="O15" s="13">
        <v>59</v>
      </c>
      <c r="P15" s="31">
        <f t="shared" si="7"/>
        <v>2.36</v>
      </c>
      <c r="Q15" s="13">
        <v>20</v>
      </c>
      <c r="R15" s="31">
        <f t="shared" si="8"/>
        <v>0.8</v>
      </c>
      <c r="S15" s="13">
        <v>20</v>
      </c>
      <c r="T15" s="31">
        <f t="shared" si="9"/>
        <v>0.8</v>
      </c>
      <c r="U15" s="13">
        <v>19</v>
      </c>
      <c r="V15" s="31">
        <f t="shared" si="10"/>
        <v>0.76</v>
      </c>
      <c r="W15" s="13">
        <v>21</v>
      </c>
      <c r="X15" s="31">
        <f t="shared" si="11"/>
        <v>0.84</v>
      </c>
      <c r="Z15" s="13">
        <v>27</v>
      </c>
      <c r="AA15" s="52">
        <f t="shared" si="0"/>
        <v>1.08</v>
      </c>
      <c r="AC15" s="21">
        <f>cálculos2!O15</f>
        <v>6</v>
      </c>
      <c r="AD15" s="22">
        <f t="shared" si="12"/>
        <v>0.60000000000000009</v>
      </c>
      <c r="AE15" s="21">
        <f>cálculos2!P15</f>
        <v>3</v>
      </c>
      <c r="AF15" s="22">
        <f t="shared" si="13"/>
        <v>0.75</v>
      </c>
      <c r="AH15" s="35">
        <v>0.2</v>
      </c>
      <c r="AI15" s="13">
        <f>COUNTIF($AD$2:$AD$79,"=0,2")</f>
        <v>3</v>
      </c>
    </row>
    <row r="16" spans="1:35" x14ac:dyDescent="0.25">
      <c r="A16" s="30" t="s">
        <v>2</v>
      </c>
      <c r="B16" s="30" t="s">
        <v>20</v>
      </c>
      <c r="C16" s="14">
        <v>228</v>
      </c>
      <c r="D16" s="14">
        <f t="shared" si="1"/>
        <v>76</v>
      </c>
      <c r="E16" s="13">
        <v>49</v>
      </c>
      <c r="F16" s="31">
        <f t="shared" si="2"/>
        <v>0.64473684210526316</v>
      </c>
      <c r="G16" s="13">
        <v>65</v>
      </c>
      <c r="H16" s="31">
        <f t="shared" si="3"/>
        <v>0.85526315789473684</v>
      </c>
      <c r="I16" s="13">
        <v>65</v>
      </c>
      <c r="J16" s="31">
        <f t="shared" si="4"/>
        <v>0.85526315789473684</v>
      </c>
      <c r="K16" s="13">
        <v>64</v>
      </c>
      <c r="L16" s="31">
        <f t="shared" si="5"/>
        <v>0.84210526315789469</v>
      </c>
      <c r="M16" s="13">
        <v>62</v>
      </c>
      <c r="N16" s="31">
        <f t="shared" si="6"/>
        <v>0.81578947368421051</v>
      </c>
      <c r="O16" s="13">
        <v>69</v>
      </c>
      <c r="P16" s="31">
        <f t="shared" si="7"/>
        <v>0.90789473684210531</v>
      </c>
      <c r="Q16" s="13">
        <v>59</v>
      </c>
      <c r="R16" s="31">
        <f t="shared" si="8"/>
        <v>0.77631578947368418</v>
      </c>
      <c r="S16" s="13">
        <v>75</v>
      </c>
      <c r="T16" s="31">
        <f t="shared" si="9"/>
        <v>0.98684210526315785</v>
      </c>
      <c r="U16" s="13">
        <v>73</v>
      </c>
      <c r="V16" s="31">
        <f t="shared" si="10"/>
        <v>0.96052631578947367</v>
      </c>
      <c r="W16" s="13">
        <v>71</v>
      </c>
      <c r="X16" s="31">
        <f t="shared" si="11"/>
        <v>0.93421052631578949</v>
      </c>
      <c r="Z16" s="13">
        <v>22</v>
      </c>
      <c r="AA16" s="52">
        <f t="shared" si="0"/>
        <v>0.28947368421052633</v>
      </c>
      <c r="AC16" s="21">
        <f>cálculos2!O16</f>
        <v>2</v>
      </c>
      <c r="AD16" s="22">
        <f t="shared" si="12"/>
        <v>0.2</v>
      </c>
      <c r="AE16" s="21">
        <f>cálculos2!P16</f>
        <v>1</v>
      </c>
      <c r="AF16" s="22">
        <f t="shared" si="13"/>
        <v>0.25</v>
      </c>
      <c r="AH16" s="35">
        <v>0.3</v>
      </c>
      <c r="AI16" s="13">
        <f>COUNTIF($AD$2:$AD$79,"=0,3")</f>
        <v>7</v>
      </c>
    </row>
    <row r="17" spans="1:35" x14ac:dyDescent="0.25">
      <c r="A17" s="30" t="s">
        <v>5</v>
      </c>
      <c r="B17" s="30" t="s">
        <v>21</v>
      </c>
      <c r="C17" s="14">
        <v>2542</v>
      </c>
      <c r="D17" s="14">
        <f t="shared" si="1"/>
        <v>847.33333333333337</v>
      </c>
      <c r="E17" s="13">
        <v>678</v>
      </c>
      <c r="F17" s="31">
        <f t="shared" si="2"/>
        <v>0.80015735641227381</v>
      </c>
      <c r="G17" s="13">
        <v>791</v>
      </c>
      <c r="H17" s="31">
        <f t="shared" si="3"/>
        <v>0.93351691581431939</v>
      </c>
      <c r="I17" s="13">
        <v>807</v>
      </c>
      <c r="J17" s="31">
        <f t="shared" si="4"/>
        <v>0.95239968528717545</v>
      </c>
      <c r="K17" s="13">
        <v>819</v>
      </c>
      <c r="L17" s="31">
        <f t="shared" si="5"/>
        <v>0.96656176239181746</v>
      </c>
      <c r="M17" s="13">
        <v>789</v>
      </c>
      <c r="N17" s="31">
        <f t="shared" si="6"/>
        <v>0.93115656963021243</v>
      </c>
      <c r="O17" s="13">
        <v>837</v>
      </c>
      <c r="P17" s="31">
        <f t="shared" si="7"/>
        <v>0.98780487804878048</v>
      </c>
      <c r="Q17" s="13">
        <v>602</v>
      </c>
      <c r="R17" s="31">
        <f t="shared" si="8"/>
        <v>0.7104642014162077</v>
      </c>
      <c r="S17" s="13">
        <v>819</v>
      </c>
      <c r="T17" s="31">
        <f t="shared" si="9"/>
        <v>0.96656176239181746</v>
      </c>
      <c r="U17" s="13">
        <v>729</v>
      </c>
      <c r="V17" s="31">
        <f t="shared" si="10"/>
        <v>0.86034618410700237</v>
      </c>
      <c r="W17" s="13">
        <v>757</v>
      </c>
      <c r="X17" s="31">
        <f t="shared" si="11"/>
        <v>0.89339103068450032</v>
      </c>
      <c r="Z17" s="13">
        <v>672</v>
      </c>
      <c r="AA17" s="52">
        <f t="shared" si="0"/>
        <v>0.79307631785995281</v>
      </c>
      <c r="AC17" s="21">
        <f>cálculos2!O17</f>
        <v>5</v>
      </c>
      <c r="AD17" s="22">
        <f t="shared" si="12"/>
        <v>0.5</v>
      </c>
      <c r="AE17" s="21">
        <f>cálculos2!P17</f>
        <v>2</v>
      </c>
      <c r="AF17" s="22">
        <f t="shared" si="13"/>
        <v>0.5</v>
      </c>
      <c r="AH17" s="35">
        <v>0.4</v>
      </c>
      <c r="AI17" s="13">
        <f>COUNTIF($AD$2:$AD$79,"=0,4")</f>
        <v>10</v>
      </c>
    </row>
    <row r="18" spans="1:35" x14ac:dyDescent="0.25">
      <c r="A18" s="30" t="s">
        <v>2</v>
      </c>
      <c r="B18" s="30" t="s">
        <v>22</v>
      </c>
      <c r="C18" s="14">
        <v>5047</v>
      </c>
      <c r="D18" s="14">
        <f t="shared" si="1"/>
        <v>1682.3333333333333</v>
      </c>
      <c r="E18" s="13">
        <v>1268</v>
      </c>
      <c r="F18" s="31">
        <f t="shared" si="2"/>
        <v>0.7537150782643155</v>
      </c>
      <c r="G18" s="13">
        <v>1419</v>
      </c>
      <c r="H18" s="31">
        <f t="shared" si="3"/>
        <v>0.8434713691301764</v>
      </c>
      <c r="I18" s="13">
        <v>1458</v>
      </c>
      <c r="J18" s="31">
        <f t="shared" si="4"/>
        <v>0.86665345749950473</v>
      </c>
      <c r="K18" s="13">
        <v>1494</v>
      </c>
      <c r="L18" s="31">
        <f t="shared" si="5"/>
        <v>0.88805230830196158</v>
      </c>
      <c r="M18" s="13">
        <v>1429</v>
      </c>
      <c r="N18" s="31">
        <f t="shared" si="6"/>
        <v>0.84941549435308106</v>
      </c>
      <c r="O18" s="13">
        <v>1491</v>
      </c>
      <c r="P18" s="31">
        <f t="shared" si="7"/>
        <v>0.8862690707350902</v>
      </c>
      <c r="Q18" s="13">
        <v>1075</v>
      </c>
      <c r="R18" s="31">
        <f t="shared" si="8"/>
        <v>0.63899346146225489</v>
      </c>
      <c r="S18" s="13">
        <v>1344</v>
      </c>
      <c r="T18" s="31">
        <f t="shared" si="9"/>
        <v>0.79889042995839121</v>
      </c>
      <c r="U18" s="13">
        <v>1327</v>
      </c>
      <c r="V18" s="31">
        <f t="shared" si="10"/>
        <v>0.78878541707945315</v>
      </c>
      <c r="W18" s="13">
        <v>1309</v>
      </c>
      <c r="X18" s="31">
        <f t="shared" si="11"/>
        <v>0.77808599167822468</v>
      </c>
      <c r="Z18" s="13">
        <v>1274</v>
      </c>
      <c r="AA18" s="52">
        <f t="shared" si="0"/>
        <v>0.75728155339805825</v>
      </c>
      <c r="AC18" s="21">
        <f>cálculos2!O18</f>
        <v>0</v>
      </c>
      <c r="AD18" s="22">
        <f t="shared" si="12"/>
        <v>0</v>
      </c>
      <c r="AE18" s="21">
        <f>cálculos2!P18</f>
        <v>0</v>
      </c>
      <c r="AF18" s="22">
        <f t="shared" si="13"/>
        <v>0</v>
      </c>
      <c r="AH18" s="35">
        <v>0.5</v>
      </c>
      <c r="AI18" s="13">
        <f>COUNTIF($AD$2:$AD$79,"=0,5")</f>
        <v>7</v>
      </c>
    </row>
    <row r="19" spans="1:35" x14ac:dyDescent="0.25">
      <c r="A19" s="30" t="s">
        <v>5</v>
      </c>
      <c r="B19" s="30" t="s">
        <v>23</v>
      </c>
      <c r="C19" s="14">
        <v>475</v>
      </c>
      <c r="D19" s="14">
        <f t="shared" si="1"/>
        <v>158.33333333333334</v>
      </c>
      <c r="E19" s="13">
        <v>119</v>
      </c>
      <c r="F19" s="31">
        <f t="shared" si="2"/>
        <v>0.75157894736842101</v>
      </c>
      <c r="G19" s="13">
        <v>144</v>
      </c>
      <c r="H19" s="31">
        <f t="shared" si="3"/>
        <v>0.90947368421052621</v>
      </c>
      <c r="I19" s="13">
        <v>143</v>
      </c>
      <c r="J19" s="31">
        <f t="shared" si="4"/>
        <v>0.90315789473684205</v>
      </c>
      <c r="K19" s="13">
        <v>142</v>
      </c>
      <c r="L19" s="31">
        <f t="shared" si="5"/>
        <v>0.89684210526315788</v>
      </c>
      <c r="M19" s="13">
        <v>142</v>
      </c>
      <c r="N19" s="31">
        <f t="shared" si="6"/>
        <v>0.89684210526315788</v>
      </c>
      <c r="O19" s="13">
        <v>139</v>
      </c>
      <c r="P19" s="31">
        <f t="shared" si="7"/>
        <v>0.87789473684210517</v>
      </c>
      <c r="Q19" s="13">
        <v>134</v>
      </c>
      <c r="R19" s="31">
        <f t="shared" si="8"/>
        <v>0.84631578947368413</v>
      </c>
      <c r="S19" s="13">
        <v>179</v>
      </c>
      <c r="T19" s="31">
        <f t="shared" si="9"/>
        <v>1.1305263157894736</v>
      </c>
      <c r="U19" s="13">
        <v>150</v>
      </c>
      <c r="V19" s="31">
        <f t="shared" si="10"/>
        <v>0.94736842105263153</v>
      </c>
      <c r="W19" s="13">
        <v>144</v>
      </c>
      <c r="X19" s="31">
        <f t="shared" si="11"/>
        <v>0.90947368421052621</v>
      </c>
      <c r="Z19" s="13">
        <v>117</v>
      </c>
      <c r="AA19" s="52">
        <f t="shared" si="0"/>
        <v>0.73894736842105258</v>
      </c>
      <c r="AC19" s="21">
        <f>cálculos2!O19</f>
        <v>1</v>
      </c>
      <c r="AD19" s="22">
        <f t="shared" si="12"/>
        <v>0.1</v>
      </c>
      <c r="AE19" s="21">
        <f>cálculos2!P19</f>
        <v>0</v>
      </c>
      <c r="AF19" s="22">
        <f t="shared" si="13"/>
        <v>0</v>
      </c>
      <c r="AH19" s="35">
        <v>0.6</v>
      </c>
      <c r="AI19" s="13">
        <f>COUNTIF($AD$2:$AD$79,"=0,6")</f>
        <v>11</v>
      </c>
    </row>
    <row r="20" spans="1:35" x14ac:dyDescent="0.25">
      <c r="A20" s="30" t="s">
        <v>4</v>
      </c>
      <c r="B20" s="30" t="s">
        <v>24</v>
      </c>
      <c r="C20" s="14">
        <v>1492</v>
      </c>
      <c r="D20" s="14">
        <f t="shared" si="1"/>
        <v>497.33333333333331</v>
      </c>
      <c r="E20" s="13">
        <v>490</v>
      </c>
      <c r="F20" s="31">
        <f t="shared" si="2"/>
        <v>0.98525469168900803</v>
      </c>
      <c r="G20" s="13">
        <v>435</v>
      </c>
      <c r="H20" s="31">
        <f t="shared" si="3"/>
        <v>0.87466487935656845</v>
      </c>
      <c r="I20" s="13">
        <v>450</v>
      </c>
      <c r="J20" s="31">
        <f t="shared" si="4"/>
        <v>0.9048257372654156</v>
      </c>
      <c r="K20" s="13">
        <v>450</v>
      </c>
      <c r="L20" s="31">
        <f t="shared" si="5"/>
        <v>0.9048257372654156</v>
      </c>
      <c r="M20" s="13">
        <v>444</v>
      </c>
      <c r="N20" s="31">
        <f t="shared" si="6"/>
        <v>0.89276139410187672</v>
      </c>
      <c r="O20" s="13">
        <v>444</v>
      </c>
      <c r="P20" s="31">
        <f t="shared" si="7"/>
        <v>0.89276139410187672</v>
      </c>
      <c r="Q20" s="13">
        <v>363</v>
      </c>
      <c r="R20" s="31">
        <f t="shared" si="8"/>
        <v>0.72989276139410186</v>
      </c>
      <c r="S20" s="13">
        <v>462</v>
      </c>
      <c r="T20" s="31">
        <f t="shared" si="9"/>
        <v>0.92895442359249336</v>
      </c>
      <c r="U20" s="13">
        <v>452</v>
      </c>
      <c r="V20" s="31">
        <f t="shared" si="10"/>
        <v>0.90884718498659522</v>
      </c>
      <c r="W20" s="13">
        <v>340</v>
      </c>
      <c r="X20" s="31">
        <f t="shared" si="11"/>
        <v>0.6836461126005362</v>
      </c>
      <c r="Z20" s="13">
        <v>496</v>
      </c>
      <c r="AA20" s="52">
        <f t="shared" si="0"/>
        <v>0.99731903485254692</v>
      </c>
      <c r="AC20" s="21">
        <f>cálculos2!O20</f>
        <v>1</v>
      </c>
      <c r="AD20" s="22">
        <f t="shared" si="12"/>
        <v>0.1</v>
      </c>
      <c r="AE20" s="21">
        <f>cálculos2!P20</f>
        <v>0</v>
      </c>
      <c r="AF20" s="22">
        <f t="shared" si="13"/>
        <v>0</v>
      </c>
      <c r="AH20" s="35">
        <v>0.7</v>
      </c>
      <c r="AI20" s="13">
        <f>COUNTIF($AD$2:$AD$79,"=0,7")</f>
        <v>10</v>
      </c>
    </row>
    <row r="21" spans="1:35" x14ac:dyDescent="0.25">
      <c r="A21" s="30" t="s">
        <v>3</v>
      </c>
      <c r="B21" s="30" t="s">
        <v>25</v>
      </c>
      <c r="C21" s="14">
        <v>403</v>
      </c>
      <c r="D21" s="14">
        <f t="shared" si="1"/>
        <v>134.33333333333334</v>
      </c>
      <c r="E21" s="13">
        <v>101</v>
      </c>
      <c r="F21" s="31">
        <f t="shared" si="2"/>
        <v>0.75186104218362282</v>
      </c>
      <c r="G21" s="13">
        <v>135</v>
      </c>
      <c r="H21" s="31">
        <f t="shared" si="3"/>
        <v>1.0049627791563274</v>
      </c>
      <c r="I21" s="13">
        <v>138</v>
      </c>
      <c r="J21" s="31">
        <f t="shared" si="4"/>
        <v>1.0272952853598014</v>
      </c>
      <c r="K21" s="13">
        <v>120</v>
      </c>
      <c r="L21" s="31">
        <f t="shared" si="5"/>
        <v>0.89330024813895781</v>
      </c>
      <c r="M21" s="13">
        <v>113</v>
      </c>
      <c r="N21" s="31">
        <f t="shared" si="6"/>
        <v>0.84119106699751856</v>
      </c>
      <c r="O21" s="13">
        <v>136</v>
      </c>
      <c r="P21" s="31">
        <f t="shared" si="7"/>
        <v>1.0124069478908189</v>
      </c>
      <c r="Q21" s="13">
        <v>115</v>
      </c>
      <c r="R21" s="31">
        <f t="shared" si="8"/>
        <v>0.85607940446650121</v>
      </c>
      <c r="S21" s="13">
        <v>146</v>
      </c>
      <c r="T21" s="31">
        <f t="shared" si="9"/>
        <v>1.0868486352357318</v>
      </c>
      <c r="U21" s="13">
        <v>159</v>
      </c>
      <c r="V21" s="31">
        <f t="shared" si="10"/>
        <v>1.1836228287841191</v>
      </c>
      <c r="W21" s="13">
        <v>157</v>
      </c>
      <c r="X21" s="31">
        <f t="shared" si="11"/>
        <v>1.1687344913151363</v>
      </c>
      <c r="Z21" s="13">
        <v>104</v>
      </c>
      <c r="AA21" s="52">
        <f t="shared" si="0"/>
        <v>0.77419354838709675</v>
      </c>
      <c r="AC21" s="21">
        <f>cálculos2!O21</f>
        <v>6</v>
      </c>
      <c r="AD21" s="22">
        <f t="shared" si="12"/>
        <v>0.60000000000000009</v>
      </c>
      <c r="AE21" s="21">
        <f>cálculos2!P21</f>
        <v>3</v>
      </c>
      <c r="AF21" s="22">
        <f t="shared" si="13"/>
        <v>0.75</v>
      </c>
      <c r="AH21" s="35">
        <v>0.8</v>
      </c>
      <c r="AI21" s="13">
        <f>COUNTIF($AD$2:$AD$79,"=0,8")</f>
        <v>10</v>
      </c>
    </row>
    <row r="22" spans="1:35" x14ac:dyDescent="0.25">
      <c r="A22" s="30" t="s">
        <v>2</v>
      </c>
      <c r="B22" s="30" t="s">
        <v>26</v>
      </c>
      <c r="C22" s="14">
        <v>150</v>
      </c>
      <c r="D22" s="14">
        <f t="shared" si="1"/>
        <v>50</v>
      </c>
      <c r="E22" s="13">
        <v>41</v>
      </c>
      <c r="F22" s="31">
        <f t="shared" si="2"/>
        <v>0.82</v>
      </c>
      <c r="G22" s="13">
        <v>43</v>
      </c>
      <c r="H22" s="31">
        <f t="shared" si="3"/>
        <v>0.86</v>
      </c>
      <c r="I22" s="13">
        <v>41</v>
      </c>
      <c r="J22" s="31">
        <f t="shared" si="4"/>
        <v>0.82</v>
      </c>
      <c r="K22" s="13">
        <v>49</v>
      </c>
      <c r="L22" s="31">
        <f t="shared" si="5"/>
        <v>0.98</v>
      </c>
      <c r="M22" s="13">
        <v>50</v>
      </c>
      <c r="N22" s="31">
        <f t="shared" si="6"/>
        <v>1</v>
      </c>
      <c r="O22" s="13">
        <v>46</v>
      </c>
      <c r="P22" s="31">
        <f t="shared" si="7"/>
        <v>0.92</v>
      </c>
      <c r="Q22" s="13">
        <v>43</v>
      </c>
      <c r="R22" s="31">
        <f t="shared" si="8"/>
        <v>0.86</v>
      </c>
      <c r="S22" s="13">
        <v>39</v>
      </c>
      <c r="T22" s="31">
        <f t="shared" si="9"/>
        <v>0.78</v>
      </c>
      <c r="U22" s="13">
        <v>48</v>
      </c>
      <c r="V22" s="31">
        <f t="shared" si="10"/>
        <v>0.96</v>
      </c>
      <c r="W22" s="13">
        <v>34</v>
      </c>
      <c r="X22" s="31">
        <f t="shared" si="11"/>
        <v>0.68</v>
      </c>
      <c r="Z22" s="13">
        <v>31</v>
      </c>
      <c r="AA22" s="52">
        <f t="shared" si="0"/>
        <v>0.62</v>
      </c>
      <c r="AC22" s="21">
        <f>cálculos2!O22</f>
        <v>3</v>
      </c>
      <c r="AD22" s="22">
        <f t="shared" si="12"/>
        <v>0.30000000000000004</v>
      </c>
      <c r="AE22" s="21">
        <f>cálculos2!P22</f>
        <v>2</v>
      </c>
      <c r="AF22" s="22">
        <f t="shared" si="13"/>
        <v>0.5</v>
      </c>
      <c r="AH22" s="35">
        <v>0.9</v>
      </c>
      <c r="AI22" s="13">
        <f>COUNTIF($AD$2:$AD$79,"=0,9")</f>
        <v>3</v>
      </c>
    </row>
    <row r="23" spans="1:35" x14ac:dyDescent="0.25">
      <c r="A23" s="30" t="s">
        <v>5</v>
      </c>
      <c r="B23" s="30" t="s">
        <v>27</v>
      </c>
      <c r="C23" s="14">
        <v>60</v>
      </c>
      <c r="D23" s="14">
        <f t="shared" si="1"/>
        <v>20</v>
      </c>
      <c r="E23" s="13">
        <v>25</v>
      </c>
      <c r="F23" s="31">
        <f t="shared" si="2"/>
        <v>1.25</v>
      </c>
      <c r="G23" s="13">
        <v>21</v>
      </c>
      <c r="H23" s="31">
        <f t="shared" si="3"/>
        <v>1.05</v>
      </c>
      <c r="I23" s="13">
        <v>21</v>
      </c>
      <c r="J23" s="31">
        <f t="shared" si="4"/>
        <v>1.05</v>
      </c>
      <c r="K23" s="13">
        <v>27</v>
      </c>
      <c r="L23" s="31">
        <f t="shared" si="5"/>
        <v>1.35</v>
      </c>
      <c r="M23" s="13">
        <v>26</v>
      </c>
      <c r="N23" s="31">
        <f t="shared" si="6"/>
        <v>1.3</v>
      </c>
      <c r="O23" s="13">
        <v>21</v>
      </c>
      <c r="P23" s="31">
        <f t="shared" si="7"/>
        <v>1.05</v>
      </c>
      <c r="Q23" s="13">
        <v>15</v>
      </c>
      <c r="R23" s="31">
        <f t="shared" si="8"/>
        <v>0.75</v>
      </c>
      <c r="S23" s="13">
        <v>27</v>
      </c>
      <c r="T23" s="31">
        <f t="shared" si="9"/>
        <v>1.35</v>
      </c>
      <c r="U23" s="13">
        <v>18</v>
      </c>
      <c r="V23" s="31">
        <f t="shared" si="10"/>
        <v>0.9</v>
      </c>
      <c r="W23" s="13">
        <v>23</v>
      </c>
      <c r="X23" s="31">
        <f t="shared" si="11"/>
        <v>1.1499999999999999</v>
      </c>
      <c r="Z23" s="13">
        <v>22</v>
      </c>
      <c r="AA23" s="52">
        <f t="shared" si="0"/>
        <v>1.1000000000000001</v>
      </c>
      <c r="AC23" s="21">
        <f>cálculos2!O23</f>
        <v>8</v>
      </c>
      <c r="AD23" s="22">
        <f t="shared" si="12"/>
        <v>0.8</v>
      </c>
      <c r="AE23" s="21">
        <f>cálculos2!P23</f>
        <v>3</v>
      </c>
      <c r="AF23" s="22">
        <f t="shared" si="13"/>
        <v>0.75</v>
      </c>
      <c r="AH23" s="35">
        <v>1</v>
      </c>
      <c r="AI23" s="13">
        <f>COUNTIF($AD$2:$AD$79,"=1,0")</f>
        <v>2</v>
      </c>
    </row>
    <row r="24" spans="1:35" x14ac:dyDescent="0.25">
      <c r="A24" s="30" t="s">
        <v>2</v>
      </c>
      <c r="B24" s="30" t="s">
        <v>28</v>
      </c>
      <c r="C24" s="14">
        <v>421</v>
      </c>
      <c r="D24" s="14">
        <f t="shared" si="1"/>
        <v>140.33333333333334</v>
      </c>
      <c r="E24" s="13">
        <v>115</v>
      </c>
      <c r="F24" s="31">
        <f t="shared" si="2"/>
        <v>0.81947743467933487</v>
      </c>
      <c r="G24" s="13">
        <v>135</v>
      </c>
      <c r="H24" s="31">
        <f t="shared" si="3"/>
        <v>0.96199524940617576</v>
      </c>
      <c r="I24" s="13">
        <v>136</v>
      </c>
      <c r="J24" s="31">
        <f t="shared" si="4"/>
        <v>0.96912114014251771</v>
      </c>
      <c r="K24" s="13">
        <v>130</v>
      </c>
      <c r="L24" s="31">
        <f t="shared" si="5"/>
        <v>0.92636579572446553</v>
      </c>
      <c r="M24" s="13">
        <v>128</v>
      </c>
      <c r="N24" s="31">
        <f t="shared" si="6"/>
        <v>0.9121140142517814</v>
      </c>
      <c r="O24" s="13">
        <v>130</v>
      </c>
      <c r="P24" s="31">
        <f t="shared" si="7"/>
        <v>0.92636579572446553</v>
      </c>
      <c r="Q24" s="13">
        <v>125</v>
      </c>
      <c r="R24" s="31">
        <f t="shared" si="8"/>
        <v>0.89073634204275531</v>
      </c>
      <c r="S24" s="13">
        <v>124</v>
      </c>
      <c r="T24" s="31">
        <f t="shared" si="9"/>
        <v>0.88361045130641325</v>
      </c>
      <c r="U24" s="13">
        <v>149</v>
      </c>
      <c r="V24" s="31">
        <f t="shared" si="10"/>
        <v>1.0617577197149644</v>
      </c>
      <c r="W24" s="13">
        <v>131</v>
      </c>
      <c r="X24" s="31">
        <f t="shared" si="11"/>
        <v>0.93349168646080749</v>
      </c>
      <c r="Z24" s="13">
        <v>100</v>
      </c>
      <c r="AA24" s="52">
        <f t="shared" si="0"/>
        <v>0.71258907363420421</v>
      </c>
      <c r="AC24" s="21">
        <f>cálculos2!O24</f>
        <v>4</v>
      </c>
      <c r="AD24" s="22">
        <f t="shared" si="12"/>
        <v>0.4</v>
      </c>
      <c r="AE24" s="21">
        <f>cálculos2!P24</f>
        <v>3</v>
      </c>
      <c r="AF24" s="22">
        <f t="shared" si="13"/>
        <v>0.75</v>
      </c>
    </row>
    <row r="25" spans="1:35" x14ac:dyDescent="0.25">
      <c r="A25" s="30" t="s">
        <v>5</v>
      </c>
      <c r="B25" s="30" t="s">
        <v>29</v>
      </c>
      <c r="C25" s="14">
        <v>69</v>
      </c>
      <c r="D25" s="14">
        <f t="shared" si="1"/>
        <v>23</v>
      </c>
      <c r="E25" s="13">
        <v>27</v>
      </c>
      <c r="F25" s="31">
        <f t="shared" si="2"/>
        <v>1.173913043478261</v>
      </c>
      <c r="G25" s="13">
        <v>44</v>
      </c>
      <c r="H25" s="31">
        <f t="shared" si="3"/>
        <v>1.9130434782608696</v>
      </c>
      <c r="I25" s="13">
        <v>43</v>
      </c>
      <c r="J25" s="31">
        <f t="shared" si="4"/>
        <v>1.8695652173913044</v>
      </c>
      <c r="K25" s="13">
        <v>34</v>
      </c>
      <c r="L25" s="31">
        <f t="shared" si="5"/>
        <v>1.4782608695652173</v>
      </c>
      <c r="M25" s="13">
        <v>30</v>
      </c>
      <c r="N25" s="31">
        <f t="shared" si="6"/>
        <v>1.3043478260869565</v>
      </c>
      <c r="O25" s="13">
        <v>47</v>
      </c>
      <c r="P25" s="31">
        <f t="shared" si="7"/>
        <v>2.0434782608695654</v>
      </c>
      <c r="Q25" s="13">
        <v>26</v>
      </c>
      <c r="R25" s="31">
        <f t="shared" si="8"/>
        <v>1.1304347826086956</v>
      </c>
      <c r="S25" s="13">
        <v>28</v>
      </c>
      <c r="T25" s="31">
        <f t="shared" si="9"/>
        <v>1.2173913043478262</v>
      </c>
      <c r="U25" s="13">
        <v>22</v>
      </c>
      <c r="V25" s="31">
        <f t="shared" si="10"/>
        <v>0.95652173913043481</v>
      </c>
      <c r="W25" s="13">
        <v>22</v>
      </c>
      <c r="X25" s="31">
        <f t="shared" si="11"/>
        <v>0.95652173913043481</v>
      </c>
      <c r="Z25" s="13">
        <v>21</v>
      </c>
      <c r="AA25" s="52">
        <f t="shared" si="0"/>
        <v>0.91304347826086951</v>
      </c>
      <c r="AC25" s="21">
        <f>cálculos2!O25</f>
        <v>10</v>
      </c>
      <c r="AD25" s="22">
        <f t="shared" si="12"/>
        <v>1</v>
      </c>
      <c r="AE25" s="21">
        <f>cálculos2!P25</f>
        <v>4</v>
      </c>
      <c r="AF25" s="22">
        <f t="shared" si="13"/>
        <v>1</v>
      </c>
    </row>
    <row r="26" spans="1:35" x14ac:dyDescent="0.25">
      <c r="A26" s="30" t="s">
        <v>3</v>
      </c>
      <c r="B26" s="30" t="s">
        <v>30</v>
      </c>
      <c r="C26" s="14">
        <v>267</v>
      </c>
      <c r="D26" s="14">
        <f t="shared" si="1"/>
        <v>89</v>
      </c>
      <c r="E26" s="13">
        <v>74</v>
      </c>
      <c r="F26" s="31">
        <f t="shared" si="2"/>
        <v>0.8314606741573034</v>
      </c>
      <c r="G26" s="13">
        <v>98</v>
      </c>
      <c r="H26" s="31">
        <f t="shared" si="3"/>
        <v>1.101123595505618</v>
      </c>
      <c r="I26" s="13">
        <v>102</v>
      </c>
      <c r="J26" s="31">
        <f t="shared" si="4"/>
        <v>1.146067415730337</v>
      </c>
      <c r="K26" s="13">
        <v>91</v>
      </c>
      <c r="L26" s="31">
        <f t="shared" si="5"/>
        <v>1.0224719101123596</v>
      </c>
      <c r="M26" s="13">
        <v>87</v>
      </c>
      <c r="N26" s="31">
        <f t="shared" si="6"/>
        <v>0.97752808988764039</v>
      </c>
      <c r="O26" s="13">
        <v>106</v>
      </c>
      <c r="P26" s="31">
        <f t="shared" si="7"/>
        <v>1.1910112359550562</v>
      </c>
      <c r="Q26" s="13">
        <v>79</v>
      </c>
      <c r="R26" s="31">
        <f t="shared" si="8"/>
        <v>0.88764044943820219</v>
      </c>
      <c r="S26" s="13">
        <v>61</v>
      </c>
      <c r="T26" s="31">
        <f t="shared" si="9"/>
        <v>0.6853932584269663</v>
      </c>
      <c r="U26" s="13">
        <v>91</v>
      </c>
      <c r="V26" s="31">
        <f t="shared" si="10"/>
        <v>1.0224719101123596</v>
      </c>
      <c r="W26" s="13">
        <v>77</v>
      </c>
      <c r="X26" s="31">
        <f t="shared" si="11"/>
        <v>0.8651685393258427</v>
      </c>
      <c r="Z26" s="13">
        <v>73</v>
      </c>
      <c r="AA26" s="52">
        <f t="shared" si="0"/>
        <v>0.8202247191011236</v>
      </c>
      <c r="AC26" s="21">
        <f>cálculos2!O26</f>
        <v>6</v>
      </c>
      <c r="AD26" s="22">
        <f t="shared" si="12"/>
        <v>0.60000000000000009</v>
      </c>
      <c r="AE26" s="21">
        <f>cálculos2!P26</f>
        <v>4</v>
      </c>
      <c r="AF26" s="22">
        <f t="shared" si="13"/>
        <v>1</v>
      </c>
    </row>
    <row r="27" spans="1:35" x14ac:dyDescent="0.25">
      <c r="A27" s="30" t="s">
        <v>2</v>
      </c>
      <c r="B27" s="30" t="s">
        <v>31</v>
      </c>
      <c r="C27" s="14">
        <v>241</v>
      </c>
      <c r="D27" s="14">
        <f t="shared" si="1"/>
        <v>80.333333333333329</v>
      </c>
      <c r="E27" s="13">
        <v>61</v>
      </c>
      <c r="F27" s="31">
        <f t="shared" si="2"/>
        <v>0.75933609958506232</v>
      </c>
      <c r="G27" s="13">
        <v>68</v>
      </c>
      <c r="H27" s="31">
        <f t="shared" si="3"/>
        <v>0.84647302904564325</v>
      </c>
      <c r="I27" s="13">
        <v>67</v>
      </c>
      <c r="J27" s="31">
        <f t="shared" si="4"/>
        <v>0.8340248962655602</v>
      </c>
      <c r="K27" s="13">
        <v>81</v>
      </c>
      <c r="L27" s="31">
        <f t="shared" si="5"/>
        <v>1.008298755186722</v>
      </c>
      <c r="M27" s="13">
        <v>79</v>
      </c>
      <c r="N27" s="31">
        <f t="shared" si="6"/>
        <v>0.98340248962655608</v>
      </c>
      <c r="O27" s="13">
        <v>62</v>
      </c>
      <c r="P27" s="31">
        <f t="shared" si="7"/>
        <v>0.77178423236514526</v>
      </c>
      <c r="Q27" s="13">
        <v>53</v>
      </c>
      <c r="R27" s="31">
        <f t="shared" si="8"/>
        <v>0.65975103734439833</v>
      </c>
      <c r="S27" s="13">
        <v>72</v>
      </c>
      <c r="T27" s="31">
        <f t="shared" si="9"/>
        <v>0.89626556016597514</v>
      </c>
      <c r="U27" s="13">
        <v>82</v>
      </c>
      <c r="V27" s="31">
        <f t="shared" si="10"/>
        <v>1.0207468879668051</v>
      </c>
      <c r="W27" s="13">
        <v>74</v>
      </c>
      <c r="X27" s="31">
        <f t="shared" si="11"/>
        <v>0.92116182572614114</v>
      </c>
      <c r="Z27" s="13">
        <v>53</v>
      </c>
      <c r="AA27" s="52">
        <f t="shared" si="0"/>
        <v>0.65975103734439833</v>
      </c>
      <c r="AC27" s="21">
        <f>cálculos2!O27</f>
        <v>3</v>
      </c>
      <c r="AD27" s="22">
        <f t="shared" si="12"/>
        <v>0.30000000000000004</v>
      </c>
      <c r="AE27" s="21">
        <f>cálculos2!P27</f>
        <v>2</v>
      </c>
      <c r="AF27" s="22">
        <f t="shared" si="13"/>
        <v>0.5</v>
      </c>
    </row>
    <row r="28" spans="1:35" x14ac:dyDescent="0.25">
      <c r="A28" s="30" t="s">
        <v>4</v>
      </c>
      <c r="B28" s="30" t="s">
        <v>32</v>
      </c>
      <c r="C28" s="14">
        <v>141</v>
      </c>
      <c r="D28" s="14">
        <f t="shared" si="1"/>
        <v>47</v>
      </c>
      <c r="E28" s="13">
        <v>38</v>
      </c>
      <c r="F28" s="31">
        <f t="shared" si="2"/>
        <v>0.80851063829787229</v>
      </c>
      <c r="G28" s="13">
        <v>47</v>
      </c>
      <c r="H28" s="31">
        <f t="shared" si="3"/>
        <v>1</v>
      </c>
      <c r="I28" s="13">
        <v>47</v>
      </c>
      <c r="J28" s="31">
        <f t="shared" si="4"/>
        <v>1</v>
      </c>
      <c r="K28" s="13">
        <v>46</v>
      </c>
      <c r="L28" s="31">
        <f t="shared" si="5"/>
        <v>0.97872340425531912</v>
      </c>
      <c r="M28" s="13">
        <v>48</v>
      </c>
      <c r="N28" s="31">
        <f t="shared" si="6"/>
        <v>1.0212765957446808</v>
      </c>
      <c r="O28" s="13">
        <v>52</v>
      </c>
      <c r="P28" s="31">
        <f t="shared" si="7"/>
        <v>1.1063829787234043</v>
      </c>
      <c r="Q28" s="13">
        <v>30</v>
      </c>
      <c r="R28" s="31">
        <f t="shared" si="8"/>
        <v>0.63829787234042556</v>
      </c>
      <c r="S28" s="13">
        <v>50</v>
      </c>
      <c r="T28" s="31">
        <f t="shared" si="9"/>
        <v>1.0638297872340425</v>
      </c>
      <c r="U28" s="13">
        <v>43</v>
      </c>
      <c r="V28" s="31">
        <f t="shared" si="10"/>
        <v>0.91489361702127658</v>
      </c>
      <c r="W28" s="13">
        <v>48</v>
      </c>
      <c r="X28" s="31">
        <f t="shared" si="11"/>
        <v>1.0212765957446808</v>
      </c>
      <c r="Z28" s="13">
        <v>37</v>
      </c>
      <c r="AA28" s="52">
        <f t="shared" si="0"/>
        <v>0.78723404255319152</v>
      </c>
      <c r="AC28" s="21">
        <f>cálculos2!O28</f>
        <v>7</v>
      </c>
      <c r="AD28" s="22">
        <f t="shared" si="12"/>
        <v>0.70000000000000007</v>
      </c>
      <c r="AE28" s="21">
        <f>cálculos2!P28</f>
        <v>3</v>
      </c>
      <c r="AF28" s="22">
        <f t="shared" si="13"/>
        <v>0.75</v>
      </c>
    </row>
    <row r="29" spans="1:35" x14ac:dyDescent="0.25">
      <c r="A29" s="30" t="s">
        <v>5</v>
      </c>
      <c r="B29" s="30" t="s">
        <v>33</v>
      </c>
      <c r="C29" s="14">
        <v>443</v>
      </c>
      <c r="D29" s="14">
        <f t="shared" si="1"/>
        <v>147.66666666666666</v>
      </c>
      <c r="E29" s="13">
        <v>93</v>
      </c>
      <c r="F29" s="31">
        <f t="shared" si="2"/>
        <v>0.62979683972911971</v>
      </c>
      <c r="G29" s="13">
        <v>105</v>
      </c>
      <c r="H29" s="31">
        <f t="shared" si="3"/>
        <v>0.71106094808126419</v>
      </c>
      <c r="I29" s="13">
        <v>112</v>
      </c>
      <c r="J29" s="31">
        <f t="shared" si="4"/>
        <v>0.75846501128668176</v>
      </c>
      <c r="K29" s="13">
        <v>123</v>
      </c>
      <c r="L29" s="31">
        <f t="shared" si="5"/>
        <v>0.83295711060948086</v>
      </c>
      <c r="M29" s="13">
        <v>120</v>
      </c>
      <c r="N29" s="31">
        <f t="shared" si="6"/>
        <v>0.81264108352144471</v>
      </c>
      <c r="O29" s="13">
        <v>118</v>
      </c>
      <c r="P29" s="31">
        <f t="shared" si="7"/>
        <v>0.79909706546275405</v>
      </c>
      <c r="Q29" s="13">
        <v>112</v>
      </c>
      <c r="R29" s="31">
        <f t="shared" si="8"/>
        <v>0.75846501128668176</v>
      </c>
      <c r="S29" s="13">
        <v>120</v>
      </c>
      <c r="T29" s="31">
        <f t="shared" si="9"/>
        <v>0.81264108352144471</v>
      </c>
      <c r="U29" s="13">
        <v>144</v>
      </c>
      <c r="V29" s="31">
        <f t="shared" si="10"/>
        <v>0.97516930022573367</v>
      </c>
      <c r="W29" s="13">
        <v>111</v>
      </c>
      <c r="X29" s="31">
        <f t="shared" si="11"/>
        <v>0.75169300225733637</v>
      </c>
      <c r="Z29" s="13">
        <v>92</v>
      </c>
      <c r="AA29" s="52">
        <f t="shared" si="0"/>
        <v>0.62302483069977432</v>
      </c>
      <c r="AC29" s="21">
        <f>cálculos2!O29</f>
        <v>1</v>
      </c>
      <c r="AD29" s="22">
        <f t="shared" si="12"/>
        <v>0.1</v>
      </c>
      <c r="AE29" s="21">
        <f>cálculos2!P29</f>
        <v>1</v>
      </c>
      <c r="AF29" s="22">
        <f t="shared" si="13"/>
        <v>0.25</v>
      </c>
    </row>
    <row r="30" spans="1:35" x14ac:dyDescent="0.25">
      <c r="A30" s="30" t="s">
        <v>2</v>
      </c>
      <c r="B30" s="30" t="s">
        <v>34</v>
      </c>
      <c r="C30" s="14">
        <v>1779</v>
      </c>
      <c r="D30" s="14">
        <f t="shared" si="1"/>
        <v>593</v>
      </c>
      <c r="E30" s="13">
        <v>508</v>
      </c>
      <c r="F30" s="31">
        <f t="shared" si="2"/>
        <v>0.85666104553119726</v>
      </c>
      <c r="G30" s="13">
        <v>528</v>
      </c>
      <c r="H30" s="31">
        <f t="shared" si="3"/>
        <v>0.89038785834738621</v>
      </c>
      <c r="I30" s="13">
        <v>538</v>
      </c>
      <c r="J30" s="31">
        <f t="shared" si="4"/>
        <v>0.90725126475548057</v>
      </c>
      <c r="K30" s="13">
        <v>555</v>
      </c>
      <c r="L30" s="31">
        <f t="shared" si="5"/>
        <v>0.93591905564924116</v>
      </c>
      <c r="M30" s="13">
        <v>532</v>
      </c>
      <c r="N30" s="31">
        <f t="shared" si="6"/>
        <v>0.89713322091062397</v>
      </c>
      <c r="O30" s="13">
        <v>580</v>
      </c>
      <c r="P30" s="31">
        <f t="shared" si="7"/>
        <v>0.97807757166947729</v>
      </c>
      <c r="Q30" s="13">
        <v>344</v>
      </c>
      <c r="R30" s="31">
        <f t="shared" si="8"/>
        <v>0.5801011804384486</v>
      </c>
      <c r="S30" s="13">
        <v>487</v>
      </c>
      <c r="T30" s="31">
        <f t="shared" si="9"/>
        <v>0.82124789207419902</v>
      </c>
      <c r="U30" s="13">
        <v>468</v>
      </c>
      <c r="V30" s="31">
        <f t="shared" si="10"/>
        <v>0.7892074198988196</v>
      </c>
      <c r="W30" s="13">
        <v>407</v>
      </c>
      <c r="X30" s="31">
        <f t="shared" si="11"/>
        <v>0.68634064080944346</v>
      </c>
      <c r="Z30" s="13">
        <v>481</v>
      </c>
      <c r="AA30" s="52">
        <f t="shared" si="0"/>
        <v>0.81112984822934231</v>
      </c>
      <c r="AC30" s="21">
        <f>cálculos2!O30</f>
        <v>1</v>
      </c>
      <c r="AD30" s="22">
        <f t="shared" si="12"/>
        <v>0.1</v>
      </c>
      <c r="AE30" s="21">
        <f>cálculos2!P30</f>
        <v>0</v>
      </c>
      <c r="AF30" s="22">
        <f t="shared" si="13"/>
        <v>0</v>
      </c>
    </row>
    <row r="31" spans="1:35" x14ac:dyDescent="0.25">
      <c r="A31" s="30" t="s">
        <v>2</v>
      </c>
      <c r="B31" s="30" t="s">
        <v>35</v>
      </c>
      <c r="C31" s="14">
        <v>352</v>
      </c>
      <c r="D31" s="14">
        <f t="shared" si="1"/>
        <v>117.33333333333333</v>
      </c>
      <c r="E31" s="13">
        <v>95</v>
      </c>
      <c r="F31" s="31">
        <f t="shared" si="2"/>
        <v>0.80965909090909094</v>
      </c>
      <c r="G31" s="13">
        <v>135</v>
      </c>
      <c r="H31" s="31">
        <f t="shared" si="3"/>
        <v>1.1505681818181819</v>
      </c>
      <c r="I31" s="13">
        <v>136</v>
      </c>
      <c r="J31" s="31">
        <f t="shared" si="4"/>
        <v>1.1590909090909092</v>
      </c>
      <c r="K31" s="13">
        <v>128</v>
      </c>
      <c r="L31" s="31">
        <f t="shared" si="5"/>
        <v>1.0909090909090911</v>
      </c>
      <c r="M31" s="13">
        <v>127</v>
      </c>
      <c r="N31" s="31">
        <f t="shared" si="6"/>
        <v>1.0823863636363638</v>
      </c>
      <c r="O31" s="13">
        <v>114</v>
      </c>
      <c r="P31" s="31">
        <f t="shared" si="7"/>
        <v>0.97159090909090917</v>
      </c>
      <c r="Q31" s="13">
        <v>126</v>
      </c>
      <c r="R31" s="31">
        <f t="shared" si="8"/>
        <v>1.0738636363636365</v>
      </c>
      <c r="S31" s="13">
        <v>131</v>
      </c>
      <c r="T31" s="31">
        <f t="shared" si="9"/>
        <v>1.1164772727272727</v>
      </c>
      <c r="U31" s="13">
        <v>118</v>
      </c>
      <c r="V31" s="31">
        <f t="shared" si="10"/>
        <v>1.0056818181818181</v>
      </c>
      <c r="W31" s="13">
        <v>116</v>
      </c>
      <c r="X31" s="31">
        <f t="shared" si="11"/>
        <v>0.98863636363636365</v>
      </c>
      <c r="Z31" s="13">
        <v>48</v>
      </c>
      <c r="AA31" s="52">
        <f t="shared" si="0"/>
        <v>0.40909090909090912</v>
      </c>
      <c r="AC31" s="21">
        <f>cálculos2!O31</f>
        <v>9</v>
      </c>
      <c r="AD31" s="22">
        <f t="shared" si="12"/>
        <v>0.9</v>
      </c>
      <c r="AE31" s="21">
        <f>cálculos2!P31</f>
        <v>4</v>
      </c>
      <c r="AF31" s="22">
        <f t="shared" si="13"/>
        <v>1</v>
      </c>
    </row>
    <row r="32" spans="1:35" x14ac:dyDescent="0.25">
      <c r="A32" s="30" t="s">
        <v>2</v>
      </c>
      <c r="B32" s="30" t="s">
        <v>36</v>
      </c>
      <c r="C32" s="14">
        <v>140</v>
      </c>
      <c r="D32" s="14">
        <f t="shared" si="1"/>
        <v>46.666666666666664</v>
      </c>
      <c r="E32" s="13">
        <v>35</v>
      </c>
      <c r="F32" s="31">
        <f t="shared" si="2"/>
        <v>0.75</v>
      </c>
      <c r="G32" s="13">
        <v>47</v>
      </c>
      <c r="H32" s="31">
        <f t="shared" si="3"/>
        <v>1.0071428571428571</v>
      </c>
      <c r="I32" s="13">
        <v>48</v>
      </c>
      <c r="J32" s="31">
        <f t="shared" si="4"/>
        <v>1.0285714285714287</v>
      </c>
      <c r="K32" s="13">
        <v>53</v>
      </c>
      <c r="L32" s="31">
        <f t="shared" si="5"/>
        <v>1.1357142857142857</v>
      </c>
      <c r="M32" s="13">
        <v>54</v>
      </c>
      <c r="N32" s="31">
        <f t="shared" si="6"/>
        <v>1.1571428571428573</v>
      </c>
      <c r="O32" s="13">
        <v>51</v>
      </c>
      <c r="P32" s="31">
        <f t="shared" si="7"/>
        <v>1.092857142857143</v>
      </c>
      <c r="Q32" s="13">
        <v>29</v>
      </c>
      <c r="R32" s="31">
        <f t="shared" si="8"/>
        <v>0.62142857142857144</v>
      </c>
      <c r="S32" s="13">
        <v>50</v>
      </c>
      <c r="T32" s="31">
        <f t="shared" si="9"/>
        <v>1.0714285714285714</v>
      </c>
      <c r="U32" s="13">
        <v>41</v>
      </c>
      <c r="V32" s="31">
        <f t="shared" si="10"/>
        <v>0.87857142857142867</v>
      </c>
      <c r="W32" s="13">
        <v>50</v>
      </c>
      <c r="X32" s="31">
        <f t="shared" si="11"/>
        <v>1.0714285714285714</v>
      </c>
      <c r="Z32" s="13">
        <v>30</v>
      </c>
      <c r="AA32" s="52">
        <f t="shared" si="0"/>
        <v>0.6428571428571429</v>
      </c>
      <c r="AC32" s="21">
        <f>cálculos2!O32</f>
        <v>7</v>
      </c>
      <c r="AD32" s="22">
        <f t="shared" si="12"/>
        <v>0.70000000000000007</v>
      </c>
      <c r="AE32" s="21">
        <f>cálculos2!P32</f>
        <v>3</v>
      </c>
      <c r="AF32" s="22">
        <f t="shared" si="13"/>
        <v>0.75</v>
      </c>
    </row>
    <row r="33" spans="1:32" x14ac:dyDescent="0.25">
      <c r="A33" s="30" t="s">
        <v>5</v>
      </c>
      <c r="B33" s="30" t="s">
        <v>37</v>
      </c>
      <c r="C33" s="14">
        <v>131</v>
      </c>
      <c r="D33" s="14">
        <f t="shared" si="1"/>
        <v>43.666666666666664</v>
      </c>
      <c r="E33" s="13">
        <v>35</v>
      </c>
      <c r="F33" s="31">
        <f t="shared" si="2"/>
        <v>0.80152671755725191</v>
      </c>
      <c r="G33" s="13">
        <v>52</v>
      </c>
      <c r="H33" s="31">
        <f t="shared" si="3"/>
        <v>1.1908396946564885</v>
      </c>
      <c r="I33" s="13">
        <v>46</v>
      </c>
      <c r="J33" s="31">
        <f t="shared" si="4"/>
        <v>1.0534351145038168</v>
      </c>
      <c r="K33" s="13">
        <v>44</v>
      </c>
      <c r="L33" s="31">
        <f t="shared" si="5"/>
        <v>1.0076335877862597</v>
      </c>
      <c r="M33" s="13">
        <v>46</v>
      </c>
      <c r="N33" s="31">
        <f t="shared" si="6"/>
        <v>1.0534351145038168</v>
      </c>
      <c r="O33" s="13">
        <v>43</v>
      </c>
      <c r="P33" s="31">
        <f t="shared" si="7"/>
        <v>0.984732824427481</v>
      </c>
      <c r="Q33" s="13">
        <v>39</v>
      </c>
      <c r="R33" s="31">
        <f t="shared" si="8"/>
        <v>0.89312977099236646</v>
      </c>
      <c r="S33" s="13">
        <v>27</v>
      </c>
      <c r="T33" s="31">
        <f t="shared" si="9"/>
        <v>0.61832061068702293</v>
      </c>
      <c r="U33" s="13">
        <v>31</v>
      </c>
      <c r="V33" s="31">
        <f t="shared" si="10"/>
        <v>0.70992366412213748</v>
      </c>
      <c r="W33" s="13">
        <v>18</v>
      </c>
      <c r="X33" s="31">
        <f t="shared" si="11"/>
        <v>0.41221374045801529</v>
      </c>
      <c r="Z33" s="13">
        <v>27</v>
      </c>
      <c r="AA33" s="52">
        <f t="shared" si="0"/>
        <v>0.61832061068702293</v>
      </c>
      <c r="AC33" s="21">
        <f>cálculos2!O33</f>
        <v>5</v>
      </c>
      <c r="AD33" s="22">
        <f t="shared" si="12"/>
        <v>0.5</v>
      </c>
      <c r="AE33" s="21">
        <f>cálculos2!P33</f>
        <v>3</v>
      </c>
      <c r="AF33" s="22">
        <f t="shared" si="13"/>
        <v>0.75</v>
      </c>
    </row>
    <row r="34" spans="1:32" x14ac:dyDescent="0.25">
      <c r="A34" s="30" t="s">
        <v>5</v>
      </c>
      <c r="B34" s="30" t="s">
        <v>38</v>
      </c>
      <c r="C34" s="14">
        <v>147</v>
      </c>
      <c r="D34" s="14">
        <f t="shared" si="1"/>
        <v>49</v>
      </c>
      <c r="E34" s="13">
        <v>37</v>
      </c>
      <c r="F34" s="31">
        <f t="shared" si="2"/>
        <v>0.75510204081632648</v>
      </c>
      <c r="G34" s="13">
        <v>38</v>
      </c>
      <c r="H34" s="31">
        <f t="shared" si="3"/>
        <v>0.77551020408163263</v>
      </c>
      <c r="I34" s="13">
        <v>40</v>
      </c>
      <c r="J34" s="31">
        <f t="shared" si="4"/>
        <v>0.81632653061224492</v>
      </c>
      <c r="K34" s="13">
        <v>30</v>
      </c>
      <c r="L34" s="31">
        <f t="shared" si="5"/>
        <v>0.61224489795918369</v>
      </c>
      <c r="M34" s="13">
        <v>32</v>
      </c>
      <c r="N34" s="31">
        <f t="shared" si="6"/>
        <v>0.65306122448979587</v>
      </c>
      <c r="O34" s="13">
        <v>39</v>
      </c>
      <c r="P34" s="31">
        <f t="shared" si="7"/>
        <v>0.79591836734693877</v>
      </c>
      <c r="Q34" s="13">
        <v>43</v>
      </c>
      <c r="R34" s="31">
        <f t="shared" si="8"/>
        <v>0.87755102040816324</v>
      </c>
      <c r="S34" s="13">
        <v>43</v>
      </c>
      <c r="T34" s="31">
        <f t="shared" si="9"/>
        <v>0.87755102040816324</v>
      </c>
      <c r="U34" s="13">
        <v>38</v>
      </c>
      <c r="V34" s="31">
        <f t="shared" si="10"/>
        <v>0.77551020408163263</v>
      </c>
      <c r="W34" s="13">
        <v>54</v>
      </c>
      <c r="X34" s="31">
        <f t="shared" si="11"/>
        <v>1.1020408163265305</v>
      </c>
      <c r="Z34" s="13">
        <v>33</v>
      </c>
      <c r="AA34" s="52">
        <f t="shared" ref="AA34:AA65" si="14">Z34/D34</f>
        <v>0.67346938775510201</v>
      </c>
      <c r="AC34" s="21">
        <f>cálculos2!O34</f>
        <v>1</v>
      </c>
      <c r="AD34" s="22">
        <f t="shared" si="12"/>
        <v>0.1</v>
      </c>
      <c r="AE34" s="21">
        <f>cálculos2!P34</f>
        <v>0</v>
      </c>
      <c r="AF34" s="22">
        <f t="shared" si="13"/>
        <v>0</v>
      </c>
    </row>
    <row r="35" spans="1:32" x14ac:dyDescent="0.25">
      <c r="A35" s="30" t="s">
        <v>5</v>
      </c>
      <c r="B35" s="30" t="s">
        <v>39</v>
      </c>
      <c r="C35" s="14">
        <v>171</v>
      </c>
      <c r="D35" s="14">
        <f t="shared" si="1"/>
        <v>57</v>
      </c>
      <c r="E35" s="13">
        <v>44</v>
      </c>
      <c r="F35" s="31">
        <f t="shared" si="2"/>
        <v>0.77192982456140347</v>
      </c>
      <c r="G35" s="13">
        <v>62</v>
      </c>
      <c r="H35" s="31">
        <f t="shared" si="3"/>
        <v>1.0877192982456141</v>
      </c>
      <c r="I35" s="13">
        <v>67</v>
      </c>
      <c r="J35" s="31">
        <f t="shared" si="4"/>
        <v>1.1754385964912282</v>
      </c>
      <c r="K35" s="13">
        <v>58</v>
      </c>
      <c r="L35" s="31">
        <f t="shared" si="5"/>
        <v>1.0175438596491229</v>
      </c>
      <c r="M35" s="13">
        <v>58</v>
      </c>
      <c r="N35" s="31">
        <f t="shared" si="6"/>
        <v>1.0175438596491229</v>
      </c>
      <c r="O35" s="13">
        <v>63</v>
      </c>
      <c r="P35" s="31">
        <f t="shared" si="7"/>
        <v>1.1052631578947369</v>
      </c>
      <c r="Q35" s="13">
        <v>56</v>
      </c>
      <c r="R35" s="31">
        <f t="shared" si="8"/>
        <v>0.98245614035087714</v>
      </c>
      <c r="S35" s="13">
        <v>69</v>
      </c>
      <c r="T35" s="31">
        <f t="shared" si="9"/>
        <v>1.2105263157894737</v>
      </c>
      <c r="U35" s="13">
        <v>50</v>
      </c>
      <c r="V35" s="31">
        <f t="shared" si="10"/>
        <v>0.8771929824561403</v>
      </c>
      <c r="W35" s="13">
        <v>60</v>
      </c>
      <c r="X35" s="31">
        <f t="shared" si="11"/>
        <v>1.0526315789473684</v>
      </c>
      <c r="Z35" s="13">
        <v>37</v>
      </c>
      <c r="AA35" s="52">
        <f t="shared" si="14"/>
        <v>0.64912280701754388</v>
      </c>
      <c r="AC35" s="21">
        <f>cálculos2!O35</f>
        <v>8</v>
      </c>
      <c r="AD35" s="22">
        <f t="shared" si="12"/>
        <v>0.8</v>
      </c>
      <c r="AE35" s="21">
        <f>cálculos2!P35</f>
        <v>3</v>
      </c>
      <c r="AF35" s="22">
        <f t="shared" si="13"/>
        <v>0.75</v>
      </c>
    </row>
    <row r="36" spans="1:32" x14ac:dyDescent="0.25">
      <c r="A36" s="30" t="s">
        <v>2</v>
      </c>
      <c r="B36" s="30" t="s">
        <v>40</v>
      </c>
      <c r="C36" s="14">
        <v>141</v>
      </c>
      <c r="D36" s="14">
        <f t="shared" si="1"/>
        <v>47</v>
      </c>
      <c r="E36" s="13">
        <v>44</v>
      </c>
      <c r="F36" s="31">
        <f t="shared" si="2"/>
        <v>0.93617021276595747</v>
      </c>
      <c r="G36" s="13">
        <v>48</v>
      </c>
      <c r="H36" s="31">
        <f t="shared" si="3"/>
        <v>1.0212765957446808</v>
      </c>
      <c r="I36" s="13">
        <v>49</v>
      </c>
      <c r="J36" s="31">
        <f t="shared" si="4"/>
        <v>1.0425531914893618</v>
      </c>
      <c r="K36" s="13">
        <v>55</v>
      </c>
      <c r="L36" s="31">
        <f t="shared" si="5"/>
        <v>1.1702127659574468</v>
      </c>
      <c r="M36" s="13">
        <v>55</v>
      </c>
      <c r="N36" s="31">
        <f t="shared" si="6"/>
        <v>1.1702127659574468</v>
      </c>
      <c r="O36" s="13">
        <v>44</v>
      </c>
      <c r="P36" s="31">
        <f t="shared" si="7"/>
        <v>0.93617021276595747</v>
      </c>
      <c r="Q36" s="13">
        <v>58</v>
      </c>
      <c r="R36" s="31">
        <f t="shared" si="8"/>
        <v>1.2340425531914894</v>
      </c>
      <c r="S36" s="13">
        <v>48</v>
      </c>
      <c r="T36" s="31">
        <f t="shared" si="9"/>
        <v>1.0212765957446808</v>
      </c>
      <c r="U36" s="13">
        <v>48</v>
      </c>
      <c r="V36" s="31">
        <f t="shared" si="10"/>
        <v>1.0212765957446808</v>
      </c>
      <c r="W36" s="13">
        <v>34</v>
      </c>
      <c r="X36" s="31">
        <f t="shared" si="11"/>
        <v>0.72340425531914898</v>
      </c>
      <c r="Z36" s="13">
        <v>44</v>
      </c>
      <c r="AA36" s="52">
        <f t="shared" si="14"/>
        <v>0.93617021276595747</v>
      </c>
      <c r="AC36" s="21">
        <f>cálculos2!O36</f>
        <v>8</v>
      </c>
      <c r="AD36" s="22">
        <f t="shared" si="12"/>
        <v>0.8</v>
      </c>
      <c r="AE36" s="21">
        <f>cálculos2!P36</f>
        <v>4</v>
      </c>
      <c r="AF36" s="22">
        <f t="shared" si="13"/>
        <v>1</v>
      </c>
    </row>
    <row r="37" spans="1:32" x14ac:dyDescent="0.25">
      <c r="A37" s="30" t="s">
        <v>5</v>
      </c>
      <c r="B37" s="30" t="s">
        <v>41</v>
      </c>
      <c r="C37" s="14">
        <v>564</v>
      </c>
      <c r="D37" s="14">
        <f t="shared" si="1"/>
        <v>188</v>
      </c>
      <c r="E37" s="13">
        <v>157</v>
      </c>
      <c r="F37" s="31">
        <f t="shared" si="2"/>
        <v>0.83510638297872342</v>
      </c>
      <c r="G37" s="13">
        <v>145</v>
      </c>
      <c r="H37" s="31">
        <f t="shared" si="3"/>
        <v>0.77127659574468088</v>
      </c>
      <c r="I37" s="13">
        <v>157</v>
      </c>
      <c r="J37" s="31">
        <f t="shared" si="4"/>
        <v>0.83510638297872342</v>
      </c>
      <c r="K37" s="13">
        <v>175</v>
      </c>
      <c r="L37" s="31">
        <f t="shared" si="5"/>
        <v>0.93085106382978722</v>
      </c>
      <c r="M37" s="13">
        <v>168</v>
      </c>
      <c r="N37" s="31">
        <f t="shared" si="6"/>
        <v>0.8936170212765957</v>
      </c>
      <c r="O37" s="13">
        <v>167</v>
      </c>
      <c r="P37" s="31">
        <f t="shared" si="7"/>
        <v>0.88829787234042556</v>
      </c>
      <c r="Q37" s="13">
        <v>117</v>
      </c>
      <c r="R37" s="31">
        <f t="shared" si="8"/>
        <v>0.62234042553191493</v>
      </c>
      <c r="S37" s="13">
        <v>145</v>
      </c>
      <c r="T37" s="31">
        <f t="shared" si="9"/>
        <v>0.77127659574468088</v>
      </c>
      <c r="U37" s="13">
        <v>158</v>
      </c>
      <c r="V37" s="31">
        <f t="shared" si="10"/>
        <v>0.84042553191489366</v>
      </c>
      <c r="W37" s="13">
        <v>130</v>
      </c>
      <c r="X37" s="31">
        <f t="shared" si="11"/>
        <v>0.69148936170212771</v>
      </c>
      <c r="Z37" s="13">
        <v>159</v>
      </c>
      <c r="AA37" s="52">
        <f t="shared" si="14"/>
        <v>0.8457446808510638</v>
      </c>
      <c r="AC37" s="21">
        <f>cálculos2!O37</f>
        <v>0</v>
      </c>
      <c r="AD37" s="22">
        <f t="shared" si="12"/>
        <v>0</v>
      </c>
      <c r="AE37" s="21">
        <f>cálculos2!P37</f>
        <v>0</v>
      </c>
      <c r="AF37" s="22">
        <f t="shared" si="13"/>
        <v>0</v>
      </c>
    </row>
    <row r="38" spans="1:32" x14ac:dyDescent="0.25">
      <c r="A38" s="30" t="s">
        <v>2</v>
      </c>
      <c r="B38" s="30" t="s">
        <v>42</v>
      </c>
      <c r="C38" s="14">
        <v>126</v>
      </c>
      <c r="D38" s="14">
        <f t="shared" si="1"/>
        <v>42</v>
      </c>
      <c r="E38" s="13">
        <v>37</v>
      </c>
      <c r="F38" s="31">
        <f t="shared" si="2"/>
        <v>0.88095238095238093</v>
      </c>
      <c r="G38" s="13">
        <v>48</v>
      </c>
      <c r="H38" s="31">
        <f t="shared" si="3"/>
        <v>1.1428571428571428</v>
      </c>
      <c r="I38" s="13">
        <v>48</v>
      </c>
      <c r="J38" s="31">
        <f t="shared" si="4"/>
        <v>1.1428571428571428</v>
      </c>
      <c r="K38" s="13">
        <v>54</v>
      </c>
      <c r="L38" s="31">
        <f t="shared" si="5"/>
        <v>1.2857142857142858</v>
      </c>
      <c r="M38" s="13">
        <v>53</v>
      </c>
      <c r="N38" s="31">
        <f t="shared" si="6"/>
        <v>1.2619047619047619</v>
      </c>
      <c r="O38" s="13">
        <v>58</v>
      </c>
      <c r="P38" s="31">
        <f t="shared" si="7"/>
        <v>1.3809523809523809</v>
      </c>
      <c r="Q38" s="13">
        <v>32</v>
      </c>
      <c r="R38" s="31">
        <f t="shared" si="8"/>
        <v>0.76190476190476186</v>
      </c>
      <c r="S38" s="13">
        <v>40</v>
      </c>
      <c r="T38" s="31">
        <f t="shared" si="9"/>
        <v>0.95238095238095233</v>
      </c>
      <c r="U38" s="13">
        <v>36</v>
      </c>
      <c r="V38" s="31">
        <f t="shared" si="10"/>
        <v>0.8571428571428571</v>
      </c>
      <c r="W38" s="13">
        <v>44</v>
      </c>
      <c r="X38" s="31">
        <f t="shared" si="11"/>
        <v>1.0476190476190477</v>
      </c>
      <c r="Z38" s="13">
        <v>36</v>
      </c>
      <c r="AA38" s="52">
        <f t="shared" si="14"/>
        <v>0.8571428571428571</v>
      </c>
      <c r="AC38" s="21">
        <f>cálculos2!O38</f>
        <v>7</v>
      </c>
      <c r="AD38" s="22">
        <f t="shared" si="12"/>
        <v>0.70000000000000007</v>
      </c>
      <c r="AE38" s="21">
        <f>cálculos2!P38</f>
        <v>3</v>
      </c>
      <c r="AF38" s="22">
        <f t="shared" si="13"/>
        <v>0.75</v>
      </c>
    </row>
    <row r="39" spans="1:32" x14ac:dyDescent="0.25">
      <c r="A39" s="30" t="s">
        <v>5</v>
      </c>
      <c r="B39" s="30" t="s">
        <v>43</v>
      </c>
      <c r="C39" s="14">
        <v>451</v>
      </c>
      <c r="D39" s="14">
        <f t="shared" si="1"/>
        <v>150.33333333333334</v>
      </c>
      <c r="E39" s="13">
        <v>124</v>
      </c>
      <c r="F39" s="31">
        <f t="shared" si="2"/>
        <v>0.82483370288248337</v>
      </c>
      <c r="G39" s="13">
        <v>135</v>
      </c>
      <c r="H39" s="31">
        <f t="shared" si="3"/>
        <v>0.89800443458980039</v>
      </c>
      <c r="I39" s="13">
        <v>137</v>
      </c>
      <c r="J39" s="31">
        <f t="shared" si="4"/>
        <v>0.91130820399113077</v>
      </c>
      <c r="K39" s="13">
        <v>146</v>
      </c>
      <c r="L39" s="31">
        <f t="shared" si="5"/>
        <v>0.97117516629711742</v>
      </c>
      <c r="M39" s="13">
        <v>144</v>
      </c>
      <c r="N39" s="31">
        <f t="shared" si="6"/>
        <v>0.95787139689578704</v>
      </c>
      <c r="O39" s="13">
        <v>135</v>
      </c>
      <c r="P39" s="31">
        <f t="shared" si="7"/>
        <v>0.89800443458980039</v>
      </c>
      <c r="Q39" s="13">
        <v>121</v>
      </c>
      <c r="R39" s="31">
        <f t="shared" si="8"/>
        <v>0.80487804878048774</v>
      </c>
      <c r="S39" s="13">
        <v>106</v>
      </c>
      <c r="T39" s="31">
        <f t="shared" si="9"/>
        <v>0.70509977827050996</v>
      </c>
      <c r="U39" s="13">
        <v>89</v>
      </c>
      <c r="V39" s="31">
        <f t="shared" si="10"/>
        <v>0.59201773835920168</v>
      </c>
      <c r="W39" s="13">
        <v>95</v>
      </c>
      <c r="X39" s="31">
        <f t="shared" si="11"/>
        <v>0.63192904656319282</v>
      </c>
      <c r="Z39" s="13">
        <v>108</v>
      </c>
      <c r="AA39" s="52">
        <f t="shared" si="14"/>
        <v>0.71840354767184034</v>
      </c>
      <c r="AC39" s="21">
        <f>cálculos2!O39</f>
        <v>2</v>
      </c>
      <c r="AD39" s="22">
        <f t="shared" si="12"/>
        <v>0.2</v>
      </c>
      <c r="AE39" s="21">
        <f>cálculos2!P39</f>
        <v>1</v>
      </c>
      <c r="AF39" s="22">
        <f t="shared" si="13"/>
        <v>0.25</v>
      </c>
    </row>
    <row r="40" spans="1:32" x14ac:dyDescent="0.25">
      <c r="A40" s="30" t="s">
        <v>3</v>
      </c>
      <c r="B40" s="30" t="s">
        <v>44</v>
      </c>
      <c r="C40" s="14">
        <v>507</v>
      </c>
      <c r="D40" s="14">
        <f t="shared" si="1"/>
        <v>169</v>
      </c>
      <c r="E40" s="13">
        <v>138</v>
      </c>
      <c r="F40" s="31">
        <f t="shared" si="2"/>
        <v>0.81656804733727806</v>
      </c>
      <c r="G40" s="13">
        <v>140</v>
      </c>
      <c r="H40" s="31">
        <f t="shared" si="3"/>
        <v>0.82840236686390534</v>
      </c>
      <c r="I40" s="13">
        <v>154</v>
      </c>
      <c r="J40" s="31">
        <f t="shared" si="4"/>
        <v>0.91124260355029585</v>
      </c>
      <c r="K40" s="13">
        <v>171</v>
      </c>
      <c r="L40" s="31">
        <f t="shared" si="5"/>
        <v>1.0118343195266273</v>
      </c>
      <c r="M40" s="13">
        <v>165</v>
      </c>
      <c r="N40" s="31">
        <f t="shared" si="6"/>
        <v>0.97633136094674555</v>
      </c>
      <c r="O40" s="13">
        <v>186</v>
      </c>
      <c r="P40" s="31">
        <f t="shared" si="7"/>
        <v>1.1005917159763314</v>
      </c>
      <c r="Q40" s="13">
        <v>112</v>
      </c>
      <c r="R40" s="31">
        <f t="shared" si="8"/>
        <v>0.66272189349112431</v>
      </c>
      <c r="S40" s="13">
        <v>159</v>
      </c>
      <c r="T40" s="31">
        <f t="shared" si="9"/>
        <v>0.94082840236686394</v>
      </c>
      <c r="U40" s="13">
        <v>172</v>
      </c>
      <c r="V40" s="31">
        <f t="shared" si="10"/>
        <v>1.0177514792899409</v>
      </c>
      <c r="W40" s="13">
        <v>165</v>
      </c>
      <c r="X40" s="31">
        <f t="shared" si="11"/>
        <v>0.97633136094674555</v>
      </c>
      <c r="Z40" s="13">
        <v>147</v>
      </c>
      <c r="AA40" s="52">
        <f t="shared" si="14"/>
        <v>0.86982248520710059</v>
      </c>
      <c r="AC40" s="21">
        <f>cálculos2!O40</f>
        <v>5</v>
      </c>
      <c r="AD40" s="22">
        <f t="shared" si="12"/>
        <v>0.5</v>
      </c>
      <c r="AE40" s="21">
        <f>cálculos2!P40</f>
        <v>2</v>
      </c>
      <c r="AF40" s="22">
        <f t="shared" si="13"/>
        <v>0.5</v>
      </c>
    </row>
    <row r="41" spans="1:32" x14ac:dyDescent="0.25">
      <c r="A41" s="30" t="s">
        <v>5</v>
      </c>
      <c r="B41" s="30" t="s">
        <v>45</v>
      </c>
      <c r="C41" s="14">
        <v>145</v>
      </c>
      <c r="D41" s="14">
        <f t="shared" si="1"/>
        <v>48.333333333333336</v>
      </c>
      <c r="E41" s="13">
        <v>45</v>
      </c>
      <c r="F41" s="31">
        <f t="shared" si="2"/>
        <v>0.93103448275862066</v>
      </c>
      <c r="G41" s="13">
        <v>56</v>
      </c>
      <c r="H41" s="31">
        <f t="shared" si="3"/>
        <v>1.1586206896551723</v>
      </c>
      <c r="I41" s="13">
        <v>56</v>
      </c>
      <c r="J41" s="31">
        <f t="shared" si="4"/>
        <v>1.1586206896551723</v>
      </c>
      <c r="K41" s="13">
        <v>53</v>
      </c>
      <c r="L41" s="31">
        <f t="shared" si="5"/>
        <v>1.096551724137931</v>
      </c>
      <c r="M41" s="13">
        <v>54</v>
      </c>
      <c r="N41" s="31">
        <f t="shared" si="6"/>
        <v>1.1172413793103448</v>
      </c>
      <c r="O41" s="13">
        <v>64</v>
      </c>
      <c r="P41" s="31">
        <f t="shared" si="7"/>
        <v>1.3241379310344827</v>
      </c>
      <c r="Q41" s="13">
        <v>44</v>
      </c>
      <c r="R41" s="31">
        <f t="shared" si="8"/>
        <v>0.91034482758620683</v>
      </c>
      <c r="S41" s="13">
        <v>53</v>
      </c>
      <c r="T41" s="31">
        <f t="shared" si="9"/>
        <v>1.096551724137931</v>
      </c>
      <c r="U41" s="13">
        <v>44</v>
      </c>
      <c r="V41" s="31">
        <f t="shared" si="10"/>
        <v>0.91034482758620683</v>
      </c>
      <c r="W41" s="13">
        <v>49</v>
      </c>
      <c r="X41" s="31">
        <f t="shared" si="11"/>
        <v>1.0137931034482759</v>
      </c>
      <c r="Z41" s="13">
        <v>45</v>
      </c>
      <c r="AA41" s="52">
        <f t="shared" si="14"/>
        <v>0.93103448275862066</v>
      </c>
      <c r="AC41" s="21">
        <f>cálculos2!O41</f>
        <v>8</v>
      </c>
      <c r="AD41" s="22">
        <f t="shared" si="12"/>
        <v>0.8</v>
      </c>
      <c r="AE41" s="21">
        <f>cálculos2!P41</f>
        <v>3</v>
      </c>
      <c r="AF41" s="22">
        <f t="shared" si="13"/>
        <v>0.75</v>
      </c>
    </row>
    <row r="42" spans="1:32" x14ac:dyDescent="0.25">
      <c r="A42" s="30" t="s">
        <v>2</v>
      </c>
      <c r="B42" s="30" t="s">
        <v>46</v>
      </c>
      <c r="C42" s="14">
        <v>169</v>
      </c>
      <c r="D42" s="14">
        <f t="shared" si="1"/>
        <v>56.333333333333336</v>
      </c>
      <c r="E42" s="13">
        <v>45</v>
      </c>
      <c r="F42" s="31">
        <f t="shared" si="2"/>
        <v>0.79881656804733725</v>
      </c>
      <c r="G42" s="13">
        <v>60</v>
      </c>
      <c r="H42" s="31">
        <f t="shared" si="3"/>
        <v>1.0650887573964496</v>
      </c>
      <c r="I42" s="13">
        <v>60</v>
      </c>
      <c r="J42" s="31">
        <f t="shared" si="4"/>
        <v>1.0650887573964496</v>
      </c>
      <c r="K42" s="13">
        <v>64</v>
      </c>
      <c r="L42" s="31">
        <f t="shared" si="5"/>
        <v>1.136094674556213</v>
      </c>
      <c r="M42" s="13">
        <v>65</v>
      </c>
      <c r="N42" s="31">
        <f t="shared" si="6"/>
        <v>1.1538461538461537</v>
      </c>
      <c r="O42" s="13">
        <v>66</v>
      </c>
      <c r="P42" s="31">
        <f t="shared" si="7"/>
        <v>1.1715976331360947</v>
      </c>
      <c r="Q42" s="13">
        <v>55</v>
      </c>
      <c r="R42" s="31">
        <f t="shared" si="8"/>
        <v>0.97633136094674555</v>
      </c>
      <c r="S42" s="13">
        <v>53</v>
      </c>
      <c r="T42" s="31">
        <f t="shared" si="9"/>
        <v>0.94082840236686383</v>
      </c>
      <c r="U42" s="13">
        <v>42</v>
      </c>
      <c r="V42" s="31">
        <f t="shared" si="10"/>
        <v>0.74556213017751471</v>
      </c>
      <c r="W42" s="13">
        <v>43</v>
      </c>
      <c r="X42" s="31">
        <f t="shared" si="11"/>
        <v>0.76331360946745563</v>
      </c>
      <c r="Z42" s="13">
        <v>41</v>
      </c>
      <c r="AA42" s="52">
        <f t="shared" si="14"/>
        <v>0.72781065088757391</v>
      </c>
      <c r="AC42" s="21">
        <f>cálculos2!O42</f>
        <v>6</v>
      </c>
      <c r="AD42" s="22">
        <f t="shared" si="12"/>
        <v>0.60000000000000009</v>
      </c>
      <c r="AE42" s="21">
        <f>cálculos2!P42</f>
        <v>3</v>
      </c>
      <c r="AF42" s="22">
        <f t="shared" si="13"/>
        <v>0.75</v>
      </c>
    </row>
    <row r="43" spans="1:32" x14ac:dyDescent="0.25">
      <c r="A43" s="30" t="s">
        <v>2</v>
      </c>
      <c r="B43" s="30" t="s">
        <v>47</v>
      </c>
      <c r="C43" s="14">
        <v>88</v>
      </c>
      <c r="D43" s="14">
        <f t="shared" si="1"/>
        <v>29.333333333333332</v>
      </c>
      <c r="E43" s="13">
        <v>25</v>
      </c>
      <c r="F43" s="31">
        <f t="shared" si="2"/>
        <v>0.85227272727272729</v>
      </c>
      <c r="G43" s="13">
        <v>47</v>
      </c>
      <c r="H43" s="31">
        <f t="shared" si="3"/>
        <v>1.6022727272727273</v>
      </c>
      <c r="I43" s="13">
        <v>47</v>
      </c>
      <c r="J43" s="31">
        <f t="shared" si="4"/>
        <v>1.6022727272727273</v>
      </c>
      <c r="K43" s="13">
        <v>39</v>
      </c>
      <c r="L43" s="31">
        <f t="shared" si="5"/>
        <v>1.3295454545454546</v>
      </c>
      <c r="M43" s="13">
        <v>39</v>
      </c>
      <c r="N43" s="31">
        <f t="shared" si="6"/>
        <v>1.3295454545454546</v>
      </c>
      <c r="O43" s="13">
        <v>36</v>
      </c>
      <c r="P43" s="31">
        <f t="shared" si="7"/>
        <v>1.2272727272727273</v>
      </c>
      <c r="Q43" s="13">
        <v>45</v>
      </c>
      <c r="R43" s="31">
        <f t="shared" si="8"/>
        <v>1.5340909090909092</v>
      </c>
      <c r="S43" s="13">
        <v>29</v>
      </c>
      <c r="T43" s="31">
        <f t="shared" si="9"/>
        <v>0.98863636363636365</v>
      </c>
      <c r="U43" s="13">
        <v>26</v>
      </c>
      <c r="V43" s="31">
        <f t="shared" si="10"/>
        <v>0.88636363636363635</v>
      </c>
      <c r="W43" s="13">
        <v>28</v>
      </c>
      <c r="X43" s="31">
        <f t="shared" si="11"/>
        <v>0.95454545454545459</v>
      </c>
      <c r="Z43" s="13">
        <v>16</v>
      </c>
      <c r="AA43" s="52">
        <f t="shared" si="14"/>
        <v>0.54545454545454553</v>
      </c>
      <c r="AC43" s="21">
        <f>cálculos2!O43</f>
        <v>8</v>
      </c>
      <c r="AD43" s="22">
        <f t="shared" si="12"/>
        <v>0.8</v>
      </c>
      <c r="AE43" s="21">
        <f>cálculos2!P43</f>
        <v>3</v>
      </c>
      <c r="AF43" s="22">
        <f t="shared" si="13"/>
        <v>0.75</v>
      </c>
    </row>
    <row r="44" spans="1:32" x14ac:dyDescent="0.25">
      <c r="A44" s="30" t="s">
        <v>4</v>
      </c>
      <c r="B44" s="30" t="s">
        <v>48</v>
      </c>
      <c r="C44" s="14">
        <v>2664</v>
      </c>
      <c r="D44" s="14">
        <f t="shared" si="1"/>
        <v>888</v>
      </c>
      <c r="E44" s="13">
        <v>702</v>
      </c>
      <c r="F44" s="31">
        <f t="shared" si="2"/>
        <v>0.79054054054054057</v>
      </c>
      <c r="G44" s="13">
        <v>724</v>
      </c>
      <c r="H44" s="31">
        <f t="shared" si="3"/>
        <v>0.81531531531531531</v>
      </c>
      <c r="I44" s="13">
        <v>745</v>
      </c>
      <c r="J44" s="31">
        <f t="shared" si="4"/>
        <v>0.838963963963964</v>
      </c>
      <c r="K44" s="13">
        <v>732</v>
      </c>
      <c r="L44" s="31">
        <f t="shared" si="5"/>
        <v>0.82432432432432434</v>
      </c>
      <c r="M44" s="13">
        <v>736</v>
      </c>
      <c r="N44" s="31">
        <f t="shared" si="6"/>
        <v>0.8288288288288288</v>
      </c>
      <c r="O44" s="13">
        <v>724</v>
      </c>
      <c r="P44" s="31">
        <f t="shared" si="7"/>
        <v>0.81531531531531531</v>
      </c>
      <c r="Q44" s="13">
        <v>568</v>
      </c>
      <c r="R44" s="31">
        <f t="shared" si="8"/>
        <v>0.63963963963963966</v>
      </c>
      <c r="S44" s="13">
        <v>793</v>
      </c>
      <c r="T44" s="31">
        <f t="shared" si="9"/>
        <v>0.89301801801801806</v>
      </c>
      <c r="U44" s="13">
        <v>739</v>
      </c>
      <c r="V44" s="31">
        <f t="shared" si="10"/>
        <v>0.8322072072072072</v>
      </c>
      <c r="W44" s="13">
        <v>617</v>
      </c>
      <c r="X44" s="31">
        <f t="shared" si="11"/>
        <v>0.69481981981981977</v>
      </c>
      <c r="Z44" s="13">
        <v>657</v>
      </c>
      <c r="AA44" s="52">
        <f t="shared" si="14"/>
        <v>0.73986486486486491</v>
      </c>
      <c r="AC44" s="21">
        <f>cálculos2!O44</f>
        <v>0</v>
      </c>
      <c r="AD44" s="22">
        <f t="shared" si="12"/>
        <v>0</v>
      </c>
      <c r="AE44" s="21">
        <f>cálculos2!P44</f>
        <v>0</v>
      </c>
      <c r="AF44" s="22">
        <f t="shared" si="13"/>
        <v>0</v>
      </c>
    </row>
    <row r="45" spans="1:32" x14ac:dyDescent="0.25">
      <c r="A45" s="30" t="s">
        <v>4</v>
      </c>
      <c r="B45" s="30" t="s">
        <v>49</v>
      </c>
      <c r="C45" s="14">
        <v>133</v>
      </c>
      <c r="D45" s="14">
        <f t="shared" si="1"/>
        <v>44.333333333333336</v>
      </c>
      <c r="E45" s="13">
        <v>39</v>
      </c>
      <c r="F45" s="31">
        <f t="shared" si="2"/>
        <v>0.87969924812030076</v>
      </c>
      <c r="G45" s="13">
        <v>56</v>
      </c>
      <c r="H45" s="31">
        <f t="shared" si="3"/>
        <v>1.263157894736842</v>
      </c>
      <c r="I45" s="13">
        <v>56</v>
      </c>
      <c r="J45" s="31">
        <f t="shared" si="4"/>
        <v>1.263157894736842</v>
      </c>
      <c r="K45" s="13">
        <v>58</v>
      </c>
      <c r="L45" s="31">
        <f t="shared" si="5"/>
        <v>1.3082706766917294</v>
      </c>
      <c r="M45" s="13">
        <v>55</v>
      </c>
      <c r="N45" s="31">
        <f t="shared" si="6"/>
        <v>1.2406015037593985</v>
      </c>
      <c r="O45" s="13">
        <v>64</v>
      </c>
      <c r="P45" s="31">
        <f t="shared" si="7"/>
        <v>1.4436090225563909</v>
      </c>
      <c r="Q45" s="13">
        <v>43</v>
      </c>
      <c r="R45" s="31">
        <f t="shared" si="8"/>
        <v>0.96992481203007519</v>
      </c>
      <c r="S45" s="13">
        <v>49</v>
      </c>
      <c r="T45" s="31">
        <f t="shared" si="9"/>
        <v>1.1052631578947367</v>
      </c>
      <c r="U45" s="13">
        <v>52</v>
      </c>
      <c r="V45" s="31">
        <f t="shared" si="10"/>
        <v>1.1729323308270676</v>
      </c>
      <c r="W45" s="13">
        <v>42</v>
      </c>
      <c r="X45" s="31">
        <f t="shared" si="11"/>
        <v>0.94736842105263153</v>
      </c>
      <c r="Z45" s="13">
        <v>40</v>
      </c>
      <c r="AA45" s="52">
        <f t="shared" si="14"/>
        <v>0.90225563909774431</v>
      </c>
      <c r="AC45" s="21">
        <f>cálculos2!O45</f>
        <v>8</v>
      </c>
      <c r="AD45" s="22">
        <f t="shared" si="12"/>
        <v>0.8</v>
      </c>
      <c r="AE45" s="21">
        <f>cálculos2!P45</f>
        <v>4</v>
      </c>
      <c r="AF45" s="22">
        <f t="shared" si="13"/>
        <v>1</v>
      </c>
    </row>
    <row r="46" spans="1:32" x14ac:dyDescent="0.25">
      <c r="A46" s="30" t="s">
        <v>5</v>
      </c>
      <c r="B46" s="30" t="s">
        <v>50</v>
      </c>
      <c r="C46" s="14">
        <v>519</v>
      </c>
      <c r="D46" s="14">
        <f t="shared" si="1"/>
        <v>173</v>
      </c>
      <c r="E46" s="13">
        <v>154</v>
      </c>
      <c r="F46" s="31">
        <f t="shared" si="2"/>
        <v>0.89017341040462428</v>
      </c>
      <c r="G46" s="13">
        <v>185</v>
      </c>
      <c r="H46" s="31">
        <f t="shared" si="3"/>
        <v>1.0693641618497109</v>
      </c>
      <c r="I46" s="13">
        <v>198</v>
      </c>
      <c r="J46" s="31">
        <f t="shared" si="4"/>
        <v>1.1445086705202312</v>
      </c>
      <c r="K46" s="13">
        <v>195</v>
      </c>
      <c r="L46" s="31">
        <f t="shared" si="5"/>
        <v>1.1271676300578035</v>
      </c>
      <c r="M46" s="13">
        <v>187</v>
      </c>
      <c r="N46" s="31">
        <f t="shared" si="6"/>
        <v>1.0809248554913296</v>
      </c>
      <c r="O46" s="13">
        <v>196</v>
      </c>
      <c r="P46" s="31">
        <f t="shared" si="7"/>
        <v>1.1329479768786128</v>
      </c>
      <c r="Q46" s="13">
        <v>128</v>
      </c>
      <c r="R46" s="31">
        <f t="shared" si="8"/>
        <v>0.73988439306358378</v>
      </c>
      <c r="S46" s="13">
        <v>172</v>
      </c>
      <c r="T46" s="31">
        <f t="shared" si="9"/>
        <v>0.9942196531791907</v>
      </c>
      <c r="U46" s="13">
        <v>158</v>
      </c>
      <c r="V46" s="31">
        <f t="shared" si="10"/>
        <v>0.91329479768786126</v>
      </c>
      <c r="W46" s="13">
        <v>153</v>
      </c>
      <c r="X46" s="31">
        <f t="shared" si="11"/>
        <v>0.88439306358381498</v>
      </c>
      <c r="Z46" s="13">
        <v>130</v>
      </c>
      <c r="AA46" s="52">
        <f t="shared" si="14"/>
        <v>0.75144508670520227</v>
      </c>
      <c r="AC46" s="21">
        <f>cálculos2!O46</f>
        <v>6</v>
      </c>
      <c r="AD46" s="22">
        <f t="shared" si="12"/>
        <v>0.60000000000000009</v>
      </c>
      <c r="AE46" s="21">
        <f>cálculos2!P46</f>
        <v>3</v>
      </c>
      <c r="AF46" s="22">
        <f t="shared" si="13"/>
        <v>0.75</v>
      </c>
    </row>
    <row r="47" spans="1:32" x14ac:dyDescent="0.25">
      <c r="A47" s="30" t="s">
        <v>2</v>
      </c>
      <c r="B47" s="30" t="s">
        <v>51</v>
      </c>
      <c r="C47" s="14">
        <v>197</v>
      </c>
      <c r="D47" s="14">
        <f t="shared" si="1"/>
        <v>65.666666666666671</v>
      </c>
      <c r="E47" s="13">
        <v>58</v>
      </c>
      <c r="F47" s="31">
        <f t="shared" si="2"/>
        <v>0.88324873096446699</v>
      </c>
      <c r="G47" s="13">
        <v>73</v>
      </c>
      <c r="H47" s="31">
        <f t="shared" si="3"/>
        <v>1.1116751269035532</v>
      </c>
      <c r="I47" s="13">
        <v>72</v>
      </c>
      <c r="J47" s="31">
        <f t="shared" si="4"/>
        <v>1.0964467005076142</v>
      </c>
      <c r="K47" s="13">
        <v>63</v>
      </c>
      <c r="L47" s="31">
        <f t="shared" si="5"/>
        <v>0.95939086294416231</v>
      </c>
      <c r="M47" s="13">
        <v>64</v>
      </c>
      <c r="N47" s="31">
        <f t="shared" si="6"/>
        <v>0.97461928934010145</v>
      </c>
      <c r="O47" s="13">
        <v>71</v>
      </c>
      <c r="P47" s="31">
        <f t="shared" si="7"/>
        <v>1.0812182741116751</v>
      </c>
      <c r="Q47" s="13">
        <v>62</v>
      </c>
      <c r="R47" s="31">
        <f t="shared" si="8"/>
        <v>0.94416243654822329</v>
      </c>
      <c r="S47" s="13">
        <v>60</v>
      </c>
      <c r="T47" s="31">
        <f t="shared" si="9"/>
        <v>0.91370558375634514</v>
      </c>
      <c r="U47" s="13">
        <v>70</v>
      </c>
      <c r="V47" s="31">
        <f t="shared" si="10"/>
        <v>1.0659898477157359</v>
      </c>
      <c r="W47" s="13">
        <v>72</v>
      </c>
      <c r="X47" s="31">
        <f t="shared" si="11"/>
        <v>1.0964467005076142</v>
      </c>
      <c r="Z47" s="13">
        <v>62</v>
      </c>
      <c r="AA47" s="52">
        <f t="shared" si="14"/>
        <v>0.94416243654822329</v>
      </c>
      <c r="AC47" s="21">
        <f>cálculos2!O47</f>
        <v>7</v>
      </c>
      <c r="AD47" s="22">
        <f t="shared" si="12"/>
        <v>0.70000000000000007</v>
      </c>
      <c r="AE47" s="21">
        <f>cálculos2!P47</f>
        <v>4</v>
      </c>
      <c r="AF47" s="22">
        <f t="shared" si="13"/>
        <v>1</v>
      </c>
    </row>
    <row r="48" spans="1:32" x14ac:dyDescent="0.25">
      <c r="A48" s="30" t="s">
        <v>4</v>
      </c>
      <c r="B48" s="30" t="s">
        <v>52</v>
      </c>
      <c r="C48" s="14">
        <v>137</v>
      </c>
      <c r="D48" s="14">
        <f t="shared" si="1"/>
        <v>45.666666666666664</v>
      </c>
      <c r="E48" s="13">
        <v>47</v>
      </c>
      <c r="F48" s="31">
        <f t="shared" si="2"/>
        <v>1.0291970802919708</v>
      </c>
      <c r="G48" s="13">
        <v>40</v>
      </c>
      <c r="H48" s="31">
        <f t="shared" si="3"/>
        <v>0.87591240875912413</v>
      </c>
      <c r="I48" s="13">
        <v>40</v>
      </c>
      <c r="J48" s="31">
        <f t="shared" si="4"/>
        <v>0.87591240875912413</v>
      </c>
      <c r="K48" s="13">
        <v>61</v>
      </c>
      <c r="L48" s="31">
        <f t="shared" si="5"/>
        <v>1.3357664233576643</v>
      </c>
      <c r="M48" s="13">
        <v>62</v>
      </c>
      <c r="N48" s="31">
        <f t="shared" si="6"/>
        <v>1.3576642335766425</v>
      </c>
      <c r="O48" s="13">
        <v>44</v>
      </c>
      <c r="P48" s="31">
        <f t="shared" si="7"/>
        <v>0.96350364963503654</v>
      </c>
      <c r="Q48" s="13">
        <v>44</v>
      </c>
      <c r="R48" s="31">
        <f t="shared" si="8"/>
        <v>0.96350364963503654</v>
      </c>
      <c r="S48" s="13">
        <v>46</v>
      </c>
      <c r="T48" s="31">
        <f t="shared" si="9"/>
        <v>1.0072992700729928</v>
      </c>
      <c r="U48" s="13">
        <v>40</v>
      </c>
      <c r="V48" s="31">
        <f t="shared" si="10"/>
        <v>0.87591240875912413</v>
      </c>
      <c r="W48" s="13">
        <v>47</v>
      </c>
      <c r="X48" s="31">
        <f t="shared" si="11"/>
        <v>1.0291970802919708</v>
      </c>
      <c r="Z48" s="13">
        <v>45</v>
      </c>
      <c r="AA48" s="52">
        <f t="shared" si="14"/>
        <v>0.98540145985401462</v>
      </c>
      <c r="AC48" s="21">
        <f>cálculos2!O48</f>
        <v>7</v>
      </c>
      <c r="AD48" s="22">
        <f t="shared" si="12"/>
        <v>0.70000000000000007</v>
      </c>
      <c r="AE48" s="21">
        <f>cálculos2!P48</f>
        <v>1</v>
      </c>
      <c r="AF48" s="22">
        <f t="shared" si="13"/>
        <v>0.25</v>
      </c>
    </row>
    <row r="49" spans="1:32" x14ac:dyDescent="0.25">
      <c r="A49" s="30" t="s">
        <v>5</v>
      </c>
      <c r="B49" s="30" t="s">
        <v>53</v>
      </c>
      <c r="C49" s="14">
        <v>275</v>
      </c>
      <c r="D49" s="14">
        <f t="shared" si="1"/>
        <v>91.666666666666671</v>
      </c>
      <c r="E49" s="13">
        <v>70</v>
      </c>
      <c r="F49" s="31">
        <f t="shared" si="2"/>
        <v>0.76363636363636356</v>
      </c>
      <c r="G49" s="13">
        <v>69</v>
      </c>
      <c r="H49" s="31">
        <f t="shared" si="3"/>
        <v>0.75272727272727269</v>
      </c>
      <c r="I49" s="13">
        <v>71</v>
      </c>
      <c r="J49" s="31">
        <f t="shared" si="4"/>
        <v>0.77454545454545454</v>
      </c>
      <c r="K49" s="13">
        <v>88</v>
      </c>
      <c r="L49" s="31">
        <f t="shared" si="5"/>
        <v>0.96</v>
      </c>
      <c r="M49" s="13">
        <v>85</v>
      </c>
      <c r="N49" s="31">
        <f t="shared" si="6"/>
        <v>0.92727272727272725</v>
      </c>
      <c r="O49" s="13">
        <v>84</v>
      </c>
      <c r="P49" s="31">
        <f t="shared" si="7"/>
        <v>0.91636363636363627</v>
      </c>
      <c r="Q49" s="13">
        <v>73</v>
      </c>
      <c r="R49" s="31">
        <f t="shared" si="8"/>
        <v>0.79636363636363627</v>
      </c>
      <c r="S49" s="13">
        <v>88</v>
      </c>
      <c r="T49" s="31">
        <f t="shared" si="9"/>
        <v>0.96</v>
      </c>
      <c r="U49" s="13">
        <v>68</v>
      </c>
      <c r="V49" s="31">
        <f t="shared" si="10"/>
        <v>0.74181818181818182</v>
      </c>
      <c r="W49" s="13">
        <v>88</v>
      </c>
      <c r="X49" s="31">
        <f t="shared" si="11"/>
        <v>0.96</v>
      </c>
      <c r="Z49" s="13">
        <v>69</v>
      </c>
      <c r="AA49" s="52">
        <f t="shared" si="14"/>
        <v>0.75272727272727269</v>
      </c>
      <c r="AC49" s="21">
        <f>cálculos2!O49</f>
        <v>4</v>
      </c>
      <c r="AD49" s="22">
        <f t="shared" si="12"/>
        <v>0.4</v>
      </c>
      <c r="AE49" s="21">
        <f>cálculos2!P49</f>
        <v>1</v>
      </c>
      <c r="AF49" s="22">
        <f t="shared" si="13"/>
        <v>0.25</v>
      </c>
    </row>
    <row r="50" spans="1:32" x14ac:dyDescent="0.25">
      <c r="A50" s="30" t="s">
        <v>3</v>
      </c>
      <c r="B50" s="30" t="s">
        <v>54</v>
      </c>
      <c r="C50" s="14">
        <v>273</v>
      </c>
      <c r="D50" s="14">
        <f t="shared" si="1"/>
        <v>91</v>
      </c>
      <c r="E50" s="13">
        <v>66</v>
      </c>
      <c r="F50" s="31">
        <f t="shared" si="2"/>
        <v>0.72527472527472525</v>
      </c>
      <c r="G50" s="13">
        <v>86</v>
      </c>
      <c r="H50" s="31">
        <f t="shared" si="3"/>
        <v>0.94505494505494503</v>
      </c>
      <c r="I50" s="13">
        <v>83</v>
      </c>
      <c r="J50" s="31">
        <f t="shared" si="4"/>
        <v>0.91208791208791207</v>
      </c>
      <c r="K50" s="13">
        <v>93</v>
      </c>
      <c r="L50" s="31">
        <f t="shared" si="5"/>
        <v>1.0219780219780219</v>
      </c>
      <c r="M50" s="13">
        <v>97</v>
      </c>
      <c r="N50" s="31">
        <f t="shared" si="6"/>
        <v>1.0659340659340659</v>
      </c>
      <c r="O50" s="13">
        <v>94</v>
      </c>
      <c r="P50" s="31">
        <f t="shared" si="7"/>
        <v>1.0329670329670331</v>
      </c>
      <c r="Q50" s="13">
        <v>75</v>
      </c>
      <c r="R50" s="31">
        <f t="shared" si="8"/>
        <v>0.82417582417582413</v>
      </c>
      <c r="S50" s="13">
        <v>90</v>
      </c>
      <c r="T50" s="31">
        <f t="shared" si="9"/>
        <v>0.98901098901098905</v>
      </c>
      <c r="U50" s="13">
        <v>84</v>
      </c>
      <c r="V50" s="31">
        <f t="shared" si="10"/>
        <v>0.92307692307692313</v>
      </c>
      <c r="W50" s="13">
        <v>84</v>
      </c>
      <c r="X50" s="31">
        <f t="shared" si="11"/>
        <v>0.92307692307692313</v>
      </c>
      <c r="Z50" s="13">
        <v>66</v>
      </c>
      <c r="AA50" s="52">
        <f t="shared" si="14"/>
        <v>0.72527472527472525</v>
      </c>
      <c r="AC50" s="21">
        <f>cálculos2!O50</f>
        <v>4</v>
      </c>
      <c r="AD50" s="22">
        <f t="shared" si="12"/>
        <v>0.4</v>
      </c>
      <c r="AE50" s="21">
        <f>cálculos2!P50</f>
        <v>1</v>
      </c>
      <c r="AF50" s="22">
        <f t="shared" si="13"/>
        <v>0.25</v>
      </c>
    </row>
    <row r="51" spans="1:32" x14ac:dyDescent="0.25">
      <c r="A51" s="30" t="s">
        <v>3</v>
      </c>
      <c r="B51" s="30" t="s">
        <v>55</v>
      </c>
      <c r="C51" s="14">
        <v>70</v>
      </c>
      <c r="D51" s="14">
        <f t="shared" si="1"/>
        <v>23.333333333333332</v>
      </c>
      <c r="E51" s="13">
        <v>25</v>
      </c>
      <c r="F51" s="31">
        <f t="shared" si="2"/>
        <v>1.0714285714285714</v>
      </c>
      <c r="G51" s="13">
        <v>22</v>
      </c>
      <c r="H51" s="31">
        <f t="shared" si="3"/>
        <v>0.94285714285714295</v>
      </c>
      <c r="I51" s="13">
        <v>23</v>
      </c>
      <c r="J51" s="31">
        <f t="shared" si="4"/>
        <v>0.98571428571428577</v>
      </c>
      <c r="K51" s="13">
        <v>22</v>
      </c>
      <c r="L51" s="31">
        <f t="shared" si="5"/>
        <v>0.94285714285714295</v>
      </c>
      <c r="M51" s="13">
        <v>22</v>
      </c>
      <c r="N51" s="31">
        <f t="shared" si="6"/>
        <v>0.94285714285714295</v>
      </c>
      <c r="O51" s="13">
        <v>27</v>
      </c>
      <c r="P51" s="31">
        <f t="shared" si="7"/>
        <v>1.1571428571428573</v>
      </c>
      <c r="Q51" s="13">
        <v>21</v>
      </c>
      <c r="R51" s="31">
        <f t="shared" si="8"/>
        <v>0.9</v>
      </c>
      <c r="S51" s="13">
        <v>21</v>
      </c>
      <c r="T51" s="31">
        <f t="shared" si="9"/>
        <v>0.9</v>
      </c>
      <c r="U51" s="13">
        <v>12</v>
      </c>
      <c r="V51" s="31">
        <f t="shared" si="10"/>
        <v>0.51428571428571435</v>
      </c>
      <c r="W51" s="13">
        <v>17</v>
      </c>
      <c r="X51" s="31">
        <f t="shared" si="11"/>
        <v>0.72857142857142865</v>
      </c>
      <c r="Z51" s="13">
        <v>25</v>
      </c>
      <c r="AA51" s="52">
        <f t="shared" si="14"/>
        <v>1.0714285714285714</v>
      </c>
      <c r="AC51" s="21">
        <f>cálculos2!O51</f>
        <v>4</v>
      </c>
      <c r="AD51" s="22">
        <f t="shared" si="12"/>
        <v>0.4</v>
      </c>
      <c r="AE51" s="21">
        <f>cálculos2!P51</f>
        <v>1</v>
      </c>
      <c r="AF51" s="22">
        <f t="shared" si="13"/>
        <v>0.25</v>
      </c>
    </row>
    <row r="52" spans="1:32" x14ac:dyDescent="0.25">
      <c r="A52" s="30" t="s">
        <v>5</v>
      </c>
      <c r="B52" s="30" t="s">
        <v>56</v>
      </c>
      <c r="C52" s="14">
        <v>211</v>
      </c>
      <c r="D52" s="14">
        <f t="shared" si="1"/>
        <v>70.333333333333329</v>
      </c>
      <c r="E52" s="13">
        <v>67</v>
      </c>
      <c r="F52" s="31">
        <f t="shared" si="2"/>
        <v>0.95260663507109011</v>
      </c>
      <c r="G52" s="13">
        <v>75</v>
      </c>
      <c r="H52" s="31">
        <f t="shared" si="3"/>
        <v>1.066350710900474</v>
      </c>
      <c r="I52" s="13">
        <v>82</v>
      </c>
      <c r="J52" s="31">
        <f t="shared" si="4"/>
        <v>1.1658767772511849</v>
      </c>
      <c r="K52" s="13">
        <v>74</v>
      </c>
      <c r="L52" s="31">
        <f t="shared" si="5"/>
        <v>1.0521327014218009</v>
      </c>
      <c r="M52" s="13">
        <v>76</v>
      </c>
      <c r="N52" s="31">
        <f t="shared" si="6"/>
        <v>1.080568720379147</v>
      </c>
      <c r="O52" s="13">
        <v>77</v>
      </c>
      <c r="P52" s="31">
        <f t="shared" si="7"/>
        <v>1.09478672985782</v>
      </c>
      <c r="Q52" s="13">
        <v>60</v>
      </c>
      <c r="R52" s="31">
        <f t="shared" si="8"/>
        <v>0.85308056872037918</v>
      </c>
      <c r="S52" s="13">
        <v>72</v>
      </c>
      <c r="T52" s="31">
        <f t="shared" si="9"/>
        <v>1.0236966824644551</v>
      </c>
      <c r="U52" s="13">
        <v>66</v>
      </c>
      <c r="V52" s="31">
        <f t="shared" si="10"/>
        <v>0.93838862559241709</v>
      </c>
      <c r="W52" s="13">
        <v>62</v>
      </c>
      <c r="X52" s="31">
        <f t="shared" si="11"/>
        <v>0.88151658767772523</v>
      </c>
      <c r="Z52" s="13">
        <v>57</v>
      </c>
      <c r="AA52" s="52">
        <f t="shared" si="14"/>
        <v>0.81042654028436023</v>
      </c>
      <c r="AC52" s="21">
        <f>cálculos2!O52</f>
        <v>7</v>
      </c>
      <c r="AD52" s="22">
        <f t="shared" si="12"/>
        <v>0.70000000000000007</v>
      </c>
      <c r="AE52" s="21">
        <f>cálculos2!P52</f>
        <v>3</v>
      </c>
      <c r="AF52" s="22">
        <f t="shared" si="13"/>
        <v>0.75</v>
      </c>
    </row>
    <row r="53" spans="1:32" x14ac:dyDescent="0.25">
      <c r="A53" s="30" t="s">
        <v>5</v>
      </c>
      <c r="B53" s="30" t="s">
        <v>57</v>
      </c>
      <c r="C53" s="14">
        <v>154</v>
      </c>
      <c r="D53" s="14">
        <f t="shared" si="1"/>
        <v>51.333333333333336</v>
      </c>
      <c r="E53" s="13">
        <v>42</v>
      </c>
      <c r="F53" s="31">
        <f t="shared" si="2"/>
        <v>0.81818181818181812</v>
      </c>
      <c r="G53" s="13">
        <v>51</v>
      </c>
      <c r="H53" s="31">
        <f t="shared" si="3"/>
        <v>0.99350649350649345</v>
      </c>
      <c r="I53" s="13">
        <v>51</v>
      </c>
      <c r="J53" s="31">
        <f t="shared" si="4"/>
        <v>0.99350649350649345</v>
      </c>
      <c r="K53" s="13">
        <v>68</v>
      </c>
      <c r="L53" s="31">
        <f t="shared" si="5"/>
        <v>1.3246753246753247</v>
      </c>
      <c r="M53" s="13">
        <v>67</v>
      </c>
      <c r="N53" s="31">
        <f t="shared" si="6"/>
        <v>1.3051948051948052</v>
      </c>
      <c r="O53" s="13">
        <v>56</v>
      </c>
      <c r="P53" s="31">
        <f t="shared" si="7"/>
        <v>1.0909090909090908</v>
      </c>
      <c r="Q53" s="13">
        <v>49</v>
      </c>
      <c r="R53" s="31">
        <f t="shared" si="8"/>
        <v>0.95454545454545447</v>
      </c>
      <c r="S53" s="13">
        <v>58</v>
      </c>
      <c r="T53" s="31">
        <f t="shared" si="9"/>
        <v>1.1298701298701299</v>
      </c>
      <c r="U53" s="13">
        <v>43</v>
      </c>
      <c r="V53" s="31">
        <f t="shared" si="10"/>
        <v>0.83766233766233766</v>
      </c>
      <c r="W53" s="13">
        <v>58</v>
      </c>
      <c r="X53" s="31">
        <f t="shared" si="11"/>
        <v>1.1298701298701299</v>
      </c>
      <c r="Z53" s="13">
        <v>40</v>
      </c>
      <c r="AA53" s="52">
        <f t="shared" si="14"/>
        <v>0.77922077922077915</v>
      </c>
      <c r="AC53" s="21">
        <f>cálculos2!O53</f>
        <v>8</v>
      </c>
      <c r="AD53" s="22">
        <f t="shared" si="12"/>
        <v>0.8</v>
      </c>
      <c r="AE53" s="21">
        <f>cálculos2!P53</f>
        <v>3</v>
      </c>
      <c r="AF53" s="22">
        <f t="shared" si="13"/>
        <v>0.75</v>
      </c>
    </row>
    <row r="54" spans="1:32" x14ac:dyDescent="0.25">
      <c r="A54" s="30" t="s">
        <v>3</v>
      </c>
      <c r="B54" s="30" t="s">
        <v>58</v>
      </c>
      <c r="C54" s="14">
        <v>703</v>
      </c>
      <c r="D54" s="14">
        <f t="shared" si="1"/>
        <v>234.33333333333334</v>
      </c>
      <c r="E54" s="13">
        <v>181</v>
      </c>
      <c r="F54" s="31">
        <f t="shared" si="2"/>
        <v>0.77240398293029866</v>
      </c>
      <c r="G54" s="13">
        <v>219</v>
      </c>
      <c r="H54" s="31">
        <f t="shared" si="3"/>
        <v>0.93456614509246083</v>
      </c>
      <c r="I54" s="13">
        <v>223</v>
      </c>
      <c r="J54" s="31">
        <f t="shared" si="4"/>
        <v>0.95163584637268839</v>
      </c>
      <c r="K54" s="13">
        <v>260</v>
      </c>
      <c r="L54" s="31">
        <f t="shared" si="5"/>
        <v>1.1095305832147937</v>
      </c>
      <c r="M54" s="13">
        <v>245</v>
      </c>
      <c r="N54" s="31">
        <f t="shared" si="6"/>
        <v>1.0455192034139402</v>
      </c>
      <c r="O54" s="13">
        <v>250</v>
      </c>
      <c r="P54" s="31">
        <f t="shared" si="7"/>
        <v>1.0668563300142246</v>
      </c>
      <c r="Q54" s="13">
        <v>199</v>
      </c>
      <c r="R54" s="31">
        <f t="shared" si="8"/>
        <v>0.84921763869132283</v>
      </c>
      <c r="S54" s="13">
        <v>218</v>
      </c>
      <c r="T54" s="31">
        <f t="shared" si="9"/>
        <v>0.93029871977240397</v>
      </c>
      <c r="U54" s="13">
        <v>229</v>
      </c>
      <c r="V54" s="31">
        <f t="shared" si="10"/>
        <v>0.97724039829302978</v>
      </c>
      <c r="W54" s="13">
        <v>206</v>
      </c>
      <c r="X54" s="31">
        <f t="shared" si="11"/>
        <v>0.87908961593172119</v>
      </c>
      <c r="Z54" s="13">
        <v>145</v>
      </c>
      <c r="AA54" s="52">
        <f t="shared" si="14"/>
        <v>0.61877667140825032</v>
      </c>
      <c r="AC54" s="21">
        <f>cálculos2!O54</f>
        <v>5</v>
      </c>
      <c r="AD54" s="22">
        <f t="shared" si="12"/>
        <v>0.5</v>
      </c>
      <c r="AE54" s="21">
        <f>cálculos2!P54</f>
        <v>3</v>
      </c>
      <c r="AF54" s="22">
        <f t="shared" si="13"/>
        <v>0.75</v>
      </c>
    </row>
    <row r="55" spans="1:32" x14ac:dyDescent="0.25">
      <c r="A55" s="30" t="s">
        <v>4</v>
      </c>
      <c r="B55" s="30" t="s">
        <v>59</v>
      </c>
      <c r="C55" s="14">
        <v>228</v>
      </c>
      <c r="D55" s="14">
        <f t="shared" si="1"/>
        <v>76</v>
      </c>
      <c r="E55" s="13">
        <v>70</v>
      </c>
      <c r="F55" s="31">
        <f t="shared" si="2"/>
        <v>0.92105263157894735</v>
      </c>
      <c r="G55" s="13">
        <v>70</v>
      </c>
      <c r="H55" s="31">
        <f t="shared" si="3"/>
        <v>0.92105263157894735</v>
      </c>
      <c r="I55" s="13">
        <v>72</v>
      </c>
      <c r="J55" s="31">
        <f t="shared" si="4"/>
        <v>0.94736842105263153</v>
      </c>
      <c r="K55" s="13">
        <v>76</v>
      </c>
      <c r="L55" s="31">
        <f t="shared" si="5"/>
        <v>1</v>
      </c>
      <c r="M55" s="13">
        <v>75</v>
      </c>
      <c r="N55" s="31">
        <f t="shared" si="6"/>
        <v>0.98684210526315785</v>
      </c>
      <c r="O55" s="13">
        <v>74</v>
      </c>
      <c r="P55" s="31">
        <f t="shared" si="7"/>
        <v>0.97368421052631582</v>
      </c>
      <c r="Q55" s="13">
        <v>73</v>
      </c>
      <c r="R55" s="31">
        <f t="shared" si="8"/>
        <v>0.96052631578947367</v>
      </c>
      <c r="S55" s="13">
        <v>81</v>
      </c>
      <c r="T55" s="31">
        <f t="shared" si="9"/>
        <v>1.0657894736842106</v>
      </c>
      <c r="U55" s="13">
        <v>78</v>
      </c>
      <c r="V55" s="31">
        <f t="shared" si="10"/>
        <v>1.0263157894736843</v>
      </c>
      <c r="W55" s="13">
        <v>64</v>
      </c>
      <c r="X55" s="31">
        <f t="shared" si="11"/>
        <v>0.84210526315789469</v>
      </c>
      <c r="Z55" s="13">
        <v>66</v>
      </c>
      <c r="AA55" s="52">
        <f t="shared" si="14"/>
        <v>0.86842105263157898</v>
      </c>
      <c r="AC55" s="21">
        <f>cálculos2!O55</f>
        <v>7</v>
      </c>
      <c r="AD55" s="22">
        <f t="shared" si="12"/>
        <v>0.70000000000000007</v>
      </c>
      <c r="AE55" s="21">
        <f>cálculos2!P55</f>
        <v>2</v>
      </c>
      <c r="AF55" s="22">
        <f t="shared" si="13"/>
        <v>0.5</v>
      </c>
    </row>
    <row r="56" spans="1:32" x14ac:dyDescent="0.25">
      <c r="A56" s="30" t="s">
        <v>3</v>
      </c>
      <c r="B56" s="30" t="s">
        <v>60</v>
      </c>
      <c r="C56" s="14">
        <v>344</v>
      </c>
      <c r="D56" s="14">
        <f t="shared" si="1"/>
        <v>114.66666666666667</v>
      </c>
      <c r="E56" s="13">
        <v>73</v>
      </c>
      <c r="F56" s="31">
        <f t="shared" si="2"/>
        <v>0.63662790697674421</v>
      </c>
      <c r="G56" s="13">
        <v>112</v>
      </c>
      <c r="H56" s="31">
        <f t="shared" si="3"/>
        <v>0.97674418604651159</v>
      </c>
      <c r="I56" s="13">
        <v>121</v>
      </c>
      <c r="J56" s="31">
        <f t="shared" si="4"/>
        <v>1.0552325581395348</v>
      </c>
      <c r="K56" s="13">
        <v>117</v>
      </c>
      <c r="L56" s="31">
        <f t="shared" si="5"/>
        <v>1.0203488372093024</v>
      </c>
      <c r="M56" s="13">
        <v>120</v>
      </c>
      <c r="N56" s="31">
        <f t="shared" si="6"/>
        <v>1.0465116279069766</v>
      </c>
      <c r="O56" s="13">
        <v>130</v>
      </c>
      <c r="P56" s="31">
        <f t="shared" si="7"/>
        <v>1.1337209302325582</v>
      </c>
      <c r="Q56" s="13">
        <v>104</v>
      </c>
      <c r="R56" s="31">
        <f t="shared" si="8"/>
        <v>0.90697674418604646</v>
      </c>
      <c r="S56" s="13">
        <v>100</v>
      </c>
      <c r="T56" s="31">
        <f t="shared" si="9"/>
        <v>0.87209302325581395</v>
      </c>
      <c r="U56" s="13">
        <v>112</v>
      </c>
      <c r="V56" s="31">
        <f t="shared" si="10"/>
        <v>0.97674418604651159</v>
      </c>
      <c r="W56" s="13">
        <v>111</v>
      </c>
      <c r="X56" s="31">
        <f t="shared" si="11"/>
        <v>0.96802325581395343</v>
      </c>
      <c r="Z56" s="13">
        <v>74</v>
      </c>
      <c r="AA56" s="52">
        <f t="shared" si="14"/>
        <v>0.64534883720930225</v>
      </c>
      <c r="AC56" s="21">
        <f>cálculos2!O56</f>
        <v>7</v>
      </c>
      <c r="AD56" s="22">
        <f t="shared" si="12"/>
        <v>0.70000000000000007</v>
      </c>
      <c r="AE56" s="21">
        <f>cálculos2!P56</f>
        <v>4</v>
      </c>
      <c r="AF56" s="22">
        <f t="shared" si="13"/>
        <v>1</v>
      </c>
    </row>
    <row r="57" spans="1:32" x14ac:dyDescent="0.25">
      <c r="A57" s="30" t="s">
        <v>3</v>
      </c>
      <c r="B57" s="30" t="s">
        <v>61</v>
      </c>
      <c r="C57" s="14">
        <v>317</v>
      </c>
      <c r="D57" s="14">
        <f t="shared" si="1"/>
        <v>105.66666666666667</v>
      </c>
      <c r="E57" s="13">
        <v>87</v>
      </c>
      <c r="F57" s="31">
        <f t="shared" si="2"/>
        <v>0.82334384858044163</v>
      </c>
      <c r="G57" s="13">
        <v>108</v>
      </c>
      <c r="H57" s="31">
        <f t="shared" si="3"/>
        <v>1.0220820189274447</v>
      </c>
      <c r="I57" s="13">
        <v>115</v>
      </c>
      <c r="J57" s="31">
        <f t="shared" si="4"/>
        <v>1.0883280757097791</v>
      </c>
      <c r="K57" s="13">
        <v>128</v>
      </c>
      <c r="L57" s="31">
        <f t="shared" si="5"/>
        <v>1.2113564668769716</v>
      </c>
      <c r="M57" s="13">
        <v>123</v>
      </c>
      <c r="N57" s="31">
        <f t="shared" si="6"/>
        <v>1.1640378548895898</v>
      </c>
      <c r="O57" s="13">
        <v>114</v>
      </c>
      <c r="P57" s="31">
        <f t="shared" si="7"/>
        <v>1.0788643533123028</v>
      </c>
      <c r="Q57" s="13">
        <v>75</v>
      </c>
      <c r="R57" s="31">
        <f t="shared" si="8"/>
        <v>0.70977917981072547</v>
      </c>
      <c r="S57" s="13">
        <v>101</v>
      </c>
      <c r="T57" s="31">
        <f t="shared" si="9"/>
        <v>0.95583596214511035</v>
      </c>
      <c r="U57" s="13">
        <v>76</v>
      </c>
      <c r="V57" s="31">
        <f t="shared" si="10"/>
        <v>0.71924290220820186</v>
      </c>
      <c r="W57" s="13">
        <v>89</v>
      </c>
      <c r="X57" s="31">
        <f t="shared" si="11"/>
        <v>0.8422712933753943</v>
      </c>
      <c r="Z57" s="13">
        <v>89</v>
      </c>
      <c r="AA57" s="52">
        <f t="shared" si="14"/>
        <v>0.8422712933753943</v>
      </c>
      <c r="AC57" s="21">
        <f>cálculos2!O57</f>
        <v>6</v>
      </c>
      <c r="AD57" s="22">
        <f t="shared" si="12"/>
        <v>0.60000000000000009</v>
      </c>
      <c r="AE57" s="21">
        <f>cálculos2!P57</f>
        <v>3</v>
      </c>
      <c r="AF57" s="22">
        <f t="shared" si="13"/>
        <v>0.75</v>
      </c>
    </row>
    <row r="58" spans="1:32" x14ac:dyDescent="0.25">
      <c r="A58" s="30" t="s">
        <v>5</v>
      </c>
      <c r="B58" s="30" t="s">
        <v>62</v>
      </c>
      <c r="C58" s="14">
        <v>308</v>
      </c>
      <c r="D58" s="14">
        <f t="shared" si="1"/>
        <v>102.66666666666667</v>
      </c>
      <c r="E58" s="13">
        <v>83</v>
      </c>
      <c r="F58" s="31">
        <f t="shared" si="2"/>
        <v>0.80844155844155841</v>
      </c>
      <c r="G58" s="13">
        <v>78</v>
      </c>
      <c r="H58" s="31">
        <f t="shared" si="3"/>
        <v>0.75974025974025972</v>
      </c>
      <c r="I58" s="13">
        <v>79</v>
      </c>
      <c r="J58" s="31">
        <f t="shared" si="4"/>
        <v>0.76948051948051943</v>
      </c>
      <c r="K58" s="13">
        <v>99</v>
      </c>
      <c r="L58" s="31">
        <f t="shared" si="5"/>
        <v>0.96428571428571419</v>
      </c>
      <c r="M58" s="13">
        <v>94</v>
      </c>
      <c r="N58" s="31">
        <f t="shared" si="6"/>
        <v>0.9155844155844155</v>
      </c>
      <c r="O58" s="13">
        <v>105</v>
      </c>
      <c r="P58" s="31">
        <f t="shared" si="7"/>
        <v>1.0227272727272727</v>
      </c>
      <c r="Q58" s="13">
        <v>59</v>
      </c>
      <c r="R58" s="31">
        <f t="shared" si="8"/>
        <v>0.57467532467532467</v>
      </c>
      <c r="S58" s="13">
        <v>93</v>
      </c>
      <c r="T58" s="31">
        <f t="shared" si="9"/>
        <v>0.90584415584415579</v>
      </c>
      <c r="U58" s="13">
        <v>85</v>
      </c>
      <c r="V58" s="31">
        <f t="shared" si="10"/>
        <v>0.82792207792207784</v>
      </c>
      <c r="W58" s="13">
        <v>79</v>
      </c>
      <c r="X58" s="31">
        <f t="shared" si="11"/>
        <v>0.76948051948051943</v>
      </c>
      <c r="Z58" s="13">
        <v>66</v>
      </c>
      <c r="AA58" s="52">
        <f t="shared" si="14"/>
        <v>0.64285714285714279</v>
      </c>
      <c r="AC58" s="21">
        <f>cálculos2!O58</f>
        <v>3</v>
      </c>
      <c r="AD58" s="22">
        <f t="shared" si="12"/>
        <v>0.30000000000000004</v>
      </c>
      <c r="AE58" s="21">
        <f>cálculos2!P58</f>
        <v>1</v>
      </c>
      <c r="AF58" s="22">
        <f t="shared" si="13"/>
        <v>0.25</v>
      </c>
    </row>
    <row r="59" spans="1:32" x14ac:dyDescent="0.25">
      <c r="A59" s="30" t="s">
        <v>3</v>
      </c>
      <c r="B59" s="30" t="s">
        <v>63</v>
      </c>
      <c r="C59" s="14">
        <v>81</v>
      </c>
      <c r="D59" s="14">
        <f t="shared" si="1"/>
        <v>27</v>
      </c>
      <c r="E59" s="13">
        <v>27</v>
      </c>
      <c r="F59" s="31">
        <f t="shared" si="2"/>
        <v>1</v>
      </c>
      <c r="G59" s="13">
        <v>39</v>
      </c>
      <c r="H59" s="31">
        <f t="shared" si="3"/>
        <v>1.4444444444444444</v>
      </c>
      <c r="I59" s="13">
        <v>40</v>
      </c>
      <c r="J59" s="31">
        <f t="shared" si="4"/>
        <v>1.4814814814814814</v>
      </c>
      <c r="K59" s="13">
        <v>30</v>
      </c>
      <c r="L59" s="31">
        <f t="shared" si="5"/>
        <v>1.1111111111111112</v>
      </c>
      <c r="M59" s="13">
        <v>30</v>
      </c>
      <c r="N59" s="31">
        <f t="shared" si="6"/>
        <v>1.1111111111111112</v>
      </c>
      <c r="O59" s="13">
        <v>33</v>
      </c>
      <c r="P59" s="31">
        <f t="shared" si="7"/>
        <v>1.2222222222222223</v>
      </c>
      <c r="Q59" s="13">
        <v>29</v>
      </c>
      <c r="R59" s="31">
        <f t="shared" si="8"/>
        <v>1.0740740740740742</v>
      </c>
      <c r="S59" s="13">
        <v>31</v>
      </c>
      <c r="T59" s="31">
        <f t="shared" si="9"/>
        <v>1.1481481481481481</v>
      </c>
      <c r="U59" s="13">
        <v>27</v>
      </c>
      <c r="V59" s="31">
        <f t="shared" si="10"/>
        <v>1</v>
      </c>
      <c r="W59" s="13">
        <v>32</v>
      </c>
      <c r="X59" s="31">
        <f t="shared" si="11"/>
        <v>1.1851851851851851</v>
      </c>
      <c r="Z59" s="13">
        <v>26</v>
      </c>
      <c r="AA59" s="52">
        <f t="shared" si="14"/>
        <v>0.96296296296296291</v>
      </c>
      <c r="AC59" s="21">
        <f>cálculos2!O59</f>
        <v>10</v>
      </c>
      <c r="AD59" s="22">
        <f t="shared" si="12"/>
        <v>1</v>
      </c>
      <c r="AE59" s="21">
        <f>cálculos2!P59</f>
        <v>4</v>
      </c>
      <c r="AF59" s="22">
        <f t="shared" si="13"/>
        <v>1</v>
      </c>
    </row>
    <row r="60" spans="1:32" x14ac:dyDescent="0.25">
      <c r="A60" s="30" t="s">
        <v>5</v>
      </c>
      <c r="B60" s="30" t="s">
        <v>64</v>
      </c>
      <c r="C60" s="14">
        <v>190</v>
      </c>
      <c r="D60" s="14">
        <f t="shared" si="1"/>
        <v>63.333333333333336</v>
      </c>
      <c r="E60" s="13">
        <v>44</v>
      </c>
      <c r="F60" s="31">
        <f t="shared" si="2"/>
        <v>0.6947368421052631</v>
      </c>
      <c r="G60" s="13">
        <v>75</v>
      </c>
      <c r="H60" s="31">
        <f t="shared" si="3"/>
        <v>1.1842105263157894</v>
      </c>
      <c r="I60" s="13">
        <v>73</v>
      </c>
      <c r="J60" s="31">
        <f t="shared" si="4"/>
        <v>1.1526315789473685</v>
      </c>
      <c r="K60" s="13">
        <v>65</v>
      </c>
      <c r="L60" s="31">
        <f t="shared" si="5"/>
        <v>1.0263157894736841</v>
      </c>
      <c r="M60" s="13">
        <v>62</v>
      </c>
      <c r="N60" s="31">
        <f t="shared" si="6"/>
        <v>0.97894736842105257</v>
      </c>
      <c r="O60" s="13">
        <v>71</v>
      </c>
      <c r="P60" s="31">
        <f t="shared" si="7"/>
        <v>1.1210526315789473</v>
      </c>
      <c r="Q60" s="13">
        <v>70</v>
      </c>
      <c r="R60" s="31">
        <f t="shared" si="8"/>
        <v>1.1052631578947367</v>
      </c>
      <c r="S60" s="13">
        <v>61</v>
      </c>
      <c r="T60" s="31">
        <f t="shared" si="9"/>
        <v>0.9631578947368421</v>
      </c>
      <c r="U60" s="13">
        <v>56</v>
      </c>
      <c r="V60" s="31">
        <f t="shared" si="10"/>
        <v>0.88421052631578945</v>
      </c>
      <c r="W60" s="13">
        <v>61</v>
      </c>
      <c r="X60" s="31">
        <f t="shared" si="11"/>
        <v>0.9631578947368421</v>
      </c>
      <c r="Z60" s="13">
        <v>42</v>
      </c>
      <c r="AA60" s="52">
        <f t="shared" si="14"/>
        <v>0.66315789473684206</v>
      </c>
      <c r="AC60" s="21">
        <f>cálculos2!O60</f>
        <v>8</v>
      </c>
      <c r="AD60" s="22">
        <f t="shared" si="12"/>
        <v>0.8</v>
      </c>
      <c r="AE60" s="21">
        <f>cálculos2!P60</f>
        <v>3</v>
      </c>
      <c r="AF60" s="22">
        <f t="shared" si="13"/>
        <v>0.75</v>
      </c>
    </row>
    <row r="61" spans="1:32" x14ac:dyDescent="0.25">
      <c r="A61" s="30" t="s">
        <v>4</v>
      </c>
      <c r="B61" s="30" t="s">
        <v>65</v>
      </c>
      <c r="C61" s="14">
        <v>318</v>
      </c>
      <c r="D61" s="14">
        <f t="shared" si="1"/>
        <v>106</v>
      </c>
      <c r="E61" s="13">
        <v>52</v>
      </c>
      <c r="F61" s="31">
        <f t="shared" si="2"/>
        <v>0.49056603773584906</v>
      </c>
      <c r="G61" s="13">
        <v>101</v>
      </c>
      <c r="H61" s="31">
        <f t="shared" si="3"/>
        <v>0.95283018867924529</v>
      </c>
      <c r="I61" s="13">
        <v>101</v>
      </c>
      <c r="J61" s="31">
        <f t="shared" si="4"/>
        <v>0.95283018867924529</v>
      </c>
      <c r="K61" s="13">
        <v>104</v>
      </c>
      <c r="L61" s="31">
        <f t="shared" si="5"/>
        <v>0.98113207547169812</v>
      </c>
      <c r="M61" s="13">
        <v>103</v>
      </c>
      <c r="N61" s="31">
        <f t="shared" si="6"/>
        <v>0.97169811320754718</v>
      </c>
      <c r="O61" s="13">
        <v>109</v>
      </c>
      <c r="P61" s="31">
        <f t="shared" si="7"/>
        <v>1.0283018867924529</v>
      </c>
      <c r="Q61" s="13">
        <v>95</v>
      </c>
      <c r="R61" s="31">
        <f t="shared" si="8"/>
        <v>0.89622641509433965</v>
      </c>
      <c r="S61" s="13">
        <v>99</v>
      </c>
      <c r="T61" s="31">
        <f t="shared" si="9"/>
        <v>0.93396226415094341</v>
      </c>
      <c r="U61" s="13">
        <v>87</v>
      </c>
      <c r="V61" s="31">
        <f t="shared" si="10"/>
        <v>0.82075471698113212</v>
      </c>
      <c r="W61" s="13">
        <v>73</v>
      </c>
      <c r="X61" s="31">
        <f t="shared" si="11"/>
        <v>0.68867924528301883</v>
      </c>
      <c r="Z61" s="13">
        <v>51</v>
      </c>
      <c r="AA61" s="52">
        <f t="shared" si="14"/>
        <v>0.48113207547169812</v>
      </c>
      <c r="AC61" s="21">
        <f>cálculos2!O61</f>
        <v>5</v>
      </c>
      <c r="AD61" s="22">
        <f t="shared" si="12"/>
        <v>0.5</v>
      </c>
      <c r="AE61" s="21">
        <f>cálculos2!P61</f>
        <v>3</v>
      </c>
      <c r="AF61" s="22">
        <f t="shared" si="13"/>
        <v>0.75</v>
      </c>
    </row>
    <row r="62" spans="1:32" x14ac:dyDescent="0.25">
      <c r="A62" s="30" t="s">
        <v>5</v>
      </c>
      <c r="B62" s="30" t="s">
        <v>66</v>
      </c>
      <c r="C62" s="14">
        <v>127</v>
      </c>
      <c r="D62" s="14">
        <f t="shared" si="1"/>
        <v>42.333333333333336</v>
      </c>
      <c r="E62" s="13">
        <v>29</v>
      </c>
      <c r="F62" s="31">
        <f t="shared" si="2"/>
        <v>0.68503937007874016</v>
      </c>
      <c r="G62" s="13">
        <v>39</v>
      </c>
      <c r="H62" s="31">
        <f t="shared" si="3"/>
        <v>0.92125984251968496</v>
      </c>
      <c r="I62" s="13">
        <v>42</v>
      </c>
      <c r="J62" s="31">
        <f t="shared" si="4"/>
        <v>0.99212598425196841</v>
      </c>
      <c r="K62" s="13">
        <v>41</v>
      </c>
      <c r="L62" s="31">
        <f t="shared" si="5"/>
        <v>0.96850393700787396</v>
      </c>
      <c r="M62" s="13">
        <v>40</v>
      </c>
      <c r="N62" s="31">
        <f t="shared" si="6"/>
        <v>0.94488188976377951</v>
      </c>
      <c r="O62" s="13">
        <v>44</v>
      </c>
      <c r="P62" s="31">
        <f t="shared" si="7"/>
        <v>1.0393700787401574</v>
      </c>
      <c r="Q62" s="13">
        <v>32</v>
      </c>
      <c r="R62" s="31">
        <f t="shared" si="8"/>
        <v>0.75590551181102361</v>
      </c>
      <c r="S62" s="13">
        <v>39</v>
      </c>
      <c r="T62" s="31">
        <f t="shared" si="9"/>
        <v>0.92125984251968496</v>
      </c>
      <c r="U62" s="13">
        <v>26</v>
      </c>
      <c r="V62" s="31">
        <f t="shared" si="10"/>
        <v>0.61417322834645671</v>
      </c>
      <c r="W62" s="13">
        <v>33</v>
      </c>
      <c r="X62" s="31">
        <f t="shared" si="11"/>
        <v>0.77952755905511806</v>
      </c>
      <c r="Z62" s="13">
        <v>25</v>
      </c>
      <c r="AA62" s="52">
        <f t="shared" si="14"/>
        <v>0.59055118110236215</v>
      </c>
      <c r="AC62" s="21">
        <f>cálculos2!O62</f>
        <v>4</v>
      </c>
      <c r="AD62" s="22">
        <f t="shared" si="12"/>
        <v>0.4</v>
      </c>
      <c r="AE62" s="21">
        <f>cálculos2!P62</f>
        <v>2</v>
      </c>
      <c r="AF62" s="22">
        <f t="shared" si="13"/>
        <v>0.5</v>
      </c>
    </row>
    <row r="63" spans="1:32" x14ac:dyDescent="0.25">
      <c r="A63" s="30" t="s">
        <v>2</v>
      </c>
      <c r="B63" s="30" t="s">
        <v>67</v>
      </c>
      <c r="C63" s="14">
        <v>111</v>
      </c>
      <c r="D63" s="14">
        <f t="shared" si="1"/>
        <v>37</v>
      </c>
      <c r="E63" s="13">
        <v>25</v>
      </c>
      <c r="F63" s="31">
        <f t="shared" si="2"/>
        <v>0.67567567567567566</v>
      </c>
      <c r="G63" s="13">
        <v>36</v>
      </c>
      <c r="H63" s="31">
        <f t="shared" si="3"/>
        <v>0.97297297297297303</v>
      </c>
      <c r="I63" s="13">
        <v>38</v>
      </c>
      <c r="J63" s="31">
        <f t="shared" si="4"/>
        <v>1.027027027027027</v>
      </c>
      <c r="K63" s="13">
        <v>34</v>
      </c>
      <c r="L63" s="31">
        <f t="shared" si="5"/>
        <v>0.91891891891891897</v>
      </c>
      <c r="M63" s="13">
        <v>33</v>
      </c>
      <c r="N63" s="31">
        <f t="shared" si="6"/>
        <v>0.89189189189189189</v>
      </c>
      <c r="O63" s="13">
        <v>33</v>
      </c>
      <c r="P63" s="31">
        <f t="shared" si="7"/>
        <v>0.89189189189189189</v>
      </c>
      <c r="Q63" s="13">
        <v>40</v>
      </c>
      <c r="R63" s="31">
        <f t="shared" si="8"/>
        <v>1.0810810810810811</v>
      </c>
      <c r="S63" s="13">
        <v>27</v>
      </c>
      <c r="T63" s="31">
        <f t="shared" si="9"/>
        <v>0.72972972972972971</v>
      </c>
      <c r="U63" s="13">
        <v>27</v>
      </c>
      <c r="V63" s="31">
        <f t="shared" si="10"/>
        <v>0.72972972972972971</v>
      </c>
      <c r="W63" s="13">
        <v>29</v>
      </c>
      <c r="X63" s="31">
        <f t="shared" si="11"/>
        <v>0.78378378378378377</v>
      </c>
      <c r="Z63" s="13">
        <v>29</v>
      </c>
      <c r="AA63" s="52">
        <f t="shared" si="14"/>
        <v>0.78378378378378377</v>
      </c>
      <c r="AC63" s="21">
        <f>cálculos2!O63</f>
        <v>3</v>
      </c>
      <c r="AD63" s="22">
        <f t="shared" si="12"/>
        <v>0.30000000000000004</v>
      </c>
      <c r="AE63" s="21">
        <f>cálculos2!P63</f>
        <v>2</v>
      </c>
      <c r="AF63" s="22">
        <f t="shared" si="13"/>
        <v>0.5</v>
      </c>
    </row>
    <row r="64" spans="1:32" x14ac:dyDescent="0.25">
      <c r="A64" s="30" t="s">
        <v>2</v>
      </c>
      <c r="B64" s="30" t="s">
        <v>68</v>
      </c>
      <c r="C64" s="14">
        <v>656</v>
      </c>
      <c r="D64" s="14">
        <f t="shared" si="1"/>
        <v>218.66666666666666</v>
      </c>
      <c r="E64" s="13">
        <v>187</v>
      </c>
      <c r="F64" s="31">
        <f t="shared" si="2"/>
        <v>0.85518292682926833</v>
      </c>
      <c r="G64" s="13">
        <v>207</v>
      </c>
      <c r="H64" s="31">
        <f t="shared" si="3"/>
        <v>0.94664634146341464</v>
      </c>
      <c r="I64" s="13">
        <v>212</v>
      </c>
      <c r="J64" s="31">
        <f t="shared" si="4"/>
        <v>0.9695121951219513</v>
      </c>
      <c r="K64" s="13">
        <v>173</v>
      </c>
      <c r="L64" s="31">
        <f t="shared" si="5"/>
        <v>0.79115853658536583</v>
      </c>
      <c r="M64" s="13">
        <v>175</v>
      </c>
      <c r="N64" s="31">
        <f t="shared" si="6"/>
        <v>0.80030487804878048</v>
      </c>
      <c r="O64" s="13">
        <v>198</v>
      </c>
      <c r="P64" s="31">
        <f t="shared" si="7"/>
        <v>0.90548780487804881</v>
      </c>
      <c r="Q64" s="13">
        <v>196</v>
      </c>
      <c r="R64" s="31">
        <f t="shared" si="8"/>
        <v>0.89634146341463417</v>
      </c>
      <c r="S64" s="13">
        <v>186</v>
      </c>
      <c r="T64" s="31">
        <f t="shared" si="9"/>
        <v>0.85060975609756106</v>
      </c>
      <c r="U64" s="13">
        <v>206</v>
      </c>
      <c r="V64" s="31">
        <f t="shared" si="10"/>
        <v>0.94207317073170738</v>
      </c>
      <c r="W64" s="13">
        <v>189</v>
      </c>
      <c r="X64" s="31">
        <f t="shared" si="11"/>
        <v>0.86432926829268297</v>
      </c>
      <c r="Z64" s="13">
        <v>123</v>
      </c>
      <c r="AA64" s="52">
        <f t="shared" si="14"/>
        <v>0.5625</v>
      </c>
      <c r="AC64" s="21">
        <f>cálculos2!O64</f>
        <v>1</v>
      </c>
      <c r="AD64" s="22">
        <f t="shared" si="12"/>
        <v>0.1</v>
      </c>
      <c r="AE64" s="21">
        <f>cálculos2!P64</f>
        <v>1</v>
      </c>
      <c r="AF64" s="22">
        <f t="shared" si="13"/>
        <v>0.25</v>
      </c>
    </row>
    <row r="65" spans="1:32" x14ac:dyDescent="0.25">
      <c r="A65" s="30" t="s">
        <v>2</v>
      </c>
      <c r="B65" s="30" t="s">
        <v>69</v>
      </c>
      <c r="C65" s="14">
        <v>306</v>
      </c>
      <c r="D65" s="14">
        <f t="shared" si="1"/>
        <v>102</v>
      </c>
      <c r="E65" s="13">
        <v>90</v>
      </c>
      <c r="F65" s="31">
        <f t="shared" si="2"/>
        <v>0.88235294117647056</v>
      </c>
      <c r="G65" s="13">
        <v>74</v>
      </c>
      <c r="H65" s="31">
        <f t="shared" si="3"/>
        <v>0.72549019607843135</v>
      </c>
      <c r="I65" s="13">
        <v>73</v>
      </c>
      <c r="J65" s="31">
        <f t="shared" si="4"/>
        <v>0.71568627450980393</v>
      </c>
      <c r="K65" s="13">
        <v>103</v>
      </c>
      <c r="L65" s="31">
        <f t="shared" si="5"/>
        <v>1.0098039215686274</v>
      </c>
      <c r="M65" s="13">
        <v>97</v>
      </c>
      <c r="N65" s="31">
        <f t="shared" si="6"/>
        <v>0.9509803921568627</v>
      </c>
      <c r="O65" s="13">
        <v>99</v>
      </c>
      <c r="P65" s="31">
        <f t="shared" si="7"/>
        <v>0.97058823529411764</v>
      </c>
      <c r="Q65" s="13">
        <v>72</v>
      </c>
      <c r="R65" s="31">
        <f t="shared" si="8"/>
        <v>0.70588235294117652</v>
      </c>
      <c r="S65" s="13">
        <v>108</v>
      </c>
      <c r="T65" s="31">
        <f t="shared" si="9"/>
        <v>1.0588235294117647</v>
      </c>
      <c r="U65" s="13">
        <v>72</v>
      </c>
      <c r="V65" s="31">
        <f t="shared" si="10"/>
        <v>0.70588235294117652</v>
      </c>
      <c r="W65" s="13">
        <v>102</v>
      </c>
      <c r="X65" s="31">
        <f t="shared" si="11"/>
        <v>1</v>
      </c>
      <c r="Z65" s="13">
        <v>86</v>
      </c>
      <c r="AA65" s="52">
        <f t="shared" si="14"/>
        <v>0.84313725490196079</v>
      </c>
      <c r="AC65" s="21">
        <f>cálculos2!O65</f>
        <v>5</v>
      </c>
      <c r="AD65" s="22">
        <f t="shared" si="12"/>
        <v>0.5</v>
      </c>
      <c r="AE65" s="21">
        <f>cálculos2!P65</f>
        <v>1</v>
      </c>
      <c r="AF65" s="22">
        <f t="shared" si="13"/>
        <v>0.25</v>
      </c>
    </row>
    <row r="66" spans="1:32" x14ac:dyDescent="0.25">
      <c r="A66" s="30" t="s">
        <v>4</v>
      </c>
      <c r="B66" s="30" t="s">
        <v>70</v>
      </c>
      <c r="C66" s="14">
        <v>107</v>
      </c>
      <c r="D66" s="14">
        <f t="shared" si="1"/>
        <v>35.666666666666664</v>
      </c>
      <c r="E66" s="13">
        <v>36</v>
      </c>
      <c r="F66" s="31">
        <f t="shared" si="2"/>
        <v>1.0093457943925235</v>
      </c>
      <c r="G66" s="13">
        <v>35</v>
      </c>
      <c r="H66" s="31">
        <f t="shared" si="3"/>
        <v>0.98130841121495338</v>
      </c>
      <c r="I66" s="13">
        <v>35</v>
      </c>
      <c r="J66" s="31">
        <f t="shared" si="4"/>
        <v>0.98130841121495338</v>
      </c>
      <c r="K66" s="13">
        <v>42</v>
      </c>
      <c r="L66" s="31">
        <f t="shared" si="5"/>
        <v>1.1775700934579441</v>
      </c>
      <c r="M66" s="13">
        <v>42</v>
      </c>
      <c r="N66" s="31">
        <f t="shared" si="6"/>
        <v>1.1775700934579441</v>
      </c>
      <c r="O66" s="13">
        <v>42</v>
      </c>
      <c r="P66" s="31">
        <f t="shared" si="7"/>
        <v>1.1775700934579441</v>
      </c>
      <c r="Q66" s="13">
        <v>21</v>
      </c>
      <c r="R66" s="31">
        <f t="shared" si="8"/>
        <v>0.58878504672897203</v>
      </c>
      <c r="S66" s="13">
        <v>35</v>
      </c>
      <c r="T66" s="31">
        <f t="shared" si="9"/>
        <v>0.98130841121495338</v>
      </c>
      <c r="U66" s="13">
        <v>24</v>
      </c>
      <c r="V66" s="31">
        <f t="shared" si="10"/>
        <v>0.67289719626168232</v>
      </c>
      <c r="W66" s="13">
        <v>28</v>
      </c>
      <c r="X66" s="31">
        <f t="shared" si="11"/>
        <v>0.7850467289719627</v>
      </c>
      <c r="Z66" s="13">
        <v>36</v>
      </c>
      <c r="AA66" s="52">
        <f t="shared" ref="AA66:AA79" si="15">Z66/D66</f>
        <v>1.0093457943925235</v>
      </c>
      <c r="AC66" s="21">
        <f>cálculos2!O66</f>
        <v>7</v>
      </c>
      <c r="AD66" s="22">
        <f t="shared" si="12"/>
        <v>0.70000000000000007</v>
      </c>
      <c r="AE66" s="21">
        <f>cálculos2!P66</f>
        <v>3</v>
      </c>
      <c r="AF66" s="22">
        <f t="shared" si="13"/>
        <v>0.75</v>
      </c>
    </row>
    <row r="67" spans="1:32" x14ac:dyDescent="0.25">
      <c r="A67" s="30" t="s">
        <v>4</v>
      </c>
      <c r="B67" s="30" t="s">
        <v>71</v>
      </c>
      <c r="C67" s="14">
        <v>420</v>
      </c>
      <c r="D67" s="14">
        <f t="shared" ref="D67:D79" si="16">(C67/12)*4</f>
        <v>140</v>
      </c>
      <c r="E67" s="13">
        <v>127</v>
      </c>
      <c r="F67" s="31">
        <f t="shared" ref="F67:F79" si="17">E67/D67</f>
        <v>0.90714285714285714</v>
      </c>
      <c r="G67" s="13">
        <v>125</v>
      </c>
      <c r="H67" s="31">
        <f t="shared" ref="H67:H79" si="18">G67/D67</f>
        <v>0.8928571428571429</v>
      </c>
      <c r="I67" s="13">
        <v>125</v>
      </c>
      <c r="J67" s="31">
        <f t="shared" ref="J67:J79" si="19">I67/D67</f>
        <v>0.8928571428571429</v>
      </c>
      <c r="K67" s="13">
        <v>130</v>
      </c>
      <c r="L67" s="31">
        <f t="shared" ref="L67:L79" si="20">K67/D67</f>
        <v>0.9285714285714286</v>
      </c>
      <c r="M67" s="13">
        <v>128</v>
      </c>
      <c r="N67" s="31">
        <f t="shared" ref="N67:N79" si="21">M67/D67</f>
        <v>0.91428571428571426</v>
      </c>
      <c r="O67" s="13">
        <v>122</v>
      </c>
      <c r="P67" s="31">
        <f t="shared" ref="P67:P79" si="22">O67/D67</f>
        <v>0.87142857142857144</v>
      </c>
      <c r="Q67" s="13">
        <v>116</v>
      </c>
      <c r="R67" s="31">
        <f t="shared" ref="R67:R79" si="23">Q67/D67</f>
        <v>0.82857142857142863</v>
      </c>
      <c r="S67" s="13">
        <v>134</v>
      </c>
      <c r="T67" s="31">
        <f t="shared" ref="T67:T79" si="24">S67/D67</f>
        <v>0.95714285714285718</v>
      </c>
      <c r="U67" s="13">
        <v>104</v>
      </c>
      <c r="V67" s="31">
        <f t="shared" ref="V67:V79" si="25">U67/D67</f>
        <v>0.74285714285714288</v>
      </c>
      <c r="W67" s="13">
        <v>140</v>
      </c>
      <c r="X67" s="31">
        <f t="shared" ref="X67:X79" si="26">W67/D67</f>
        <v>1</v>
      </c>
      <c r="Z67" s="13">
        <v>125</v>
      </c>
      <c r="AA67" s="52">
        <f t="shared" si="15"/>
        <v>0.8928571428571429</v>
      </c>
      <c r="AC67" s="21">
        <f>cálculos2!O67</f>
        <v>4</v>
      </c>
      <c r="AD67" s="22">
        <f t="shared" ref="AD67:AD85" si="27">AC67*0.1</f>
        <v>0.4</v>
      </c>
      <c r="AE67" s="21">
        <f>cálculos2!P67</f>
        <v>0</v>
      </c>
      <c r="AF67" s="22">
        <f t="shared" ref="AF67:AF85" si="28">AE67*0.25</f>
        <v>0</v>
      </c>
    </row>
    <row r="68" spans="1:32" x14ac:dyDescent="0.25">
      <c r="A68" s="30" t="s">
        <v>5</v>
      </c>
      <c r="B68" s="30" t="s">
        <v>72</v>
      </c>
      <c r="C68" s="14">
        <v>118</v>
      </c>
      <c r="D68" s="14">
        <f t="shared" si="16"/>
        <v>39.333333333333336</v>
      </c>
      <c r="E68" s="13">
        <v>29</v>
      </c>
      <c r="F68" s="31">
        <f t="shared" si="17"/>
        <v>0.73728813559322026</v>
      </c>
      <c r="G68" s="13">
        <v>32</v>
      </c>
      <c r="H68" s="31">
        <f t="shared" si="18"/>
        <v>0.81355932203389825</v>
      </c>
      <c r="I68" s="13">
        <v>34</v>
      </c>
      <c r="J68" s="31">
        <f t="shared" si="19"/>
        <v>0.86440677966101687</v>
      </c>
      <c r="K68" s="13">
        <v>48</v>
      </c>
      <c r="L68" s="31">
        <f t="shared" si="20"/>
        <v>1.2203389830508473</v>
      </c>
      <c r="M68" s="13">
        <v>44</v>
      </c>
      <c r="N68" s="31">
        <f t="shared" si="21"/>
        <v>1.1186440677966101</v>
      </c>
      <c r="O68" s="13">
        <v>39</v>
      </c>
      <c r="P68" s="31">
        <f t="shared" si="22"/>
        <v>0.99152542372881347</v>
      </c>
      <c r="Q68" s="13">
        <v>37</v>
      </c>
      <c r="R68" s="31">
        <f t="shared" si="23"/>
        <v>0.94067796610169485</v>
      </c>
      <c r="S68" s="13">
        <v>31</v>
      </c>
      <c r="T68" s="31">
        <f t="shared" si="24"/>
        <v>0.78813559322033888</v>
      </c>
      <c r="U68" s="13">
        <v>39</v>
      </c>
      <c r="V68" s="31">
        <f t="shared" si="25"/>
        <v>0.99152542372881347</v>
      </c>
      <c r="W68" s="13">
        <v>31</v>
      </c>
      <c r="X68" s="31">
        <f t="shared" si="26"/>
        <v>0.78813559322033888</v>
      </c>
      <c r="Z68" s="13">
        <v>28</v>
      </c>
      <c r="AA68" s="52">
        <f t="shared" si="15"/>
        <v>0.71186440677966101</v>
      </c>
      <c r="AC68" s="21">
        <f>cálculos2!O68</f>
        <v>4</v>
      </c>
      <c r="AD68" s="22">
        <f t="shared" si="27"/>
        <v>0.4</v>
      </c>
      <c r="AE68" s="21">
        <f>cálculos2!P68</f>
        <v>2</v>
      </c>
      <c r="AF68" s="22">
        <f t="shared" si="28"/>
        <v>0.5</v>
      </c>
    </row>
    <row r="69" spans="1:32" x14ac:dyDescent="0.25">
      <c r="A69" s="30" t="s">
        <v>3</v>
      </c>
      <c r="B69" s="30" t="s">
        <v>73</v>
      </c>
      <c r="C69" s="14">
        <v>1809</v>
      </c>
      <c r="D69" s="14">
        <f t="shared" si="16"/>
        <v>603</v>
      </c>
      <c r="E69" s="13">
        <v>528</v>
      </c>
      <c r="F69" s="31">
        <f t="shared" si="17"/>
        <v>0.87562189054726369</v>
      </c>
      <c r="G69" s="13">
        <v>491</v>
      </c>
      <c r="H69" s="31">
        <f t="shared" si="18"/>
        <v>0.81426202321724706</v>
      </c>
      <c r="I69" s="13">
        <v>509</v>
      </c>
      <c r="J69" s="31">
        <f t="shared" si="19"/>
        <v>0.84411276948590386</v>
      </c>
      <c r="K69" s="13">
        <v>568</v>
      </c>
      <c r="L69" s="31">
        <f t="shared" si="20"/>
        <v>0.94195688225538976</v>
      </c>
      <c r="M69" s="13">
        <v>543</v>
      </c>
      <c r="N69" s="31">
        <f t="shared" si="21"/>
        <v>0.90049751243781095</v>
      </c>
      <c r="O69" s="13">
        <v>536</v>
      </c>
      <c r="P69" s="31">
        <f t="shared" si="22"/>
        <v>0.88888888888888884</v>
      </c>
      <c r="Q69" s="13">
        <v>357</v>
      </c>
      <c r="R69" s="31">
        <f t="shared" si="23"/>
        <v>0.59203980099502485</v>
      </c>
      <c r="S69" s="13">
        <v>468</v>
      </c>
      <c r="T69" s="31">
        <f t="shared" si="24"/>
        <v>0.77611940298507465</v>
      </c>
      <c r="U69" s="13">
        <v>435</v>
      </c>
      <c r="V69" s="31">
        <f t="shared" si="25"/>
        <v>0.72139303482587069</v>
      </c>
      <c r="W69" s="13">
        <v>439</v>
      </c>
      <c r="X69" s="31">
        <f t="shared" si="26"/>
        <v>0.72802653399668327</v>
      </c>
      <c r="Z69" s="13">
        <v>530</v>
      </c>
      <c r="AA69" s="52">
        <f t="shared" si="15"/>
        <v>0.87893864013266998</v>
      </c>
      <c r="AC69" s="21">
        <f>cálculos2!O69</f>
        <v>1</v>
      </c>
      <c r="AD69" s="22">
        <f t="shared" si="27"/>
        <v>0.1</v>
      </c>
      <c r="AE69" s="21">
        <f>cálculos2!P69</f>
        <v>0</v>
      </c>
      <c r="AF69" s="22">
        <f t="shared" si="28"/>
        <v>0</v>
      </c>
    </row>
    <row r="70" spans="1:32" x14ac:dyDescent="0.25">
      <c r="A70" s="30" t="s">
        <v>4</v>
      </c>
      <c r="B70" s="30" t="s">
        <v>74</v>
      </c>
      <c r="C70" s="14">
        <v>106</v>
      </c>
      <c r="D70" s="14">
        <f t="shared" si="16"/>
        <v>35.333333333333336</v>
      </c>
      <c r="E70" s="13">
        <v>21</v>
      </c>
      <c r="F70" s="31">
        <f t="shared" si="17"/>
        <v>0.59433962264150941</v>
      </c>
      <c r="G70" s="13">
        <v>51</v>
      </c>
      <c r="H70" s="31">
        <f t="shared" si="18"/>
        <v>1.4433962264150944</v>
      </c>
      <c r="I70" s="13">
        <v>52</v>
      </c>
      <c r="J70" s="31">
        <f t="shared" si="19"/>
        <v>1.4716981132075471</v>
      </c>
      <c r="K70" s="13">
        <v>44</v>
      </c>
      <c r="L70" s="31">
        <f t="shared" si="20"/>
        <v>1.2452830188679245</v>
      </c>
      <c r="M70" s="13">
        <v>43</v>
      </c>
      <c r="N70" s="31">
        <f t="shared" si="21"/>
        <v>1.2169811320754715</v>
      </c>
      <c r="O70" s="13">
        <v>41</v>
      </c>
      <c r="P70" s="31">
        <f t="shared" si="22"/>
        <v>1.1603773584905659</v>
      </c>
      <c r="Q70" s="13">
        <v>39</v>
      </c>
      <c r="R70" s="31">
        <f t="shared" si="23"/>
        <v>1.1037735849056602</v>
      </c>
      <c r="S70" s="13">
        <v>38</v>
      </c>
      <c r="T70" s="31">
        <f t="shared" si="24"/>
        <v>1.0754716981132075</v>
      </c>
      <c r="U70" s="13">
        <v>32</v>
      </c>
      <c r="V70" s="31">
        <f t="shared" si="25"/>
        <v>0.90566037735849048</v>
      </c>
      <c r="W70" s="13">
        <v>39</v>
      </c>
      <c r="X70" s="31">
        <f t="shared" si="26"/>
        <v>1.1037735849056602</v>
      </c>
      <c r="Z70" s="13">
        <v>22</v>
      </c>
      <c r="AA70" s="52">
        <f t="shared" si="15"/>
        <v>0.62264150943396224</v>
      </c>
      <c r="AC70" s="21">
        <f>cálculos2!O70</f>
        <v>8</v>
      </c>
      <c r="AD70" s="22">
        <f t="shared" si="27"/>
        <v>0.8</v>
      </c>
      <c r="AE70" s="21">
        <f>cálculos2!P70</f>
        <v>3</v>
      </c>
      <c r="AF70" s="22">
        <f t="shared" si="28"/>
        <v>0.75</v>
      </c>
    </row>
    <row r="71" spans="1:32" x14ac:dyDescent="0.25">
      <c r="A71" s="30" t="s">
        <v>2</v>
      </c>
      <c r="B71" s="30" t="s">
        <v>75</v>
      </c>
      <c r="C71" s="14">
        <v>7517</v>
      </c>
      <c r="D71" s="14">
        <f t="shared" si="16"/>
        <v>2505.6666666666665</v>
      </c>
      <c r="E71" s="13">
        <v>1931</v>
      </c>
      <c r="F71" s="31">
        <f t="shared" si="17"/>
        <v>0.7706531861114807</v>
      </c>
      <c r="G71" s="13">
        <v>1987</v>
      </c>
      <c r="H71" s="31">
        <f t="shared" si="18"/>
        <v>0.7930025276040974</v>
      </c>
      <c r="I71" s="13">
        <v>2084</v>
      </c>
      <c r="J71" s="31">
        <f t="shared" si="19"/>
        <v>0.83171477983237996</v>
      </c>
      <c r="K71" s="13">
        <v>2253</v>
      </c>
      <c r="L71" s="31">
        <f t="shared" si="20"/>
        <v>0.89916189969402693</v>
      </c>
      <c r="M71" s="13">
        <v>2175</v>
      </c>
      <c r="N71" s="31">
        <f t="shared" si="21"/>
        <v>0.86803245975788224</v>
      </c>
      <c r="O71" s="13">
        <v>2360</v>
      </c>
      <c r="P71" s="31">
        <f t="shared" si="22"/>
        <v>0.94186510576027671</v>
      </c>
      <c r="Q71" s="13">
        <v>1607</v>
      </c>
      <c r="R71" s="31">
        <f t="shared" si="23"/>
        <v>0.64134628176134101</v>
      </c>
      <c r="S71" s="13">
        <v>1917</v>
      </c>
      <c r="T71" s="31">
        <f t="shared" si="24"/>
        <v>0.76506585073832656</v>
      </c>
      <c r="U71" s="13">
        <v>1961</v>
      </c>
      <c r="V71" s="31">
        <f t="shared" si="25"/>
        <v>0.78262604762538246</v>
      </c>
      <c r="W71" s="13">
        <v>1851</v>
      </c>
      <c r="X71" s="31">
        <f t="shared" si="26"/>
        <v>0.73872555540774254</v>
      </c>
      <c r="Z71" s="13">
        <v>1928</v>
      </c>
      <c r="AA71" s="52">
        <f t="shared" si="15"/>
        <v>0.76945589996009056</v>
      </c>
      <c r="AC71" s="21">
        <f>cálculos2!O71</f>
        <v>0</v>
      </c>
      <c r="AD71" s="22">
        <f t="shared" si="27"/>
        <v>0</v>
      </c>
      <c r="AE71" s="21">
        <f>cálculos2!P71</f>
        <v>0</v>
      </c>
      <c r="AF71" s="22">
        <f t="shared" si="28"/>
        <v>0</v>
      </c>
    </row>
    <row r="72" spans="1:32" x14ac:dyDescent="0.25">
      <c r="A72" s="30" t="s">
        <v>4</v>
      </c>
      <c r="B72" s="30" t="s">
        <v>76</v>
      </c>
      <c r="C72" s="14">
        <v>433</v>
      </c>
      <c r="D72" s="14">
        <f t="shared" si="16"/>
        <v>144.33333333333334</v>
      </c>
      <c r="E72" s="13">
        <v>102</v>
      </c>
      <c r="F72" s="31">
        <f t="shared" si="17"/>
        <v>0.70669745958429553</v>
      </c>
      <c r="G72" s="13">
        <v>124</v>
      </c>
      <c r="H72" s="31">
        <f t="shared" si="18"/>
        <v>0.85912240184757505</v>
      </c>
      <c r="I72" s="13">
        <v>128</v>
      </c>
      <c r="J72" s="31">
        <f t="shared" si="19"/>
        <v>0.8868360277136258</v>
      </c>
      <c r="K72" s="13">
        <v>144</v>
      </c>
      <c r="L72" s="31">
        <f t="shared" si="20"/>
        <v>0.99769053117782902</v>
      </c>
      <c r="M72" s="13">
        <v>144</v>
      </c>
      <c r="N72" s="31">
        <f t="shared" si="21"/>
        <v>0.99769053117782902</v>
      </c>
      <c r="O72" s="13">
        <v>151</v>
      </c>
      <c r="P72" s="31">
        <f t="shared" si="22"/>
        <v>1.046189376443418</v>
      </c>
      <c r="Q72" s="13">
        <v>91</v>
      </c>
      <c r="R72" s="31">
        <f t="shared" si="23"/>
        <v>0.63048498845265588</v>
      </c>
      <c r="S72" s="13">
        <v>134</v>
      </c>
      <c r="T72" s="31">
        <f t="shared" si="24"/>
        <v>0.92840646651270198</v>
      </c>
      <c r="U72" s="13">
        <v>135</v>
      </c>
      <c r="V72" s="31">
        <f t="shared" si="25"/>
        <v>0.93533487297921469</v>
      </c>
      <c r="W72" s="13">
        <v>133</v>
      </c>
      <c r="X72" s="31">
        <f t="shared" si="26"/>
        <v>0.92147806004618926</v>
      </c>
      <c r="Z72" s="13">
        <v>95</v>
      </c>
      <c r="AA72" s="52">
        <f t="shared" si="15"/>
        <v>0.65819861431870663</v>
      </c>
      <c r="AC72" s="21">
        <f>cálculos2!O72</f>
        <v>3</v>
      </c>
      <c r="AD72" s="22">
        <f t="shared" si="27"/>
        <v>0.30000000000000004</v>
      </c>
      <c r="AE72" s="21">
        <f>cálculos2!P72</f>
        <v>1</v>
      </c>
      <c r="AF72" s="22">
        <f t="shared" si="28"/>
        <v>0.25</v>
      </c>
    </row>
    <row r="73" spans="1:32" x14ac:dyDescent="0.25">
      <c r="A73" s="30" t="s">
        <v>5</v>
      </c>
      <c r="B73" s="30" t="s">
        <v>77</v>
      </c>
      <c r="C73" s="14">
        <v>245</v>
      </c>
      <c r="D73" s="14">
        <f t="shared" si="16"/>
        <v>81.666666666666671</v>
      </c>
      <c r="E73" s="13">
        <v>73</v>
      </c>
      <c r="F73" s="31">
        <f t="shared" si="17"/>
        <v>0.89387755102040811</v>
      </c>
      <c r="G73" s="13">
        <v>95</v>
      </c>
      <c r="H73" s="31">
        <f t="shared" si="18"/>
        <v>1.1632653061224489</v>
      </c>
      <c r="I73" s="13">
        <v>95</v>
      </c>
      <c r="J73" s="31">
        <f t="shared" si="19"/>
        <v>1.1632653061224489</v>
      </c>
      <c r="K73" s="13">
        <v>79</v>
      </c>
      <c r="L73" s="31">
        <f t="shared" si="20"/>
        <v>0.96734693877551015</v>
      </c>
      <c r="M73" s="13">
        <v>77</v>
      </c>
      <c r="N73" s="31">
        <f t="shared" si="21"/>
        <v>0.94285714285714284</v>
      </c>
      <c r="O73" s="13">
        <v>87</v>
      </c>
      <c r="P73" s="31">
        <f t="shared" si="22"/>
        <v>1.0653061224489795</v>
      </c>
      <c r="Q73" s="13">
        <v>56</v>
      </c>
      <c r="R73" s="31">
        <f t="shared" si="23"/>
        <v>0.68571428571428572</v>
      </c>
      <c r="S73" s="13">
        <v>79</v>
      </c>
      <c r="T73" s="31">
        <f t="shared" si="24"/>
        <v>0.96734693877551015</v>
      </c>
      <c r="U73" s="13">
        <v>67</v>
      </c>
      <c r="V73" s="31">
        <f t="shared" si="25"/>
        <v>0.82040816326530608</v>
      </c>
      <c r="W73" s="13">
        <v>70</v>
      </c>
      <c r="X73" s="31">
        <f t="shared" si="26"/>
        <v>0.8571428571428571</v>
      </c>
      <c r="Z73" s="13">
        <v>71</v>
      </c>
      <c r="AA73" s="52">
        <f t="shared" si="15"/>
        <v>0.8693877551020408</v>
      </c>
      <c r="AC73" s="21">
        <f>cálculos2!O73</f>
        <v>6</v>
      </c>
      <c r="AD73" s="22">
        <f t="shared" si="27"/>
        <v>0.60000000000000009</v>
      </c>
      <c r="AE73" s="21">
        <f>cálculos2!P73</f>
        <v>3</v>
      </c>
      <c r="AF73" s="22">
        <f t="shared" si="28"/>
        <v>0.75</v>
      </c>
    </row>
    <row r="74" spans="1:32" x14ac:dyDescent="0.25">
      <c r="A74" s="30" t="s">
        <v>2</v>
      </c>
      <c r="B74" s="30" t="s">
        <v>78</v>
      </c>
      <c r="C74" s="14">
        <v>350</v>
      </c>
      <c r="D74" s="14">
        <f t="shared" si="16"/>
        <v>116.66666666666667</v>
      </c>
      <c r="E74" s="13">
        <v>118</v>
      </c>
      <c r="F74" s="31">
        <f t="shared" si="17"/>
        <v>1.0114285714285713</v>
      </c>
      <c r="G74" s="13">
        <v>137</v>
      </c>
      <c r="H74" s="31">
        <f t="shared" si="18"/>
        <v>1.1742857142857142</v>
      </c>
      <c r="I74" s="13">
        <v>138</v>
      </c>
      <c r="J74" s="31">
        <f t="shared" si="19"/>
        <v>1.1828571428571428</v>
      </c>
      <c r="K74" s="13">
        <v>141</v>
      </c>
      <c r="L74" s="31">
        <f t="shared" si="20"/>
        <v>1.2085714285714286</v>
      </c>
      <c r="M74" s="13">
        <v>143</v>
      </c>
      <c r="N74" s="31">
        <f t="shared" si="21"/>
        <v>1.2257142857142858</v>
      </c>
      <c r="O74" s="13">
        <v>137</v>
      </c>
      <c r="P74" s="31">
        <f t="shared" si="22"/>
        <v>1.1742857142857142</v>
      </c>
      <c r="Q74" s="13">
        <v>101</v>
      </c>
      <c r="R74" s="31">
        <f t="shared" si="23"/>
        <v>0.86571428571428566</v>
      </c>
      <c r="S74" s="13">
        <v>125</v>
      </c>
      <c r="T74" s="31">
        <f t="shared" si="24"/>
        <v>1.0714285714285714</v>
      </c>
      <c r="U74" s="13">
        <v>112</v>
      </c>
      <c r="V74" s="31">
        <f t="shared" si="25"/>
        <v>0.96</v>
      </c>
      <c r="W74" s="13">
        <v>123</v>
      </c>
      <c r="X74" s="31">
        <f t="shared" si="26"/>
        <v>1.0542857142857143</v>
      </c>
      <c r="Z74" s="13">
        <v>98</v>
      </c>
      <c r="AA74" s="52">
        <f t="shared" si="15"/>
        <v>0.84</v>
      </c>
      <c r="AC74" s="21">
        <f>cálculos2!O74</f>
        <v>9</v>
      </c>
      <c r="AD74" s="22">
        <f t="shared" si="27"/>
        <v>0.9</v>
      </c>
      <c r="AE74" s="21">
        <f>cálculos2!P74</f>
        <v>4</v>
      </c>
      <c r="AF74" s="22">
        <f t="shared" si="28"/>
        <v>1</v>
      </c>
    </row>
    <row r="75" spans="1:32" x14ac:dyDescent="0.25">
      <c r="A75" s="30" t="s">
        <v>2</v>
      </c>
      <c r="B75" s="30" t="s">
        <v>79</v>
      </c>
      <c r="C75" s="14">
        <v>899</v>
      </c>
      <c r="D75" s="14">
        <f t="shared" si="16"/>
        <v>299.66666666666669</v>
      </c>
      <c r="E75" s="13">
        <v>242</v>
      </c>
      <c r="F75" s="31">
        <f t="shared" si="17"/>
        <v>0.80756395995550612</v>
      </c>
      <c r="G75" s="13">
        <v>310</v>
      </c>
      <c r="H75" s="31">
        <f t="shared" si="18"/>
        <v>1.0344827586206895</v>
      </c>
      <c r="I75" s="13">
        <v>318</v>
      </c>
      <c r="J75" s="31">
        <f t="shared" si="19"/>
        <v>1.061179087875417</v>
      </c>
      <c r="K75" s="13">
        <v>334</v>
      </c>
      <c r="L75" s="31">
        <f t="shared" si="20"/>
        <v>1.1145717463848721</v>
      </c>
      <c r="M75" s="13">
        <v>309</v>
      </c>
      <c r="N75" s="31">
        <f t="shared" si="21"/>
        <v>1.0311457174638488</v>
      </c>
      <c r="O75" s="13">
        <v>330</v>
      </c>
      <c r="P75" s="31">
        <f t="shared" si="22"/>
        <v>1.1012235817575082</v>
      </c>
      <c r="Q75" s="13">
        <v>231</v>
      </c>
      <c r="R75" s="31">
        <f t="shared" si="23"/>
        <v>0.77085650723025578</v>
      </c>
      <c r="S75" s="13">
        <v>288</v>
      </c>
      <c r="T75" s="31">
        <f t="shared" si="24"/>
        <v>0.96106785317018906</v>
      </c>
      <c r="U75" s="13">
        <v>263</v>
      </c>
      <c r="V75" s="31">
        <f t="shared" si="25"/>
        <v>0.8776418242491657</v>
      </c>
      <c r="W75" s="13">
        <v>244</v>
      </c>
      <c r="X75" s="31">
        <f t="shared" si="26"/>
        <v>0.81423804226918794</v>
      </c>
      <c r="Z75" s="13">
        <v>249</v>
      </c>
      <c r="AA75" s="52">
        <f t="shared" si="15"/>
        <v>0.83092324805339257</v>
      </c>
      <c r="AC75" s="21">
        <f>cálculos2!O75</f>
        <v>6</v>
      </c>
      <c r="AD75" s="22">
        <f t="shared" si="27"/>
        <v>0.60000000000000009</v>
      </c>
      <c r="AE75" s="21">
        <f>cálculos2!P75</f>
        <v>3</v>
      </c>
      <c r="AF75" s="22">
        <f t="shared" si="28"/>
        <v>0.75</v>
      </c>
    </row>
    <row r="76" spans="1:32" x14ac:dyDescent="0.25">
      <c r="A76" s="30" t="s">
        <v>3</v>
      </c>
      <c r="B76" s="30" t="s">
        <v>80</v>
      </c>
      <c r="C76" s="14">
        <v>121</v>
      </c>
      <c r="D76" s="14">
        <f t="shared" si="16"/>
        <v>40.333333333333336</v>
      </c>
      <c r="E76" s="13">
        <v>33</v>
      </c>
      <c r="F76" s="31">
        <f t="shared" si="17"/>
        <v>0.81818181818181812</v>
      </c>
      <c r="G76" s="13">
        <v>36</v>
      </c>
      <c r="H76" s="31">
        <f t="shared" si="18"/>
        <v>0.89256198347107429</v>
      </c>
      <c r="I76" s="13">
        <v>37</v>
      </c>
      <c r="J76" s="31">
        <f t="shared" si="19"/>
        <v>0.91735537190082639</v>
      </c>
      <c r="K76" s="13">
        <v>37</v>
      </c>
      <c r="L76" s="31">
        <f t="shared" si="20"/>
        <v>0.91735537190082639</v>
      </c>
      <c r="M76" s="13">
        <v>33</v>
      </c>
      <c r="N76" s="31">
        <f t="shared" si="21"/>
        <v>0.81818181818181812</v>
      </c>
      <c r="O76" s="13">
        <v>42</v>
      </c>
      <c r="P76" s="31">
        <f t="shared" si="22"/>
        <v>1.0413223140495866</v>
      </c>
      <c r="Q76" s="13">
        <v>27</v>
      </c>
      <c r="R76" s="31">
        <f t="shared" si="23"/>
        <v>0.66942148760330578</v>
      </c>
      <c r="S76" s="13">
        <v>30</v>
      </c>
      <c r="T76" s="31">
        <f t="shared" si="24"/>
        <v>0.74380165289256195</v>
      </c>
      <c r="U76" s="13">
        <v>31</v>
      </c>
      <c r="V76" s="31">
        <f t="shared" si="25"/>
        <v>0.76859504132231404</v>
      </c>
      <c r="W76" s="13">
        <v>32</v>
      </c>
      <c r="X76" s="31">
        <f t="shared" si="26"/>
        <v>0.79338842975206603</v>
      </c>
      <c r="Z76" s="13">
        <v>28</v>
      </c>
      <c r="AA76" s="52">
        <f t="shared" si="15"/>
        <v>0.69421487603305776</v>
      </c>
      <c r="AC76" s="21">
        <f>cálculos2!O76</f>
        <v>1</v>
      </c>
      <c r="AD76" s="22">
        <f t="shared" si="27"/>
        <v>0.1</v>
      </c>
      <c r="AE76" s="21">
        <f>cálculos2!P76</f>
        <v>0</v>
      </c>
      <c r="AF76" s="22">
        <f t="shared" si="28"/>
        <v>0</v>
      </c>
    </row>
    <row r="77" spans="1:32" x14ac:dyDescent="0.25">
      <c r="A77" s="30" t="s">
        <v>4</v>
      </c>
      <c r="B77" s="30" t="s">
        <v>81</v>
      </c>
      <c r="C77" s="14">
        <v>227</v>
      </c>
      <c r="D77" s="14">
        <f t="shared" si="16"/>
        <v>75.666666666666671</v>
      </c>
      <c r="E77" s="13">
        <v>59</v>
      </c>
      <c r="F77" s="31">
        <f t="shared" si="17"/>
        <v>0.77973568281938321</v>
      </c>
      <c r="G77" s="13">
        <v>74</v>
      </c>
      <c r="H77" s="31">
        <f t="shared" si="18"/>
        <v>0.97797356828193827</v>
      </c>
      <c r="I77" s="13">
        <v>73</v>
      </c>
      <c r="J77" s="31">
        <f t="shared" si="19"/>
        <v>0.96475770925110127</v>
      </c>
      <c r="K77" s="13">
        <v>85</v>
      </c>
      <c r="L77" s="31">
        <f t="shared" si="20"/>
        <v>1.1233480176211452</v>
      </c>
      <c r="M77" s="13">
        <v>83</v>
      </c>
      <c r="N77" s="31">
        <f t="shared" si="21"/>
        <v>1.0969162995594712</v>
      </c>
      <c r="O77" s="13">
        <v>87</v>
      </c>
      <c r="P77" s="31">
        <f t="shared" si="22"/>
        <v>1.1497797356828192</v>
      </c>
      <c r="Q77" s="13">
        <v>54</v>
      </c>
      <c r="R77" s="31">
        <f t="shared" si="23"/>
        <v>0.71365638766519823</v>
      </c>
      <c r="S77" s="13">
        <v>82</v>
      </c>
      <c r="T77" s="31">
        <f t="shared" si="24"/>
        <v>1.0837004405286343</v>
      </c>
      <c r="U77" s="13">
        <v>78</v>
      </c>
      <c r="V77" s="31">
        <f t="shared" si="25"/>
        <v>1.0308370044052864</v>
      </c>
      <c r="W77" s="13">
        <v>57</v>
      </c>
      <c r="X77" s="31">
        <f t="shared" si="26"/>
        <v>0.75330396475770922</v>
      </c>
      <c r="Z77" s="13">
        <v>55</v>
      </c>
      <c r="AA77" s="52">
        <f t="shared" si="15"/>
        <v>0.72687224669603523</v>
      </c>
      <c r="AC77" s="21">
        <f>cálculos2!O77</f>
        <v>7</v>
      </c>
      <c r="AD77" s="22">
        <f t="shared" si="27"/>
        <v>0.70000000000000007</v>
      </c>
      <c r="AE77" s="21">
        <f>cálculos2!P77</f>
        <v>4</v>
      </c>
      <c r="AF77" s="22">
        <f t="shared" si="28"/>
        <v>1</v>
      </c>
    </row>
    <row r="78" spans="1:32" x14ac:dyDescent="0.25">
      <c r="A78" s="30" t="s">
        <v>2</v>
      </c>
      <c r="B78" s="30" t="s">
        <v>82</v>
      </c>
      <c r="C78" s="14">
        <v>5757</v>
      </c>
      <c r="D78" s="14">
        <f t="shared" si="16"/>
        <v>1919</v>
      </c>
      <c r="E78" s="13">
        <v>1490</v>
      </c>
      <c r="F78" s="31">
        <f t="shared" si="17"/>
        <v>0.77644606565919749</v>
      </c>
      <c r="G78" s="13">
        <v>1502</v>
      </c>
      <c r="H78" s="31">
        <f t="shared" si="18"/>
        <v>0.78269932256383534</v>
      </c>
      <c r="I78" s="13">
        <v>1509</v>
      </c>
      <c r="J78" s="31">
        <f t="shared" si="19"/>
        <v>0.7863470557582074</v>
      </c>
      <c r="K78" s="13">
        <v>1608</v>
      </c>
      <c r="L78" s="31">
        <f t="shared" si="20"/>
        <v>0.83793642522146949</v>
      </c>
      <c r="M78" s="13">
        <v>1542</v>
      </c>
      <c r="N78" s="31">
        <f t="shared" si="21"/>
        <v>0.80354351224596143</v>
      </c>
      <c r="O78" s="13">
        <v>1474</v>
      </c>
      <c r="P78" s="31">
        <f t="shared" si="22"/>
        <v>0.7681083897863471</v>
      </c>
      <c r="Q78" s="13">
        <v>1139</v>
      </c>
      <c r="R78" s="31">
        <f t="shared" si="23"/>
        <v>0.5935383011985409</v>
      </c>
      <c r="S78" s="13">
        <v>1503</v>
      </c>
      <c r="T78" s="31">
        <f t="shared" si="24"/>
        <v>0.78322042730588848</v>
      </c>
      <c r="U78" s="13">
        <v>1402</v>
      </c>
      <c r="V78" s="31">
        <f t="shared" si="25"/>
        <v>0.73058884835852012</v>
      </c>
      <c r="W78" s="13">
        <v>1242</v>
      </c>
      <c r="X78" s="31">
        <f t="shared" si="26"/>
        <v>0.64721208963001564</v>
      </c>
      <c r="Z78" s="13">
        <v>1449</v>
      </c>
      <c r="AA78" s="52">
        <f t="shared" si="15"/>
        <v>0.75508077123501827</v>
      </c>
      <c r="AC78" s="21">
        <f>cálculos2!O78</f>
        <v>0</v>
      </c>
      <c r="AD78" s="22">
        <f t="shared" si="27"/>
        <v>0</v>
      </c>
      <c r="AE78" s="21">
        <f>cálculos2!P78</f>
        <v>0</v>
      </c>
      <c r="AF78" s="22">
        <f t="shared" si="28"/>
        <v>0</v>
      </c>
    </row>
    <row r="79" spans="1:32" x14ac:dyDescent="0.25">
      <c r="A79" s="30" t="s">
        <v>2</v>
      </c>
      <c r="B79" s="30" t="s">
        <v>83</v>
      </c>
      <c r="C79" s="14">
        <v>3862</v>
      </c>
      <c r="D79" s="14">
        <f t="shared" si="16"/>
        <v>1287.3333333333333</v>
      </c>
      <c r="E79" s="13">
        <v>1288</v>
      </c>
      <c r="F79" s="31">
        <f t="shared" si="17"/>
        <v>1.0005178663904712</v>
      </c>
      <c r="G79" s="13">
        <v>993</v>
      </c>
      <c r="H79" s="31">
        <f t="shared" si="18"/>
        <v>0.7713619886069395</v>
      </c>
      <c r="I79" s="13">
        <v>993</v>
      </c>
      <c r="J79" s="31">
        <f t="shared" si="19"/>
        <v>0.7713619886069395</v>
      </c>
      <c r="K79" s="13">
        <v>1047</v>
      </c>
      <c r="L79" s="31">
        <f t="shared" si="20"/>
        <v>0.8133091662351114</v>
      </c>
      <c r="M79" s="13">
        <v>1038</v>
      </c>
      <c r="N79" s="31">
        <f t="shared" si="21"/>
        <v>0.80631796996374938</v>
      </c>
      <c r="O79" s="13">
        <v>981</v>
      </c>
      <c r="P79" s="31">
        <f t="shared" si="22"/>
        <v>0.76204039357845677</v>
      </c>
      <c r="Q79" s="13">
        <v>861</v>
      </c>
      <c r="R79" s="31">
        <f t="shared" si="23"/>
        <v>0.66882444329363033</v>
      </c>
      <c r="S79" s="13">
        <v>1020</v>
      </c>
      <c r="T79" s="31">
        <f t="shared" si="24"/>
        <v>0.79233557742102545</v>
      </c>
      <c r="U79" s="13">
        <v>1033</v>
      </c>
      <c r="V79" s="31">
        <f t="shared" si="25"/>
        <v>0.80243397203521494</v>
      </c>
      <c r="W79" s="13">
        <v>946</v>
      </c>
      <c r="X79" s="31">
        <f t="shared" si="26"/>
        <v>0.73485240807871577</v>
      </c>
      <c r="Z79" s="13">
        <v>1169</v>
      </c>
      <c r="AA79" s="52">
        <f t="shared" si="15"/>
        <v>0.90807871569135168</v>
      </c>
      <c r="AC79" s="21">
        <f>cálculos2!O79</f>
        <v>1</v>
      </c>
      <c r="AD79" s="22">
        <f t="shared" si="27"/>
        <v>0.1</v>
      </c>
      <c r="AE79" s="21">
        <f>cálculos2!P79</f>
        <v>0</v>
      </c>
      <c r="AF79" s="22">
        <f t="shared" si="28"/>
        <v>0</v>
      </c>
    </row>
    <row r="81" spans="1:32" s="32" customFormat="1" x14ac:dyDescent="0.25">
      <c r="A81" s="29"/>
      <c r="B81" s="13" t="s">
        <v>91</v>
      </c>
      <c r="C81" s="14">
        <f>SUMIF($A$2:$A$79,"Norte",C$2:C$79)</f>
        <v>5828</v>
      </c>
      <c r="D81" s="14">
        <f>SUMIF($A$2:$A$79,"Norte",D$2:D$79)</f>
        <v>1942.6666666666667</v>
      </c>
      <c r="E81" s="13">
        <f>SUMIF($A$2:$A$79,"Norte",E$2:E$79)</f>
        <v>1584</v>
      </c>
      <c r="F81" s="31">
        <f>E81/D81</f>
        <v>0.81537405628002746</v>
      </c>
      <c r="G81" s="13">
        <f>SUMIF($A$2:$A$79,"Norte",G$2:G$79)</f>
        <v>1766</v>
      </c>
      <c r="H81" s="31">
        <f>G81/D81</f>
        <v>0.90905971173644473</v>
      </c>
      <c r="I81" s="13">
        <f>SUMIF($A$2:$A$79,"Norte",I$2:I$79)</f>
        <v>1840</v>
      </c>
      <c r="J81" s="31">
        <f>I81/D81</f>
        <v>0.94715168153740559</v>
      </c>
      <c r="K81" s="13">
        <f>SUMIF($A$2:$A$79,"Norte",K$2:K$79)</f>
        <v>1939</v>
      </c>
      <c r="L81" s="31">
        <f>K81/D81</f>
        <v>0.99811256005490734</v>
      </c>
      <c r="M81" s="13">
        <f>SUMIF($A$2:$A$79,"Norte",M$2:M$79)</f>
        <v>1874</v>
      </c>
      <c r="N81" s="31">
        <f>M81/D81</f>
        <v>0.96465339739190115</v>
      </c>
      <c r="O81" s="13">
        <f>SUMIF($A$2:$A$79,"Norte",O$2:O$79)</f>
        <v>1953</v>
      </c>
      <c r="P81" s="31">
        <f>O81/D81</f>
        <v>1.0053191489361701</v>
      </c>
      <c r="Q81" s="13">
        <f>SUMIF($A$2:$A$79,"Norte",Q$2:Q$79)</f>
        <v>1436</v>
      </c>
      <c r="R81" s="31">
        <f>Q81/D81</f>
        <v>0.73919011667810564</v>
      </c>
      <c r="S81" s="13">
        <f>SUMIF($A$2:$A$79,"Norte",S$2:S$79)</f>
        <v>1705</v>
      </c>
      <c r="T81" s="31">
        <f>S81/D81</f>
        <v>0.87765957446808507</v>
      </c>
      <c r="U81" s="13">
        <f>SUMIF($A$2:$A$79,"Norte",U$2:U$79)</f>
        <v>1744</v>
      </c>
      <c r="V81" s="31">
        <f>U81/D81</f>
        <v>0.89773507206588876</v>
      </c>
      <c r="W81" s="13">
        <f>SUMIF($A$2:$A$79,"Norte",W$2:W$79)</f>
        <v>1669</v>
      </c>
      <c r="X81" s="31">
        <f>W81/D81</f>
        <v>0.8591283459162663</v>
      </c>
      <c r="Z81" s="13">
        <f>SUMIF($A$2:$A$79,"Norte",Z$2:Z$79)</f>
        <v>1544</v>
      </c>
      <c r="AA81" s="52">
        <f>Z81/D81</f>
        <v>0.79478380233356205</v>
      </c>
      <c r="AC81" s="21">
        <f>cálculos1!O81</f>
        <v>4</v>
      </c>
      <c r="AD81" s="22">
        <f t="shared" si="27"/>
        <v>0.4</v>
      </c>
      <c r="AE81" s="21">
        <f>cálculos1!P81</f>
        <v>2</v>
      </c>
      <c r="AF81" s="22">
        <f t="shared" si="28"/>
        <v>0.5</v>
      </c>
    </row>
    <row r="82" spans="1:32" s="32" customFormat="1" x14ac:dyDescent="0.25">
      <c r="A82" s="29"/>
      <c r="B82" s="13" t="s">
        <v>92</v>
      </c>
      <c r="C82" s="14">
        <f>SUMIF($A$2:$A$79,"Central",C$2:C$79)</f>
        <v>7022</v>
      </c>
      <c r="D82" s="14">
        <f>SUMIF($A$2:$A$79,"Central",D$2:D$79)</f>
        <v>2340.6666666666665</v>
      </c>
      <c r="E82" s="13">
        <f>SUMIF($A$2:$A$79,"Central",E$2:E$79)</f>
        <v>1989</v>
      </c>
      <c r="F82" s="31">
        <f>E82/D82</f>
        <v>0.8497579037311308</v>
      </c>
      <c r="G82" s="13">
        <f>SUMIF($A$2:$A$79,"Central",G$2:G$79)</f>
        <v>2048</v>
      </c>
      <c r="H82" s="31">
        <f>G82/D82</f>
        <v>0.87496439760751932</v>
      </c>
      <c r="I82" s="13">
        <f>SUMIF($A$2:$A$79,"Central",I$2:I$79)</f>
        <v>2089</v>
      </c>
      <c r="J82" s="31">
        <f t="shared" ref="J82:J85" si="29">I82/D82</f>
        <v>0.89248077470806042</v>
      </c>
      <c r="K82" s="13">
        <f>SUMIF($A$2:$A$79,"Central",K$2:K$79)</f>
        <v>2158</v>
      </c>
      <c r="L82" s="31">
        <f>K82/D82</f>
        <v>0.92195955568214194</v>
      </c>
      <c r="M82" s="13">
        <f>SUMIF($A$2:$A$79,"Central",M$2:M$79)</f>
        <v>2145</v>
      </c>
      <c r="N82" s="31">
        <f t="shared" ref="N82:N85" si="30">M82/D82</f>
        <v>0.91640558245514103</v>
      </c>
      <c r="O82" s="13">
        <f>SUMIF($A$2:$A$79,"Central",O$2:O$79)</f>
        <v>2136</v>
      </c>
      <c r="P82" s="31">
        <f>O82/D82</f>
        <v>0.91256052406721733</v>
      </c>
      <c r="Q82" s="13">
        <f>SUMIF($A$2:$A$79,"Central",Q$2:Q$79)</f>
        <v>1697</v>
      </c>
      <c r="R82" s="31">
        <f t="shared" ref="R82:R85" si="31">Q82/D82</f>
        <v>0.72500712047849625</v>
      </c>
      <c r="S82" s="13">
        <f>SUMIF($A$2:$A$79,"Central",S$2:S$79)</f>
        <v>2172</v>
      </c>
      <c r="T82" s="31">
        <f>S82/D82</f>
        <v>0.92794075761891204</v>
      </c>
      <c r="U82" s="13">
        <f>SUMIF($A$2:$A$79,"Central",U$2:U$79)</f>
        <v>2055</v>
      </c>
      <c r="V82" s="31">
        <f t="shared" ref="V82:V85" si="32">U82/D82</f>
        <v>0.87795499857590431</v>
      </c>
      <c r="W82" s="13">
        <f>SUMIF($A$2:$A$79,"Central",W$2:W$79)</f>
        <v>1777</v>
      </c>
      <c r="X82" s="31">
        <f t="shared" ref="X82:X85" si="33">W82/D82</f>
        <v>0.75918541726003996</v>
      </c>
      <c r="Z82" s="13">
        <f>SUMIF($A$2:$A$79,"Central",Z$2:Z$79)</f>
        <v>1881</v>
      </c>
      <c r="AA82" s="52">
        <f>Z82/D82</f>
        <v>0.80361720307604678</v>
      </c>
      <c r="AC82" s="21">
        <f>cálculos1!O82</f>
        <v>2</v>
      </c>
      <c r="AD82" s="22">
        <f t="shared" si="27"/>
        <v>0.2</v>
      </c>
      <c r="AE82" s="21">
        <f>cálculos1!P82</f>
        <v>0</v>
      </c>
      <c r="AF82" s="22">
        <f t="shared" si="28"/>
        <v>0</v>
      </c>
    </row>
    <row r="83" spans="1:32" s="32" customFormat="1" x14ac:dyDescent="0.25">
      <c r="A83" s="29"/>
      <c r="B83" s="13" t="s">
        <v>93</v>
      </c>
      <c r="C83" s="14">
        <f>SUMIF($A$2:$A$79,"Metropolitana",C$2:C$79)</f>
        <v>30435</v>
      </c>
      <c r="D83" s="14">
        <f>SUMIF($A$2:$A$79,"Metropolitana",D$2:D$79)</f>
        <v>10145.000000000002</v>
      </c>
      <c r="E83" s="13">
        <f>SUMIF($A$2:$A$79,"Metropolitana",E$2:E$79)</f>
        <v>8327</v>
      </c>
      <c r="F83" s="31">
        <f>E83/D83</f>
        <v>0.82079842286840798</v>
      </c>
      <c r="G83" s="13">
        <f>SUMIF($A$2:$A$79,"Metropolitana",G$2:G$79)</f>
        <v>8563</v>
      </c>
      <c r="H83" s="31">
        <f>G83/D83</f>
        <v>0.84406111384918669</v>
      </c>
      <c r="I83" s="13">
        <f>SUMIF($A$2:$A$79,"Metropolitana",I$2:I$79)</f>
        <v>8740</v>
      </c>
      <c r="J83" s="31">
        <f t="shared" si="29"/>
        <v>0.86150813208477062</v>
      </c>
      <c r="K83" s="13">
        <f>SUMIF($A$2:$A$79,"Metropolitana",K$2:K$79)</f>
        <v>9101</v>
      </c>
      <c r="L83" s="31">
        <f>K83/D83</f>
        <v>0.89709216362740252</v>
      </c>
      <c r="M83" s="13">
        <f>SUMIF($A$2:$A$79,"Metropolitana",M$2:M$79)</f>
        <v>8819</v>
      </c>
      <c r="N83" s="31">
        <f t="shared" si="30"/>
        <v>0.86929521931986187</v>
      </c>
      <c r="O83" s="13">
        <f>SUMIF($A$2:$A$79,"Metropolitana",O$2:O$79)</f>
        <v>9001</v>
      </c>
      <c r="P83" s="31">
        <f>O83/D83</f>
        <v>0.88723509117791999</v>
      </c>
      <c r="Q83" s="13">
        <f>SUMIF($A$2:$A$79,"Metropolitana",Q$2:Q$79)</f>
        <v>6922</v>
      </c>
      <c r="R83" s="31">
        <f t="shared" si="31"/>
        <v>0.68230655495317882</v>
      </c>
      <c r="S83" s="13">
        <f>SUMIF($A$2:$A$79,"Metropolitana",S$2:S$79)</f>
        <v>8286</v>
      </c>
      <c r="T83" s="31">
        <f>S83/D83</f>
        <v>0.81675702316412013</v>
      </c>
      <c r="U83" s="13">
        <f>SUMIF($A$2:$A$79,"Metropolitana",U$2:U$79)</f>
        <v>8193</v>
      </c>
      <c r="V83" s="31">
        <f t="shared" si="32"/>
        <v>0.80758994578610144</v>
      </c>
      <c r="W83" s="13">
        <f>SUMIF($A$2:$A$79,"Metropolitana",W$2:W$79)</f>
        <v>7629</v>
      </c>
      <c r="X83" s="31">
        <f t="shared" si="33"/>
        <v>0.75199605717102003</v>
      </c>
      <c r="Z83" s="13">
        <f>SUMIF($A$2:$A$79,"Metropolitana",Z$2:Z$79)</f>
        <v>7910</v>
      </c>
      <c r="AA83" s="52">
        <f>Z83/D83</f>
        <v>0.77969443075406586</v>
      </c>
      <c r="AC83" s="21">
        <f>cálculos1!O83</f>
        <v>0</v>
      </c>
      <c r="AD83" s="22">
        <f t="shared" si="27"/>
        <v>0</v>
      </c>
      <c r="AE83" s="21">
        <f>cálculos1!P83</f>
        <v>0</v>
      </c>
      <c r="AF83" s="22">
        <f t="shared" si="28"/>
        <v>0</v>
      </c>
    </row>
    <row r="84" spans="1:32" s="32" customFormat="1" x14ac:dyDescent="0.25">
      <c r="A84" s="29"/>
      <c r="B84" s="13" t="s">
        <v>94</v>
      </c>
      <c r="C84" s="14">
        <f>SUMIF($A$2:$A$79,"sul",C$2:C$79)</f>
        <v>8444</v>
      </c>
      <c r="D84" s="14">
        <f>SUMIF($A$2:$A$79,"sul",D$2:D$79)</f>
        <v>2814.6666666666674</v>
      </c>
      <c r="E84" s="13">
        <f>SUMIF($A$2:$A$79,"Sul",E$2:E$79)</f>
        <v>2316</v>
      </c>
      <c r="F84" s="31">
        <f>E84/D84</f>
        <v>0.82283278067266674</v>
      </c>
      <c r="G84" s="13">
        <f>SUMIF($A$2:$A$79,"Sul",G$2:G$79)</f>
        <v>2677</v>
      </c>
      <c r="H84" s="31">
        <f>G84/D84</f>
        <v>0.95108953102794858</v>
      </c>
      <c r="I84" s="13">
        <f>SUMIF($A$2:$A$79,"Sul",I$2:I$79)</f>
        <v>2744</v>
      </c>
      <c r="J84" s="31">
        <f t="shared" si="29"/>
        <v>0.97489341544291774</v>
      </c>
      <c r="K84" s="13">
        <f>SUMIF($A$2:$A$79,"Sul",K$2:K$79)</f>
        <v>2810</v>
      </c>
      <c r="L84" s="31">
        <f>K84/D84</f>
        <v>0.99834201800094713</v>
      </c>
      <c r="M84" s="13">
        <f>SUMIF($A$2:$A$79,"Sul",M$2:M$79)</f>
        <v>2734</v>
      </c>
      <c r="N84" s="31">
        <f t="shared" si="30"/>
        <v>0.97134059687351937</v>
      </c>
      <c r="O84" s="13">
        <f>SUMIF($A$2:$A$79,"Sul",O$2:O$79)</f>
        <v>2850</v>
      </c>
      <c r="P84" s="31">
        <f>O84/D84</f>
        <v>1.0125532922785407</v>
      </c>
      <c r="Q84" s="13">
        <f>SUMIF($A$2:$A$79,"Sul",Q$2:Q$79)</f>
        <v>2166</v>
      </c>
      <c r="R84" s="31">
        <f t="shared" si="31"/>
        <v>0.7695405021316909</v>
      </c>
      <c r="S84" s="13">
        <f>SUMIF($A$2:$A$79,"Sul",S$2:S$79)</f>
        <v>2653</v>
      </c>
      <c r="T84" s="31">
        <f>S84/D84</f>
        <v>0.94256276646139248</v>
      </c>
      <c r="U84" s="13">
        <f>SUMIF($A$2:$A$79,"Sul",U$2:U$79)</f>
        <v>2407</v>
      </c>
      <c r="V84" s="31">
        <f t="shared" si="32"/>
        <v>0.85516342965419212</v>
      </c>
      <c r="W84" s="13">
        <f>SUMIF($A$2:$A$79,"Sul",W$2:W$79)</f>
        <v>2433</v>
      </c>
      <c r="X84" s="31">
        <f t="shared" si="33"/>
        <v>0.86440075793462789</v>
      </c>
      <c r="Z84" s="13">
        <f>SUMIF($A$2:$A$79,"Sul",Z$2:Z$79)</f>
        <v>2182</v>
      </c>
      <c r="AA84" s="52">
        <f>Z84/D84</f>
        <v>0.77522501184272841</v>
      </c>
      <c r="AC84" s="21">
        <f>cálculos1!O84</f>
        <v>5</v>
      </c>
      <c r="AD84" s="22">
        <f t="shared" si="27"/>
        <v>0.5</v>
      </c>
      <c r="AE84" s="21">
        <f>cálculos1!P84</f>
        <v>2</v>
      </c>
      <c r="AF84" s="22">
        <f t="shared" si="28"/>
        <v>0.5</v>
      </c>
    </row>
    <row r="85" spans="1:32" s="32" customFormat="1" x14ac:dyDescent="0.25">
      <c r="A85" s="29"/>
      <c r="B85" s="3" t="s">
        <v>90</v>
      </c>
      <c r="C85" s="33">
        <f>SUM(C2:C79)</f>
        <v>51729</v>
      </c>
      <c r="D85" s="33">
        <f>SUM(D2:D79)</f>
        <v>17242.999999999996</v>
      </c>
      <c r="E85" s="3">
        <f>SUM(E81:E84)</f>
        <v>14216</v>
      </c>
      <c r="F85" s="34">
        <f>E85/D85</f>
        <v>0.82445050165284484</v>
      </c>
      <c r="G85" s="3">
        <f>SUM(G81:G84)</f>
        <v>15054</v>
      </c>
      <c r="H85" s="34">
        <f>G85/D85</f>
        <v>0.87304993330626934</v>
      </c>
      <c r="I85" s="3">
        <f>SUM(I81:I84)</f>
        <v>15413</v>
      </c>
      <c r="J85" s="34">
        <f t="shared" si="29"/>
        <v>0.8938699762222353</v>
      </c>
      <c r="K85" s="3">
        <f>SUM(K81:K84)</f>
        <v>16008</v>
      </c>
      <c r="L85" s="34">
        <f>K85/D85</f>
        <v>0.92837673258713704</v>
      </c>
      <c r="M85" s="3">
        <f>SUM(M81:M84)</f>
        <v>15572</v>
      </c>
      <c r="N85" s="34">
        <f t="shared" si="30"/>
        <v>0.90309110943571325</v>
      </c>
      <c r="O85" s="3">
        <f>SUM(O81:O84)</f>
        <v>15940</v>
      </c>
      <c r="P85" s="34">
        <f>O85/D85</f>
        <v>0.92443310328829109</v>
      </c>
      <c r="Q85" s="3">
        <f>SUM(Q81:Q84)</f>
        <v>12221</v>
      </c>
      <c r="R85" s="34">
        <f t="shared" si="31"/>
        <v>0.70875137737052729</v>
      </c>
      <c r="S85" s="3">
        <f>SUM(S81:S84)</f>
        <v>14816</v>
      </c>
      <c r="T85" s="34">
        <f>S85/D85</f>
        <v>0.85924723076030873</v>
      </c>
      <c r="U85" s="3">
        <f>SUM(U81:U84)</f>
        <v>14399</v>
      </c>
      <c r="V85" s="34">
        <f t="shared" si="32"/>
        <v>0.83506350403062135</v>
      </c>
      <c r="W85" s="3">
        <f>SUM(W81:W84)</f>
        <v>13508</v>
      </c>
      <c r="X85" s="34">
        <f t="shared" si="33"/>
        <v>0.78339036130603745</v>
      </c>
      <c r="Z85" s="3">
        <f>SUM(Z81:Z84)</f>
        <v>13517</v>
      </c>
      <c r="AA85" s="52">
        <f>Z85/D85</f>
        <v>0.78391231224264935</v>
      </c>
      <c r="AC85" s="27">
        <f>cálculos1!O85</f>
        <v>1</v>
      </c>
      <c r="AD85" s="22">
        <f t="shared" si="27"/>
        <v>0.1</v>
      </c>
      <c r="AE85" s="27">
        <f>cálculos1!P85</f>
        <v>0</v>
      </c>
      <c r="AF85" s="28">
        <f t="shared" si="28"/>
        <v>0</v>
      </c>
    </row>
    <row r="86" spans="1:32" s="36" customFormat="1" x14ac:dyDescent="0.25">
      <c r="C86" s="49"/>
      <c r="D86" s="49"/>
      <c r="E86" s="56">
        <f>COUNTIF(F2:F79,"&gt;=0,9")</f>
        <v>23</v>
      </c>
      <c r="F86" s="56"/>
      <c r="G86" s="56">
        <f>COUNTIF(H2:H79,"&gt;=0,95")</f>
        <v>40</v>
      </c>
      <c r="H86" s="56"/>
      <c r="I86" s="56">
        <f>COUNTIF(J2:J79,"&gt;=0,95")</f>
        <v>46</v>
      </c>
      <c r="J86" s="56"/>
      <c r="K86" s="56">
        <f>COUNTIF(L2:L79,"&gt;=0,95")</f>
        <v>52</v>
      </c>
      <c r="L86" s="56"/>
      <c r="M86" s="56">
        <f>COUNTIF(N2:N79,"&gt;=0,9")</f>
        <v>59</v>
      </c>
      <c r="N86" s="56"/>
      <c r="O86" s="56">
        <f>COUNTIF(P2:P79,"&gt;=0,95")</f>
        <v>52</v>
      </c>
      <c r="P86" s="56"/>
      <c r="Q86" s="56">
        <f>COUNTIF(R2:R79,"&gt;=0,95")</f>
        <v>17</v>
      </c>
      <c r="R86" s="56"/>
      <c r="S86" s="56">
        <f>COUNTIF(T2:T79,"&gt;=0,95")</f>
        <v>37</v>
      </c>
      <c r="T86" s="56"/>
      <c r="U86" s="59">
        <f>COUNTIF(V2:V79,"&gt;=0,95")</f>
        <v>24</v>
      </c>
      <c r="V86" s="59"/>
      <c r="W86" s="56">
        <f>COUNTIF(X2:X79,"&gt;=0,95")</f>
        <v>25</v>
      </c>
      <c r="X86" s="56"/>
      <c r="Z86" s="56">
        <f>COUNTIF(AA2:AA79,"&gt;=0,95")</f>
        <v>11</v>
      </c>
      <c r="AA86" s="56"/>
    </row>
    <row r="87" spans="1:32" x14ac:dyDescent="0.25">
      <c r="B87" s="58" t="s">
        <v>154</v>
      </c>
      <c r="C87" s="58"/>
      <c r="D87" s="58"/>
      <c r="E87" s="57">
        <f>E86/78</f>
        <v>0.29487179487179488</v>
      </c>
      <c r="F87" s="57"/>
      <c r="G87" s="57">
        <f>G86/78</f>
        <v>0.51282051282051277</v>
      </c>
      <c r="H87" s="57"/>
      <c r="I87" s="57">
        <f>I86/78</f>
        <v>0.58974358974358976</v>
      </c>
      <c r="J87" s="57"/>
      <c r="K87" s="57">
        <f>K86/78</f>
        <v>0.66666666666666663</v>
      </c>
      <c r="L87" s="57"/>
      <c r="M87" s="57">
        <f>M86/78</f>
        <v>0.75641025641025639</v>
      </c>
      <c r="N87" s="57"/>
      <c r="O87" s="57">
        <f>O86/78</f>
        <v>0.66666666666666663</v>
      </c>
      <c r="P87" s="57"/>
      <c r="Q87" s="57">
        <f>Q86/78</f>
        <v>0.21794871794871795</v>
      </c>
      <c r="R87" s="57"/>
      <c r="S87" s="57">
        <f>S86/78</f>
        <v>0.47435897435897434</v>
      </c>
      <c r="T87" s="57"/>
      <c r="U87" s="57">
        <f>U86/78</f>
        <v>0.30769230769230771</v>
      </c>
      <c r="V87" s="57"/>
      <c r="W87" s="57">
        <f>W86/78</f>
        <v>0.32051282051282054</v>
      </c>
      <c r="X87" s="57"/>
      <c r="Z87" s="57">
        <f>Z86/78</f>
        <v>0.14102564102564102</v>
      </c>
      <c r="AA87" s="57"/>
    </row>
    <row r="89" spans="1:32" s="54" customFormat="1" x14ac:dyDescent="0.25">
      <c r="A89" s="64" t="s">
        <v>167</v>
      </c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7"/>
      <c r="P89" s="7"/>
      <c r="Q89" s="7"/>
      <c r="R89" s="7"/>
      <c r="S89" s="7"/>
      <c r="T89" s="7"/>
      <c r="U89" s="7"/>
      <c r="V89" s="7"/>
      <c r="W89" s="7"/>
      <c r="X89" s="7"/>
      <c r="Z89" s="7"/>
      <c r="AA89" s="7"/>
    </row>
    <row r="90" spans="1:32" s="54" customFormat="1" x14ac:dyDescent="0.25">
      <c r="A90" s="63" t="s">
        <v>171</v>
      </c>
      <c r="B90" s="63"/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7"/>
      <c r="P90" s="7"/>
      <c r="Q90" s="7"/>
      <c r="R90" s="7"/>
      <c r="S90" s="7"/>
      <c r="T90" s="7"/>
      <c r="U90" s="7"/>
      <c r="V90" s="7"/>
      <c r="W90" s="7"/>
      <c r="X90" s="7"/>
      <c r="Z90" s="7"/>
      <c r="AA90" s="7"/>
    </row>
    <row r="91" spans="1:32" s="54" customFormat="1" x14ac:dyDescent="0.25">
      <c r="A91" s="66" t="s">
        <v>160</v>
      </c>
      <c r="B91" s="66"/>
      <c r="C91" s="66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7"/>
      <c r="P91" s="7"/>
      <c r="Q91" s="7"/>
      <c r="R91" s="7"/>
      <c r="S91" s="7"/>
      <c r="T91" s="7"/>
      <c r="U91" s="7"/>
      <c r="V91" s="7"/>
      <c r="W91" s="7"/>
      <c r="X91" s="7"/>
      <c r="Z91" s="7"/>
      <c r="AA91" s="7"/>
    </row>
    <row r="92" spans="1:32" s="54" customFormat="1" x14ac:dyDescent="0.25">
      <c r="A92" s="66"/>
      <c r="B92" s="66"/>
      <c r="C92" s="66"/>
      <c r="D92" s="66"/>
      <c r="E92" s="66"/>
      <c r="F92" s="66"/>
      <c r="G92" s="66"/>
      <c r="H92" s="66"/>
      <c r="I92" s="66"/>
      <c r="J92" s="66"/>
      <c r="K92" s="66"/>
      <c r="L92" s="66"/>
      <c r="M92" s="66"/>
      <c r="N92" s="66"/>
      <c r="O92" s="7"/>
      <c r="P92" s="7"/>
      <c r="Q92" s="7"/>
      <c r="R92" s="7"/>
      <c r="S92" s="7"/>
      <c r="T92" s="7"/>
      <c r="U92" s="7"/>
      <c r="V92" s="7"/>
      <c r="W92" s="7"/>
      <c r="X92" s="7"/>
      <c r="Z92" s="7"/>
      <c r="AA92" s="7"/>
    </row>
    <row r="93" spans="1:32" customFormat="1" x14ac:dyDescent="0.25">
      <c r="A93" s="67" t="s">
        <v>162</v>
      </c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</row>
    <row r="94" spans="1:32" customFormat="1" x14ac:dyDescent="0.25">
      <c r="A94" s="67"/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</row>
    <row r="95" spans="1:32" s="54" customFormat="1" ht="17.25" x14ac:dyDescent="0.25">
      <c r="A95" s="62" t="s">
        <v>166</v>
      </c>
      <c r="B95" s="62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7"/>
      <c r="P95" s="7"/>
      <c r="Q95" s="7"/>
      <c r="R95" s="7"/>
      <c r="S95" s="7"/>
      <c r="T95" s="7"/>
      <c r="U95" s="7"/>
      <c r="V95" s="7"/>
      <c r="W95" s="7"/>
      <c r="X95" s="7"/>
      <c r="Z95" s="7"/>
      <c r="AA95" s="7"/>
    </row>
  </sheetData>
  <sheetProtection sheet="1" objects="1" scenarios="1"/>
  <autoFilter ref="A1:X86"/>
  <mergeCells count="30">
    <mergeCell ref="A89:N89"/>
    <mergeCell ref="A93:L94"/>
    <mergeCell ref="A90:N90"/>
    <mergeCell ref="A91:N92"/>
    <mergeCell ref="A95:N95"/>
    <mergeCell ref="B87:D87"/>
    <mergeCell ref="E87:F87"/>
    <mergeCell ref="G87:H87"/>
    <mergeCell ref="I87:J87"/>
    <mergeCell ref="K87:L87"/>
    <mergeCell ref="W87:X87"/>
    <mergeCell ref="Z87:AA87"/>
    <mergeCell ref="M87:N87"/>
    <mergeCell ref="O87:P87"/>
    <mergeCell ref="Q87:R87"/>
    <mergeCell ref="S87:T87"/>
    <mergeCell ref="U87:V87"/>
    <mergeCell ref="AH2:AI2"/>
    <mergeCell ref="AH11:AI11"/>
    <mergeCell ref="E86:F86"/>
    <mergeCell ref="G86:H86"/>
    <mergeCell ref="I86:J86"/>
    <mergeCell ref="K86:L86"/>
    <mergeCell ref="M86:N86"/>
    <mergeCell ref="O86:P86"/>
    <mergeCell ref="Q86:R86"/>
    <mergeCell ref="S86:T86"/>
    <mergeCell ref="Z86:AA86"/>
    <mergeCell ref="U86:V86"/>
    <mergeCell ref="W86:X86"/>
  </mergeCells>
  <conditionalFormatting sqref="E87:X87">
    <cfRule type="cellIs" dxfId="17" priority="3" operator="lessThan">
      <formula>0.7</formula>
    </cfRule>
    <cfRule type="cellIs" dxfId="16" priority="4" operator="greaterThanOrEqual">
      <formula>0.7</formula>
    </cfRule>
  </conditionalFormatting>
  <conditionalFormatting sqref="Z87:AA87">
    <cfRule type="cellIs" dxfId="15" priority="1" operator="lessThan">
      <formula>0.7</formula>
    </cfRule>
    <cfRule type="cellIs" dxfId="14" priority="2" operator="greaterThanOrEqual">
      <formula>0.7</formula>
    </cfRule>
  </conditionalFormatting>
  <conditionalFormatting sqref="AD2:AD79">
    <cfRule type="colorScale" priority="12">
      <colorScale>
        <cfvo type="min"/>
        <cfvo type="percentile" val="50"/>
        <cfvo type="max"/>
        <color rgb="FFFF0000"/>
        <color rgb="FFFFFF00"/>
        <color rgb="FF00B050"/>
      </colorScale>
    </cfRule>
  </conditionalFormatting>
  <conditionalFormatting sqref="AD81:AD85">
    <cfRule type="colorScale" priority="5">
      <colorScale>
        <cfvo type="min"/>
        <cfvo type="percentile" val="50"/>
        <cfvo type="max"/>
        <color rgb="FFFF0000"/>
        <color rgb="FFFFFF00"/>
        <color rgb="FF00B050"/>
      </colorScale>
    </cfRule>
  </conditionalFormatting>
  <conditionalFormatting sqref="AF2:AF79 AF81:AF85">
    <cfRule type="cellIs" dxfId="13" priority="17" operator="equal">
      <formula>1</formula>
    </cfRule>
  </conditionalFormatting>
  <conditionalFormatting sqref="AF2:AF79">
    <cfRule type="cellIs" dxfId="12" priority="18" operator="equal">
      <formula>0.75</formula>
    </cfRule>
    <cfRule type="cellIs" dxfId="11" priority="19" operator="equal">
      <formula>0.5</formula>
    </cfRule>
    <cfRule type="cellIs" dxfId="10" priority="20" operator="equal">
      <formula>0.25</formula>
    </cfRule>
    <cfRule type="cellIs" dxfId="9" priority="21" operator="equal">
      <formula>0</formula>
    </cfRule>
  </conditionalFormatting>
  <conditionalFormatting sqref="AF81:AF85">
    <cfRule type="cellIs" dxfId="8" priority="13" operator="equal">
      <formula>0.75</formula>
    </cfRule>
    <cfRule type="cellIs" dxfId="7" priority="14" operator="equal">
      <formula>0.5</formula>
    </cfRule>
    <cfRule type="cellIs" dxfId="6" priority="15" operator="equal">
      <formula>0.25</formula>
    </cfRule>
    <cfRule type="cellIs" dxfId="5" priority="16" operator="equal">
      <formula>0</formula>
    </cfRule>
  </conditionalFormatting>
  <conditionalFormatting sqref="AH4:AH8">
    <cfRule type="cellIs" dxfId="4" priority="6" operator="equal">
      <formula>1</formula>
    </cfRule>
    <cfRule type="cellIs" dxfId="3" priority="7" operator="equal">
      <formula>0.75</formula>
    </cfRule>
    <cfRule type="cellIs" dxfId="2" priority="8" operator="equal">
      <formula>0.5</formula>
    </cfRule>
    <cfRule type="cellIs" dxfId="1" priority="9" operator="equal">
      <formula>0.25</formula>
    </cfRule>
    <cfRule type="cellIs" dxfId="0" priority="10" operator="equal">
      <formula>0</formula>
    </cfRule>
  </conditionalFormatting>
  <conditionalFormatting sqref="AH13:AH23">
    <cfRule type="colorScale" priority="11">
      <colorScale>
        <cfvo type="min"/>
        <cfvo type="percentile" val="50"/>
        <cfvo type="max"/>
        <color rgb="FFFF0000"/>
        <color rgb="FFFFFF00"/>
        <color rgb="FF00B050"/>
      </colorScale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tabColor rgb="FFFF99CC"/>
  </sheetPr>
  <dimension ref="A1:X95"/>
  <sheetViews>
    <sheetView showGridLines="0" workbookViewId="0">
      <pane ySplit="1" topLeftCell="A2" activePane="bottomLeft" state="frozen"/>
      <selection activeCell="A95" sqref="A95:L96"/>
      <selection pane="bottomLeft" activeCell="B93" sqref="B93"/>
    </sheetView>
  </sheetViews>
  <sheetFormatPr defaultRowHeight="15" x14ac:dyDescent="0.25"/>
  <cols>
    <col min="1" max="1" width="18.140625" customWidth="1"/>
    <col min="2" max="2" width="23.85546875" bestFit="1" customWidth="1"/>
    <col min="3" max="6" width="14.140625" style="8" customWidth="1"/>
    <col min="7" max="7" width="12" style="8" customWidth="1"/>
    <col min="8" max="24" width="13" style="8" customWidth="1"/>
  </cols>
  <sheetData>
    <row r="1" spans="1:24" ht="59.25" customHeight="1" x14ac:dyDescent="0.25">
      <c r="A1" s="3" t="s">
        <v>0</v>
      </c>
      <c r="B1" s="3" t="s">
        <v>1</v>
      </c>
      <c r="C1" s="12" t="s">
        <v>136</v>
      </c>
      <c r="D1" s="12" t="s">
        <v>95</v>
      </c>
      <c r="E1" s="12" t="s">
        <v>137</v>
      </c>
      <c r="F1" s="12" t="s">
        <v>96</v>
      </c>
      <c r="G1" s="10" t="s">
        <v>97</v>
      </c>
      <c r="H1" s="11" t="s">
        <v>106</v>
      </c>
      <c r="I1" s="10" t="s">
        <v>98</v>
      </c>
      <c r="J1" s="11" t="s">
        <v>107</v>
      </c>
      <c r="K1" s="10" t="s">
        <v>99</v>
      </c>
      <c r="L1" s="11" t="s">
        <v>108</v>
      </c>
      <c r="M1" s="10" t="s">
        <v>100</v>
      </c>
      <c r="N1" s="11" t="s">
        <v>109</v>
      </c>
      <c r="O1" s="10" t="s">
        <v>101</v>
      </c>
      <c r="P1" s="11" t="s">
        <v>110</v>
      </c>
      <c r="Q1" s="10" t="s">
        <v>102</v>
      </c>
      <c r="R1" s="11" t="s">
        <v>111</v>
      </c>
      <c r="S1" s="10" t="s">
        <v>103</v>
      </c>
      <c r="T1" s="11" t="s">
        <v>112</v>
      </c>
      <c r="U1" s="10" t="s">
        <v>104</v>
      </c>
      <c r="V1" s="11" t="s">
        <v>113</v>
      </c>
      <c r="W1" s="10" t="s">
        <v>105</v>
      </c>
      <c r="X1" s="11" t="s">
        <v>114</v>
      </c>
    </row>
    <row r="2" spans="1:24" x14ac:dyDescent="0.25">
      <c r="A2" s="2" t="s">
        <v>2</v>
      </c>
      <c r="B2" s="2" t="s">
        <v>6</v>
      </c>
      <c r="C2" s="50">
        <v>390</v>
      </c>
      <c r="D2" s="50">
        <f>C2/12*4</f>
        <v>130</v>
      </c>
      <c r="E2" s="50">
        <v>416</v>
      </c>
      <c r="F2" s="50">
        <f>E2/12*4</f>
        <v>138.66666666666666</v>
      </c>
      <c r="G2" s="19">
        <v>112</v>
      </c>
      <c r="H2" s="20">
        <f>G2/D2</f>
        <v>0.86153846153846159</v>
      </c>
      <c r="I2" s="19">
        <v>110</v>
      </c>
      <c r="J2" s="20">
        <f>I2/D2</f>
        <v>0.84615384615384615</v>
      </c>
      <c r="K2" s="19">
        <v>122</v>
      </c>
      <c r="L2" s="20">
        <f>K2/F2</f>
        <v>0.8798076923076924</v>
      </c>
      <c r="M2" s="19">
        <v>99</v>
      </c>
      <c r="N2" s="20">
        <f>M2/D2</f>
        <v>0.7615384615384615</v>
      </c>
      <c r="O2" s="19">
        <v>124</v>
      </c>
      <c r="P2" s="20">
        <f>O2/F2</f>
        <v>0.89423076923076927</v>
      </c>
      <c r="Q2" s="19">
        <v>96</v>
      </c>
      <c r="R2" s="20">
        <f>Q2/D2</f>
        <v>0.7384615384615385</v>
      </c>
      <c r="S2" s="19">
        <v>109</v>
      </c>
      <c r="T2" s="20">
        <f>S2/F2</f>
        <v>0.7860576923076924</v>
      </c>
      <c r="U2" s="19">
        <v>100</v>
      </c>
      <c r="V2" s="20">
        <f>U2/D2</f>
        <v>0.76923076923076927</v>
      </c>
      <c r="W2" s="19">
        <v>127</v>
      </c>
      <c r="X2" s="20">
        <f>W2/F2</f>
        <v>0.91586538461538469</v>
      </c>
    </row>
    <row r="3" spans="1:24" x14ac:dyDescent="0.25">
      <c r="A3" s="2" t="s">
        <v>3</v>
      </c>
      <c r="B3" s="2" t="s">
        <v>7</v>
      </c>
      <c r="C3" s="50">
        <v>165</v>
      </c>
      <c r="D3" s="50">
        <f t="shared" ref="D3:D66" si="0">C3/12*4</f>
        <v>55</v>
      </c>
      <c r="E3" s="50">
        <v>151</v>
      </c>
      <c r="F3" s="50">
        <f t="shared" ref="F3:F66" si="1">E3/12*4</f>
        <v>50.333333333333336</v>
      </c>
      <c r="G3" s="19">
        <v>51</v>
      </c>
      <c r="H3" s="20">
        <f t="shared" ref="H3:H66" si="2">G3/D3</f>
        <v>0.92727272727272725</v>
      </c>
      <c r="I3" s="19">
        <v>55</v>
      </c>
      <c r="J3" s="20">
        <f t="shared" ref="J3:J66" si="3">I3/D3</f>
        <v>1</v>
      </c>
      <c r="K3" s="19">
        <v>46</v>
      </c>
      <c r="L3" s="20">
        <f t="shared" ref="L3:L66" si="4">K3/F3</f>
        <v>0.91390728476821192</v>
      </c>
      <c r="M3" s="19">
        <v>45</v>
      </c>
      <c r="N3" s="20">
        <f t="shared" ref="N3:N66" si="5">M3/D3</f>
        <v>0.81818181818181823</v>
      </c>
      <c r="O3" s="19">
        <v>56</v>
      </c>
      <c r="P3" s="20">
        <f t="shared" ref="P3:P66" si="6">O3/F3</f>
        <v>1.1125827814569536</v>
      </c>
      <c r="Q3" s="19">
        <v>41</v>
      </c>
      <c r="R3" s="20">
        <f t="shared" ref="R3:R66" si="7">Q3/D3</f>
        <v>0.74545454545454548</v>
      </c>
      <c r="S3" s="19">
        <v>41</v>
      </c>
      <c r="T3" s="20">
        <f t="shared" ref="T3:T66" si="8">S3/F3</f>
        <v>0.814569536423841</v>
      </c>
      <c r="U3" s="19">
        <v>50</v>
      </c>
      <c r="V3" s="20">
        <f t="shared" ref="V3:V66" si="9">U3/D3</f>
        <v>0.90909090909090906</v>
      </c>
      <c r="W3" s="19">
        <v>47</v>
      </c>
      <c r="X3" s="20">
        <f t="shared" ref="X3:X66" si="10">W3/F3</f>
        <v>0.93377483443708609</v>
      </c>
    </row>
    <row r="4" spans="1:24" x14ac:dyDescent="0.25">
      <c r="A4" s="2" t="s">
        <v>4</v>
      </c>
      <c r="B4" s="2" t="s">
        <v>8</v>
      </c>
      <c r="C4" s="50">
        <v>150</v>
      </c>
      <c r="D4" s="50">
        <f t="shared" si="0"/>
        <v>50</v>
      </c>
      <c r="E4" s="50">
        <v>129</v>
      </c>
      <c r="F4" s="50">
        <f t="shared" si="1"/>
        <v>43</v>
      </c>
      <c r="G4" s="19">
        <v>42</v>
      </c>
      <c r="H4" s="20">
        <f t="shared" si="2"/>
        <v>0.84</v>
      </c>
      <c r="I4" s="19">
        <v>41</v>
      </c>
      <c r="J4" s="20">
        <f t="shared" si="3"/>
        <v>0.82</v>
      </c>
      <c r="K4" s="19">
        <v>50</v>
      </c>
      <c r="L4" s="20">
        <f t="shared" si="4"/>
        <v>1.1627906976744187</v>
      </c>
      <c r="M4" s="19">
        <v>44</v>
      </c>
      <c r="N4" s="20">
        <f t="shared" si="5"/>
        <v>0.88</v>
      </c>
      <c r="O4" s="19">
        <v>46</v>
      </c>
      <c r="P4" s="20">
        <f t="shared" si="6"/>
        <v>1.069767441860465</v>
      </c>
      <c r="Q4" s="19">
        <v>43</v>
      </c>
      <c r="R4" s="20">
        <f t="shared" si="7"/>
        <v>0.86</v>
      </c>
      <c r="S4" s="19">
        <v>43</v>
      </c>
      <c r="T4" s="20">
        <f t="shared" si="8"/>
        <v>1</v>
      </c>
      <c r="U4" s="19">
        <v>41</v>
      </c>
      <c r="V4" s="20">
        <f t="shared" si="9"/>
        <v>0.82</v>
      </c>
      <c r="W4" s="19">
        <v>50</v>
      </c>
      <c r="X4" s="20">
        <f t="shared" si="10"/>
        <v>1.1627906976744187</v>
      </c>
    </row>
    <row r="5" spans="1:24" x14ac:dyDescent="0.25">
      <c r="A5" s="2" t="s">
        <v>5</v>
      </c>
      <c r="B5" s="2" t="s">
        <v>9</v>
      </c>
      <c r="C5" s="50">
        <v>317</v>
      </c>
      <c r="D5" s="50">
        <f t="shared" si="0"/>
        <v>105.66666666666667</v>
      </c>
      <c r="E5" s="50">
        <v>372</v>
      </c>
      <c r="F5" s="50">
        <f t="shared" si="1"/>
        <v>124</v>
      </c>
      <c r="G5" s="19">
        <v>88</v>
      </c>
      <c r="H5" s="20">
        <f t="shared" si="2"/>
        <v>0.83280757097791791</v>
      </c>
      <c r="I5" s="19">
        <v>85</v>
      </c>
      <c r="J5" s="20">
        <f t="shared" si="3"/>
        <v>0.80441640378548895</v>
      </c>
      <c r="K5" s="19">
        <v>120</v>
      </c>
      <c r="L5" s="20">
        <f t="shared" si="4"/>
        <v>0.967741935483871</v>
      </c>
      <c r="M5" s="19">
        <v>105</v>
      </c>
      <c r="N5" s="20">
        <f t="shared" si="5"/>
        <v>0.9936908517350157</v>
      </c>
      <c r="O5" s="19">
        <v>144</v>
      </c>
      <c r="P5" s="20">
        <f t="shared" si="6"/>
        <v>1.1612903225806452</v>
      </c>
      <c r="Q5" s="19">
        <v>95</v>
      </c>
      <c r="R5" s="20">
        <f t="shared" si="7"/>
        <v>0.89905362776025233</v>
      </c>
      <c r="S5" s="19">
        <v>127</v>
      </c>
      <c r="T5" s="20">
        <f t="shared" si="8"/>
        <v>1.0241935483870968</v>
      </c>
      <c r="U5" s="19">
        <v>101</v>
      </c>
      <c r="V5" s="20">
        <f t="shared" si="9"/>
        <v>0.95583596214511035</v>
      </c>
      <c r="W5" s="19">
        <v>122</v>
      </c>
      <c r="X5" s="20">
        <f t="shared" si="10"/>
        <v>0.9838709677419355</v>
      </c>
    </row>
    <row r="6" spans="1:24" x14ac:dyDescent="0.25">
      <c r="A6" s="2" t="s">
        <v>5</v>
      </c>
      <c r="B6" s="2" t="s">
        <v>10</v>
      </c>
      <c r="C6" s="50">
        <v>119</v>
      </c>
      <c r="D6" s="50">
        <f t="shared" si="0"/>
        <v>39.666666666666664</v>
      </c>
      <c r="E6" s="50">
        <v>138</v>
      </c>
      <c r="F6" s="50">
        <f t="shared" si="1"/>
        <v>46</v>
      </c>
      <c r="G6" s="19">
        <v>37</v>
      </c>
      <c r="H6" s="20">
        <f t="shared" si="2"/>
        <v>0.9327731092436975</v>
      </c>
      <c r="I6" s="19">
        <v>37</v>
      </c>
      <c r="J6" s="20">
        <f t="shared" si="3"/>
        <v>0.9327731092436975</v>
      </c>
      <c r="K6" s="19">
        <v>42</v>
      </c>
      <c r="L6" s="20">
        <f t="shared" si="4"/>
        <v>0.91304347826086951</v>
      </c>
      <c r="M6" s="19">
        <v>28</v>
      </c>
      <c r="N6" s="20">
        <f t="shared" si="5"/>
        <v>0.70588235294117652</v>
      </c>
      <c r="O6" s="19">
        <v>50</v>
      </c>
      <c r="P6" s="20">
        <f t="shared" si="6"/>
        <v>1.0869565217391304</v>
      </c>
      <c r="Q6" s="19">
        <v>30</v>
      </c>
      <c r="R6" s="20">
        <f t="shared" si="7"/>
        <v>0.75630252100840345</v>
      </c>
      <c r="S6" s="19">
        <v>48</v>
      </c>
      <c r="T6" s="20">
        <f t="shared" si="8"/>
        <v>1.0434782608695652</v>
      </c>
      <c r="U6" s="19">
        <v>22</v>
      </c>
      <c r="V6" s="20">
        <f t="shared" si="9"/>
        <v>0.55462184873949583</v>
      </c>
      <c r="W6" s="19">
        <v>46</v>
      </c>
      <c r="X6" s="20">
        <f t="shared" si="10"/>
        <v>1</v>
      </c>
    </row>
    <row r="7" spans="1:24" x14ac:dyDescent="0.25">
      <c r="A7" s="2" t="s">
        <v>4</v>
      </c>
      <c r="B7" s="2" t="s">
        <v>11</v>
      </c>
      <c r="C7" s="50">
        <v>78</v>
      </c>
      <c r="D7" s="50">
        <f t="shared" si="0"/>
        <v>26</v>
      </c>
      <c r="E7" s="50">
        <v>102</v>
      </c>
      <c r="F7" s="50">
        <f t="shared" si="1"/>
        <v>34</v>
      </c>
      <c r="G7" s="19">
        <v>24</v>
      </c>
      <c r="H7" s="20">
        <f t="shared" si="2"/>
        <v>0.92307692307692313</v>
      </c>
      <c r="I7" s="19">
        <v>25</v>
      </c>
      <c r="J7" s="20">
        <f t="shared" si="3"/>
        <v>0.96153846153846156</v>
      </c>
      <c r="K7" s="19">
        <v>37</v>
      </c>
      <c r="L7" s="20">
        <f t="shared" si="4"/>
        <v>1.088235294117647</v>
      </c>
      <c r="M7" s="19">
        <v>17</v>
      </c>
      <c r="N7" s="20">
        <f t="shared" si="5"/>
        <v>0.65384615384615385</v>
      </c>
      <c r="O7" s="19">
        <v>47</v>
      </c>
      <c r="P7" s="20">
        <f t="shared" si="6"/>
        <v>1.3823529411764706</v>
      </c>
      <c r="Q7" s="19">
        <v>20</v>
      </c>
      <c r="R7" s="20">
        <f t="shared" si="7"/>
        <v>0.76923076923076927</v>
      </c>
      <c r="S7" s="19">
        <v>41</v>
      </c>
      <c r="T7" s="20">
        <f t="shared" si="8"/>
        <v>1.2058823529411764</v>
      </c>
      <c r="U7" s="19">
        <v>15</v>
      </c>
      <c r="V7" s="20">
        <f t="shared" si="9"/>
        <v>0.57692307692307687</v>
      </c>
      <c r="W7" s="19">
        <v>32</v>
      </c>
      <c r="X7" s="20">
        <f t="shared" si="10"/>
        <v>0.94117647058823528</v>
      </c>
    </row>
    <row r="8" spans="1:24" x14ac:dyDescent="0.25">
      <c r="A8" s="2" t="s">
        <v>5</v>
      </c>
      <c r="B8" s="2" t="s">
        <v>12</v>
      </c>
      <c r="C8" s="50">
        <v>388</v>
      </c>
      <c r="D8" s="50">
        <f t="shared" si="0"/>
        <v>129.33333333333334</v>
      </c>
      <c r="E8" s="50">
        <v>390</v>
      </c>
      <c r="F8" s="50">
        <f t="shared" si="1"/>
        <v>130</v>
      </c>
      <c r="G8" s="19">
        <v>102</v>
      </c>
      <c r="H8" s="20">
        <f t="shared" si="2"/>
        <v>0.78865979381443296</v>
      </c>
      <c r="I8" s="19">
        <v>102</v>
      </c>
      <c r="J8" s="20">
        <f t="shared" si="3"/>
        <v>0.78865979381443296</v>
      </c>
      <c r="K8" s="19">
        <v>120</v>
      </c>
      <c r="L8" s="20">
        <f t="shared" si="4"/>
        <v>0.92307692307692313</v>
      </c>
      <c r="M8" s="19">
        <v>132</v>
      </c>
      <c r="N8" s="20">
        <f t="shared" si="5"/>
        <v>1.0206185567010309</v>
      </c>
      <c r="O8" s="19">
        <v>169</v>
      </c>
      <c r="P8" s="20">
        <f t="shared" si="6"/>
        <v>1.3</v>
      </c>
      <c r="Q8" s="19">
        <v>122</v>
      </c>
      <c r="R8" s="20">
        <f t="shared" si="7"/>
        <v>0.94329896907216493</v>
      </c>
      <c r="S8" s="19">
        <v>149</v>
      </c>
      <c r="T8" s="20">
        <f t="shared" si="8"/>
        <v>1.1461538461538461</v>
      </c>
      <c r="U8" s="19">
        <v>127</v>
      </c>
      <c r="V8" s="20">
        <f t="shared" si="9"/>
        <v>0.98195876288659789</v>
      </c>
      <c r="W8" s="19">
        <v>143</v>
      </c>
      <c r="X8" s="20">
        <f t="shared" si="10"/>
        <v>1.1000000000000001</v>
      </c>
    </row>
    <row r="9" spans="1:24" x14ac:dyDescent="0.25">
      <c r="A9" s="2" t="s">
        <v>5</v>
      </c>
      <c r="B9" s="2" t="s">
        <v>13</v>
      </c>
      <c r="C9" s="50">
        <v>68</v>
      </c>
      <c r="D9" s="50">
        <f t="shared" si="0"/>
        <v>22.666666666666668</v>
      </c>
      <c r="E9" s="50">
        <v>90</v>
      </c>
      <c r="F9" s="50">
        <f t="shared" si="1"/>
        <v>30</v>
      </c>
      <c r="G9" s="19">
        <v>25</v>
      </c>
      <c r="H9" s="20">
        <f t="shared" si="2"/>
        <v>1.1029411764705881</v>
      </c>
      <c r="I9" s="19">
        <v>22</v>
      </c>
      <c r="J9" s="20">
        <f t="shared" si="3"/>
        <v>0.97058823529411764</v>
      </c>
      <c r="K9" s="19">
        <v>0</v>
      </c>
      <c r="L9" s="20">
        <f t="shared" si="4"/>
        <v>0</v>
      </c>
      <c r="M9" s="19">
        <v>35</v>
      </c>
      <c r="N9" s="20">
        <f t="shared" si="5"/>
        <v>1.5441176470588234</v>
      </c>
      <c r="O9" s="19">
        <v>28</v>
      </c>
      <c r="P9" s="20">
        <f t="shared" si="6"/>
        <v>0.93333333333333335</v>
      </c>
      <c r="Q9" s="19">
        <v>33</v>
      </c>
      <c r="R9" s="20">
        <f t="shared" si="7"/>
        <v>1.4558823529411764</v>
      </c>
      <c r="S9" s="19">
        <v>30</v>
      </c>
      <c r="T9" s="20">
        <f t="shared" si="8"/>
        <v>1</v>
      </c>
      <c r="U9" s="19">
        <v>27</v>
      </c>
      <c r="V9" s="20">
        <f t="shared" si="9"/>
        <v>1.1911764705882353</v>
      </c>
      <c r="W9" s="19">
        <v>19</v>
      </c>
      <c r="X9" s="20">
        <f t="shared" si="10"/>
        <v>0.6333333333333333</v>
      </c>
    </row>
    <row r="10" spans="1:24" x14ac:dyDescent="0.25">
      <c r="A10" s="2" t="s">
        <v>2</v>
      </c>
      <c r="B10" s="2" t="s">
        <v>14</v>
      </c>
      <c r="C10" s="50">
        <v>1508</v>
      </c>
      <c r="D10" s="50">
        <f t="shared" si="0"/>
        <v>502.66666666666669</v>
      </c>
      <c r="E10" s="50">
        <v>1420</v>
      </c>
      <c r="F10" s="50">
        <f t="shared" si="1"/>
        <v>473.33333333333331</v>
      </c>
      <c r="G10" s="19">
        <v>482</v>
      </c>
      <c r="H10" s="20">
        <f t="shared" si="2"/>
        <v>0.95888594164456231</v>
      </c>
      <c r="I10" s="19">
        <v>476</v>
      </c>
      <c r="J10" s="20">
        <f t="shared" si="3"/>
        <v>0.94694960212201584</v>
      </c>
      <c r="K10" s="19">
        <v>540</v>
      </c>
      <c r="L10" s="20">
        <f t="shared" si="4"/>
        <v>1.1408450704225352</v>
      </c>
      <c r="M10" s="19">
        <v>572</v>
      </c>
      <c r="N10" s="20">
        <f t="shared" si="5"/>
        <v>1.1379310344827587</v>
      </c>
      <c r="O10" s="19">
        <v>765</v>
      </c>
      <c r="P10" s="20">
        <f t="shared" si="6"/>
        <v>1.6161971830985915</v>
      </c>
      <c r="Q10" s="19">
        <v>484</v>
      </c>
      <c r="R10" s="20">
        <f t="shared" si="7"/>
        <v>0.96286472148541113</v>
      </c>
      <c r="S10" s="19">
        <v>623</v>
      </c>
      <c r="T10" s="20">
        <f t="shared" si="8"/>
        <v>1.3161971830985917</v>
      </c>
      <c r="U10" s="19">
        <v>457</v>
      </c>
      <c r="V10" s="20">
        <f t="shared" si="9"/>
        <v>0.90915119363395225</v>
      </c>
      <c r="W10" s="19">
        <v>507</v>
      </c>
      <c r="X10" s="20">
        <f t="shared" si="10"/>
        <v>1.0711267605633803</v>
      </c>
    </row>
    <row r="11" spans="1:24" x14ac:dyDescent="0.25">
      <c r="A11" s="2" t="s">
        <v>5</v>
      </c>
      <c r="B11" s="2" t="s">
        <v>15</v>
      </c>
      <c r="C11" s="50">
        <v>132</v>
      </c>
      <c r="D11" s="50">
        <f t="shared" si="0"/>
        <v>44</v>
      </c>
      <c r="E11" s="50">
        <v>138</v>
      </c>
      <c r="F11" s="50">
        <f t="shared" si="1"/>
        <v>46</v>
      </c>
      <c r="G11" s="19">
        <v>52</v>
      </c>
      <c r="H11" s="20">
        <f t="shared" si="2"/>
        <v>1.1818181818181819</v>
      </c>
      <c r="I11" s="19">
        <v>51</v>
      </c>
      <c r="J11" s="20">
        <f t="shared" si="3"/>
        <v>1.1590909090909092</v>
      </c>
      <c r="K11" s="19">
        <v>67</v>
      </c>
      <c r="L11" s="20">
        <f t="shared" si="4"/>
        <v>1.4565217391304348</v>
      </c>
      <c r="M11" s="19">
        <v>56</v>
      </c>
      <c r="N11" s="20">
        <f t="shared" si="5"/>
        <v>1.2727272727272727</v>
      </c>
      <c r="O11" s="19">
        <v>59</v>
      </c>
      <c r="P11" s="20">
        <f t="shared" si="6"/>
        <v>1.2826086956521738</v>
      </c>
      <c r="Q11" s="19">
        <v>52</v>
      </c>
      <c r="R11" s="20">
        <f t="shared" si="7"/>
        <v>1.1818181818181819</v>
      </c>
      <c r="S11" s="19">
        <v>59</v>
      </c>
      <c r="T11" s="20">
        <f t="shared" si="8"/>
        <v>1.2826086956521738</v>
      </c>
      <c r="U11" s="19">
        <v>53</v>
      </c>
      <c r="V11" s="20">
        <f t="shared" si="9"/>
        <v>1.2045454545454546</v>
      </c>
      <c r="W11" s="19">
        <v>68</v>
      </c>
      <c r="X11" s="20">
        <f t="shared" si="10"/>
        <v>1.4782608695652173</v>
      </c>
    </row>
    <row r="12" spans="1:24" x14ac:dyDescent="0.25">
      <c r="A12" s="2" t="s">
        <v>4</v>
      </c>
      <c r="B12" s="2" t="s">
        <v>16</v>
      </c>
      <c r="C12" s="50">
        <v>388</v>
      </c>
      <c r="D12" s="50">
        <f t="shared" si="0"/>
        <v>129.33333333333334</v>
      </c>
      <c r="E12" s="50">
        <v>427</v>
      </c>
      <c r="F12" s="50">
        <f t="shared" si="1"/>
        <v>142.33333333333334</v>
      </c>
      <c r="G12" s="19">
        <v>123</v>
      </c>
      <c r="H12" s="20">
        <f t="shared" si="2"/>
        <v>0.9510309278350515</v>
      </c>
      <c r="I12" s="19">
        <v>117</v>
      </c>
      <c r="J12" s="20">
        <f t="shared" si="3"/>
        <v>0.90463917525773185</v>
      </c>
      <c r="K12" s="19">
        <v>83</v>
      </c>
      <c r="L12" s="20">
        <f t="shared" si="4"/>
        <v>0.58313817330210771</v>
      </c>
      <c r="M12" s="19">
        <v>95</v>
      </c>
      <c r="N12" s="20">
        <f t="shared" si="5"/>
        <v>0.73453608247422675</v>
      </c>
      <c r="O12" s="19">
        <v>121</v>
      </c>
      <c r="P12" s="20">
        <f t="shared" si="6"/>
        <v>0.85011709601873531</v>
      </c>
      <c r="Q12" s="19">
        <v>89</v>
      </c>
      <c r="R12" s="20">
        <f t="shared" si="7"/>
        <v>0.68814432989690721</v>
      </c>
      <c r="S12" s="19">
        <v>111</v>
      </c>
      <c r="T12" s="20">
        <f t="shared" si="8"/>
        <v>0.77985948477751754</v>
      </c>
      <c r="U12" s="19">
        <v>98</v>
      </c>
      <c r="V12" s="20">
        <f t="shared" si="9"/>
        <v>0.75773195876288657</v>
      </c>
      <c r="W12" s="19">
        <v>92</v>
      </c>
      <c r="X12" s="20">
        <f t="shared" si="10"/>
        <v>0.64637002341920369</v>
      </c>
    </row>
    <row r="13" spans="1:24" x14ac:dyDescent="0.25">
      <c r="A13" s="2" t="s">
        <v>3</v>
      </c>
      <c r="B13" s="2" t="s">
        <v>17</v>
      </c>
      <c r="C13" s="50">
        <v>588</v>
      </c>
      <c r="D13" s="50">
        <f t="shared" si="0"/>
        <v>196</v>
      </c>
      <c r="E13" s="50">
        <v>589</v>
      </c>
      <c r="F13" s="50">
        <f t="shared" si="1"/>
        <v>196.33333333333334</v>
      </c>
      <c r="G13" s="19">
        <v>163</v>
      </c>
      <c r="H13" s="20">
        <f t="shared" si="2"/>
        <v>0.83163265306122447</v>
      </c>
      <c r="I13" s="19">
        <v>165</v>
      </c>
      <c r="J13" s="20">
        <f t="shared" si="3"/>
        <v>0.84183673469387754</v>
      </c>
      <c r="K13" s="19">
        <v>204</v>
      </c>
      <c r="L13" s="20">
        <f t="shared" si="4"/>
        <v>1.0390492359932089</v>
      </c>
      <c r="M13" s="19">
        <v>180</v>
      </c>
      <c r="N13" s="20">
        <f t="shared" si="5"/>
        <v>0.91836734693877553</v>
      </c>
      <c r="O13" s="19">
        <v>207</v>
      </c>
      <c r="P13" s="20">
        <f t="shared" si="6"/>
        <v>1.0543293718166382</v>
      </c>
      <c r="Q13" s="19">
        <v>182</v>
      </c>
      <c r="R13" s="20">
        <f t="shared" si="7"/>
        <v>0.9285714285714286</v>
      </c>
      <c r="S13" s="19">
        <v>212</v>
      </c>
      <c r="T13" s="20">
        <f t="shared" si="8"/>
        <v>1.0797962648556876</v>
      </c>
      <c r="U13" s="19">
        <v>175</v>
      </c>
      <c r="V13" s="20">
        <f t="shared" si="9"/>
        <v>0.8928571428571429</v>
      </c>
      <c r="W13" s="19">
        <v>200</v>
      </c>
      <c r="X13" s="20">
        <f t="shared" si="10"/>
        <v>1.0186757215619693</v>
      </c>
    </row>
    <row r="14" spans="1:24" x14ac:dyDescent="0.25">
      <c r="A14" s="2" t="s">
        <v>3</v>
      </c>
      <c r="B14" s="2" t="s">
        <v>18</v>
      </c>
      <c r="C14" s="50">
        <v>180</v>
      </c>
      <c r="D14" s="50">
        <f t="shared" si="0"/>
        <v>60</v>
      </c>
      <c r="E14" s="50">
        <v>200</v>
      </c>
      <c r="F14" s="50">
        <f t="shared" si="1"/>
        <v>66.666666666666671</v>
      </c>
      <c r="G14" s="19">
        <v>66</v>
      </c>
      <c r="H14" s="20">
        <f t="shared" si="2"/>
        <v>1.1000000000000001</v>
      </c>
      <c r="I14" s="19">
        <v>71</v>
      </c>
      <c r="J14" s="20">
        <f t="shared" si="3"/>
        <v>1.1833333333333333</v>
      </c>
      <c r="K14" s="19">
        <v>43</v>
      </c>
      <c r="L14" s="20">
        <f t="shared" si="4"/>
        <v>0.64499999999999991</v>
      </c>
      <c r="M14" s="19">
        <v>58</v>
      </c>
      <c r="N14" s="20">
        <f t="shared" si="5"/>
        <v>0.96666666666666667</v>
      </c>
      <c r="O14" s="19">
        <v>53</v>
      </c>
      <c r="P14" s="20">
        <f t="shared" si="6"/>
        <v>0.79499999999999993</v>
      </c>
      <c r="Q14" s="19">
        <v>57</v>
      </c>
      <c r="R14" s="20">
        <f t="shared" si="7"/>
        <v>0.95</v>
      </c>
      <c r="S14" s="19">
        <v>55</v>
      </c>
      <c r="T14" s="20">
        <f t="shared" si="8"/>
        <v>0.82499999999999996</v>
      </c>
      <c r="U14" s="19">
        <v>59</v>
      </c>
      <c r="V14" s="20">
        <f t="shared" si="9"/>
        <v>0.98333333333333328</v>
      </c>
      <c r="W14" s="19">
        <v>45</v>
      </c>
      <c r="X14" s="20">
        <f t="shared" si="10"/>
        <v>0.67499999999999993</v>
      </c>
    </row>
    <row r="15" spans="1:24" x14ac:dyDescent="0.25">
      <c r="A15" s="2" t="s">
        <v>5</v>
      </c>
      <c r="B15" s="2" t="s">
        <v>19</v>
      </c>
      <c r="C15" s="50">
        <v>75</v>
      </c>
      <c r="D15" s="50">
        <f t="shared" si="0"/>
        <v>25</v>
      </c>
      <c r="E15" s="50">
        <v>146</v>
      </c>
      <c r="F15" s="50">
        <f t="shared" si="1"/>
        <v>48.666666666666664</v>
      </c>
      <c r="G15" s="19">
        <v>42</v>
      </c>
      <c r="H15" s="20">
        <f t="shared" si="2"/>
        <v>1.68</v>
      </c>
      <c r="I15" s="19">
        <v>44</v>
      </c>
      <c r="J15" s="20">
        <f t="shared" si="3"/>
        <v>1.76</v>
      </c>
      <c r="K15" s="19">
        <v>28</v>
      </c>
      <c r="L15" s="20">
        <f t="shared" si="4"/>
        <v>0.57534246575342474</v>
      </c>
      <c r="M15" s="19">
        <v>45</v>
      </c>
      <c r="N15" s="20">
        <f t="shared" si="5"/>
        <v>1.8</v>
      </c>
      <c r="O15" s="19">
        <v>30</v>
      </c>
      <c r="P15" s="20">
        <f t="shared" si="6"/>
        <v>0.61643835616438358</v>
      </c>
      <c r="Q15" s="19">
        <v>45</v>
      </c>
      <c r="R15" s="20">
        <f t="shared" si="7"/>
        <v>1.8</v>
      </c>
      <c r="S15" s="19">
        <v>28</v>
      </c>
      <c r="T15" s="20">
        <f t="shared" si="8"/>
        <v>0.57534246575342474</v>
      </c>
      <c r="U15" s="19">
        <v>45</v>
      </c>
      <c r="V15" s="20">
        <f t="shared" si="9"/>
        <v>1.8</v>
      </c>
      <c r="W15" s="19">
        <v>32</v>
      </c>
      <c r="X15" s="20">
        <f t="shared" si="10"/>
        <v>0.65753424657534254</v>
      </c>
    </row>
    <row r="16" spans="1:24" x14ac:dyDescent="0.25">
      <c r="A16" s="2" t="s">
        <v>2</v>
      </c>
      <c r="B16" s="2" t="s">
        <v>20</v>
      </c>
      <c r="C16" s="50">
        <v>228</v>
      </c>
      <c r="D16" s="50">
        <f t="shared" si="0"/>
        <v>76</v>
      </c>
      <c r="E16" s="50">
        <v>169</v>
      </c>
      <c r="F16" s="50">
        <f t="shared" si="1"/>
        <v>56.333333333333336</v>
      </c>
      <c r="G16" s="19">
        <v>63</v>
      </c>
      <c r="H16" s="20">
        <f t="shared" si="2"/>
        <v>0.82894736842105265</v>
      </c>
      <c r="I16" s="19">
        <v>66</v>
      </c>
      <c r="J16" s="20">
        <f t="shared" si="3"/>
        <v>0.86842105263157898</v>
      </c>
      <c r="K16" s="19">
        <v>84</v>
      </c>
      <c r="L16" s="20">
        <f t="shared" si="4"/>
        <v>1.4911242603550294</v>
      </c>
      <c r="M16" s="19">
        <v>74</v>
      </c>
      <c r="N16" s="20">
        <f t="shared" si="5"/>
        <v>0.97368421052631582</v>
      </c>
      <c r="O16" s="19">
        <v>86</v>
      </c>
      <c r="P16" s="20">
        <f t="shared" si="6"/>
        <v>1.5266272189349113</v>
      </c>
      <c r="Q16" s="19">
        <v>70</v>
      </c>
      <c r="R16" s="20">
        <f t="shared" si="7"/>
        <v>0.92105263157894735</v>
      </c>
      <c r="S16" s="19">
        <v>82</v>
      </c>
      <c r="T16" s="20">
        <f t="shared" si="8"/>
        <v>1.4556213017751478</v>
      </c>
      <c r="U16" s="19">
        <v>76</v>
      </c>
      <c r="V16" s="20">
        <f t="shared" si="9"/>
        <v>1</v>
      </c>
      <c r="W16" s="19">
        <v>82</v>
      </c>
      <c r="X16" s="20">
        <f t="shared" si="10"/>
        <v>1.4556213017751478</v>
      </c>
    </row>
    <row r="17" spans="1:24" x14ac:dyDescent="0.25">
      <c r="A17" s="2" t="s">
        <v>5</v>
      </c>
      <c r="B17" s="2" t="s">
        <v>21</v>
      </c>
      <c r="C17" s="50">
        <v>2542</v>
      </c>
      <c r="D17" s="50">
        <f t="shared" si="0"/>
        <v>847.33333333333337</v>
      </c>
      <c r="E17" s="50">
        <v>2417</v>
      </c>
      <c r="F17" s="50">
        <f t="shared" si="1"/>
        <v>805.66666666666663</v>
      </c>
      <c r="G17" s="19">
        <v>685</v>
      </c>
      <c r="H17" s="20">
        <f t="shared" si="2"/>
        <v>0.80841856805664825</v>
      </c>
      <c r="I17" s="19">
        <v>704</v>
      </c>
      <c r="J17" s="20">
        <f t="shared" si="3"/>
        <v>0.8308418568056648</v>
      </c>
      <c r="K17" s="19">
        <v>812</v>
      </c>
      <c r="L17" s="20">
        <f t="shared" si="4"/>
        <v>1.0078609846917668</v>
      </c>
      <c r="M17" s="19">
        <v>808</v>
      </c>
      <c r="N17" s="20">
        <f t="shared" si="5"/>
        <v>0.95357985837922887</v>
      </c>
      <c r="O17" s="19">
        <v>868</v>
      </c>
      <c r="P17" s="20">
        <f t="shared" si="6"/>
        <v>1.0773686388084402</v>
      </c>
      <c r="Q17" s="19">
        <v>817</v>
      </c>
      <c r="R17" s="20">
        <f t="shared" si="7"/>
        <v>0.96420141620771038</v>
      </c>
      <c r="S17" s="19">
        <v>866</v>
      </c>
      <c r="T17" s="20">
        <f t="shared" si="8"/>
        <v>1.0748862225899876</v>
      </c>
      <c r="U17" s="19">
        <v>749</v>
      </c>
      <c r="V17" s="20">
        <f t="shared" si="9"/>
        <v>0.88394964594807235</v>
      </c>
      <c r="W17" s="19">
        <v>725</v>
      </c>
      <c r="X17" s="20">
        <f t="shared" si="10"/>
        <v>0.89987587918907741</v>
      </c>
    </row>
    <row r="18" spans="1:24" x14ac:dyDescent="0.25">
      <c r="A18" s="2" t="s">
        <v>2</v>
      </c>
      <c r="B18" s="2" t="s">
        <v>22</v>
      </c>
      <c r="C18" s="50">
        <v>5047</v>
      </c>
      <c r="D18" s="50">
        <f t="shared" si="0"/>
        <v>1682.3333333333333</v>
      </c>
      <c r="E18" s="50">
        <v>5005</v>
      </c>
      <c r="F18" s="50">
        <f t="shared" si="1"/>
        <v>1668.3333333333333</v>
      </c>
      <c r="G18" s="19">
        <v>1278</v>
      </c>
      <c r="H18" s="20">
        <f t="shared" si="2"/>
        <v>0.75965920348722016</v>
      </c>
      <c r="I18" s="19">
        <v>1251</v>
      </c>
      <c r="J18" s="20">
        <f t="shared" si="3"/>
        <v>0.74361006538537744</v>
      </c>
      <c r="K18" s="19">
        <v>1156</v>
      </c>
      <c r="L18" s="20">
        <f t="shared" si="4"/>
        <v>0.69290709290709296</v>
      </c>
      <c r="M18" s="19">
        <v>1487</v>
      </c>
      <c r="N18" s="20">
        <f t="shared" si="5"/>
        <v>0.88389142064592829</v>
      </c>
      <c r="O18" s="19">
        <v>1617</v>
      </c>
      <c r="P18" s="20">
        <f t="shared" si="6"/>
        <v>0.96923076923076923</v>
      </c>
      <c r="Q18" s="19">
        <v>1324</v>
      </c>
      <c r="R18" s="20">
        <f t="shared" si="7"/>
        <v>0.78700217951258178</v>
      </c>
      <c r="S18" s="19">
        <v>1453</v>
      </c>
      <c r="T18" s="20">
        <f t="shared" si="8"/>
        <v>0.87092907092907101</v>
      </c>
      <c r="U18" s="19">
        <v>1342</v>
      </c>
      <c r="V18" s="20">
        <f t="shared" si="9"/>
        <v>0.79770160491381026</v>
      </c>
      <c r="W18" s="19">
        <v>1402</v>
      </c>
      <c r="X18" s="20">
        <f t="shared" si="10"/>
        <v>0.84035964035964039</v>
      </c>
    </row>
    <row r="19" spans="1:24" x14ac:dyDescent="0.25">
      <c r="A19" s="2" t="s">
        <v>5</v>
      </c>
      <c r="B19" s="2" t="s">
        <v>23</v>
      </c>
      <c r="C19" s="50">
        <v>475</v>
      </c>
      <c r="D19" s="50">
        <f t="shared" si="0"/>
        <v>158.33333333333334</v>
      </c>
      <c r="E19" s="50">
        <v>399</v>
      </c>
      <c r="F19" s="50">
        <f t="shared" si="1"/>
        <v>133</v>
      </c>
      <c r="G19" s="19">
        <v>132</v>
      </c>
      <c r="H19" s="20">
        <f t="shared" si="2"/>
        <v>0.83368421052631569</v>
      </c>
      <c r="I19" s="19">
        <v>139</v>
      </c>
      <c r="J19" s="20">
        <f t="shared" si="3"/>
        <v>0.87789473684210517</v>
      </c>
      <c r="K19" s="19">
        <v>142</v>
      </c>
      <c r="L19" s="20">
        <f t="shared" si="4"/>
        <v>1.0676691729323309</v>
      </c>
      <c r="M19" s="19">
        <v>185</v>
      </c>
      <c r="N19" s="20">
        <f t="shared" si="5"/>
        <v>1.1684210526315788</v>
      </c>
      <c r="O19" s="19">
        <v>157</v>
      </c>
      <c r="P19" s="20">
        <f t="shared" si="6"/>
        <v>1.1804511278195489</v>
      </c>
      <c r="Q19" s="19">
        <v>175</v>
      </c>
      <c r="R19" s="20">
        <f t="shared" si="7"/>
        <v>1.1052631578947367</v>
      </c>
      <c r="S19" s="19">
        <v>147</v>
      </c>
      <c r="T19" s="20">
        <f t="shared" si="8"/>
        <v>1.1052631578947369</v>
      </c>
      <c r="U19" s="19">
        <v>149</v>
      </c>
      <c r="V19" s="20">
        <f t="shared" si="9"/>
        <v>0.94105263157894736</v>
      </c>
      <c r="W19" s="19">
        <v>93</v>
      </c>
      <c r="X19" s="20">
        <f t="shared" si="10"/>
        <v>0.6992481203007519</v>
      </c>
    </row>
    <row r="20" spans="1:24" x14ac:dyDescent="0.25">
      <c r="A20" s="2" t="s">
        <v>4</v>
      </c>
      <c r="B20" s="2" t="s">
        <v>24</v>
      </c>
      <c r="C20" s="50">
        <v>1492</v>
      </c>
      <c r="D20" s="50">
        <f t="shared" si="0"/>
        <v>497.33333333333331</v>
      </c>
      <c r="E20" s="50">
        <v>1561</v>
      </c>
      <c r="F20" s="50">
        <f t="shared" si="1"/>
        <v>520.33333333333337</v>
      </c>
      <c r="G20" s="19">
        <v>400</v>
      </c>
      <c r="H20" s="20">
        <f t="shared" si="2"/>
        <v>0.80428954423592491</v>
      </c>
      <c r="I20" s="19">
        <v>380</v>
      </c>
      <c r="J20" s="20">
        <f t="shared" si="3"/>
        <v>0.76407506702412875</v>
      </c>
      <c r="K20" s="19">
        <v>490</v>
      </c>
      <c r="L20" s="20">
        <f t="shared" si="4"/>
        <v>0.9417040358744394</v>
      </c>
      <c r="M20" s="19">
        <v>472</v>
      </c>
      <c r="N20" s="20">
        <f t="shared" si="5"/>
        <v>0.9490616621983915</v>
      </c>
      <c r="O20" s="19">
        <v>533</v>
      </c>
      <c r="P20" s="20">
        <f t="shared" si="6"/>
        <v>1.0243433696348494</v>
      </c>
      <c r="Q20" s="19">
        <v>446</v>
      </c>
      <c r="R20" s="20">
        <f t="shared" si="7"/>
        <v>0.89678284182305634</v>
      </c>
      <c r="S20" s="19">
        <v>460</v>
      </c>
      <c r="T20" s="20">
        <f t="shared" si="8"/>
        <v>0.88404868673926962</v>
      </c>
      <c r="U20" s="19">
        <v>345</v>
      </c>
      <c r="V20" s="20">
        <f t="shared" si="9"/>
        <v>0.69369973190348533</v>
      </c>
      <c r="W20" s="19">
        <v>468</v>
      </c>
      <c r="X20" s="20">
        <f t="shared" si="10"/>
        <v>0.89942344650864825</v>
      </c>
    </row>
    <row r="21" spans="1:24" x14ac:dyDescent="0.25">
      <c r="A21" s="2" t="s">
        <v>3</v>
      </c>
      <c r="B21" s="2" t="s">
        <v>25</v>
      </c>
      <c r="C21" s="50">
        <v>403</v>
      </c>
      <c r="D21" s="50">
        <f t="shared" si="0"/>
        <v>134.33333333333334</v>
      </c>
      <c r="E21" s="50">
        <v>391</v>
      </c>
      <c r="F21" s="50">
        <f t="shared" si="1"/>
        <v>130.33333333333334</v>
      </c>
      <c r="G21" s="19">
        <v>123</v>
      </c>
      <c r="H21" s="20">
        <f t="shared" si="2"/>
        <v>0.91563275434243174</v>
      </c>
      <c r="I21" s="19">
        <v>126</v>
      </c>
      <c r="J21" s="20">
        <f t="shared" si="3"/>
        <v>0.93796526054590568</v>
      </c>
      <c r="K21" s="19">
        <v>100</v>
      </c>
      <c r="L21" s="20">
        <f t="shared" si="4"/>
        <v>0.76726342710997442</v>
      </c>
      <c r="M21" s="19">
        <v>148</v>
      </c>
      <c r="N21" s="20">
        <f t="shared" si="5"/>
        <v>1.1017369727047146</v>
      </c>
      <c r="O21" s="19">
        <v>128</v>
      </c>
      <c r="P21" s="20">
        <f t="shared" si="6"/>
        <v>0.98209718670076718</v>
      </c>
      <c r="Q21" s="19">
        <v>133</v>
      </c>
      <c r="R21" s="20">
        <f t="shared" si="7"/>
        <v>0.99007444168734482</v>
      </c>
      <c r="S21" s="19">
        <v>122</v>
      </c>
      <c r="T21" s="20">
        <f t="shared" si="8"/>
        <v>0.9360613810741687</v>
      </c>
      <c r="U21" s="19">
        <v>159</v>
      </c>
      <c r="V21" s="20">
        <f t="shared" si="9"/>
        <v>1.1836228287841191</v>
      </c>
      <c r="W21" s="19">
        <v>113</v>
      </c>
      <c r="X21" s="20">
        <f t="shared" si="10"/>
        <v>0.86700767263427103</v>
      </c>
    </row>
    <row r="22" spans="1:24" x14ac:dyDescent="0.25">
      <c r="A22" s="2" t="s">
        <v>2</v>
      </c>
      <c r="B22" s="2" t="s">
        <v>26</v>
      </c>
      <c r="C22" s="50">
        <v>150</v>
      </c>
      <c r="D22" s="50">
        <f t="shared" si="0"/>
        <v>50</v>
      </c>
      <c r="E22" s="50">
        <v>144</v>
      </c>
      <c r="F22" s="50">
        <f t="shared" si="1"/>
        <v>48</v>
      </c>
      <c r="G22" s="19">
        <v>54</v>
      </c>
      <c r="H22" s="20">
        <f t="shared" si="2"/>
        <v>1.08</v>
      </c>
      <c r="I22" s="19">
        <v>42</v>
      </c>
      <c r="J22" s="20">
        <f t="shared" si="3"/>
        <v>0.84</v>
      </c>
      <c r="K22" s="19">
        <v>65</v>
      </c>
      <c r="L22" s="20">
        <f t="shared" si="4"/>
        <v>1.3541666666666667</v>
      </c>
      <c r="M22" s="19">
        <v>41</v>
      </c>
      <c r="N22" s="20">
        <f t="shared" si="5"/>
        <v>0.82</v>
      </c>
      <c r="O22" s="19">
        <v>71</v>
      </c>
      <c r="P22" s="20">
        <f t="shared" si="6"/>
        <v>1.4791666666666667</v>
      </c>
      <c r="Q22" s="19">
        <v>41</v>
      </c>
      <c r="R22" s="20">
        <f t="shared" si="7"/>
        <v>0.82</v>
      </c>
      <c r="S22" s="19">
        <v>63</v>
      </c>
      <c r="T22" s="20">
        <f t="shared" si="8"/>
        <v>1.3125</v>
      </c>
      <c r="U22" s="19">
        <v>40</v>
      </c>
      <c r="V22" s="20">
        <f t="shared" si="9"/>
        <v>0.8</v>
      </c>
      <c r="W22" s="19">
        <v>76</v>
      </c>
      <c r="X22" s="20">
        <f t="shared" si="10"/>
        <v>1.5833333333333333</v>
      </c>
    </row>
    <row r="23" spans="1:24" x14ac:dyDescent="0.25">
      <c r="A23" s="2" t="s">
        <v>5</v>
      </c>
      <c r="B23" s="2" t="s">
        <v>27</v>
      </c>
      <c r="C23" s="50">
        <v>60</v>
      </c>
      <c r="D23" s="50">
        <f t="shared" si="0"/>
        <v>20</v>
      </c>
      <c r="E23" s="50">
        <v>68</v>
      </c>
      <c r="F23" s="50">
        <f t="shared" si="1"/>
        <v>22.666666666666668</v>
      </c>
      <c r="G23" s="19">
        <v>22</v>
      </c>
      <c r="H23" s="20">
        <f t="shared" si="2"/>
        <v>1.1000000000000001</v>
      </c>
      <c r="I23" s="19">
        <v>22</v>
      </c>
      <c r="J23" s="20">
        <f t="shared" si="3"/>
        <v>1.1000000000000001</v>
      </c>
      <c r="K23" s="19">
        <v>22</v>
      </c>
      <c r="L23" s="20">
        <f t="shared" si="4"/>
        <v>0.97058823529411764</v>
      </c>
      <c r="M23" s="19">
        <v>22</v>
      </c>
      <c r="N23" s="20">
        <f t="shared" si="5"/>
        <v>1.1000000000000001</v>
      </c>
      <c r="O23" s="19">
        <v>27</v>
      </c>
      <c r="P23" s="20">
        <f t="shared" si="6"/>
        <v>1.1911764705882353</v>
      </c>
      <c r="Q23" s="19">
        <v>23</v>
      </c>
      <c r="R23" s="20">
        <f t="shared" si="7"/>
        <v>1.1499999999999999</v>
      </c>
      <c r="S23" s="19">
        <v>26</v>
      </c>
      <c r="T23" s="20">
        <f t="shared" si="8"/>
        <v>1.1470588235294117</v>
      </c>
      <c r="U23" s="19">
        <v>22</v>
      </c>
      <c r="V23" s="20">
        <f t="shared" si="9"/>
        <v>1.1000000000000001</v>
      </c>
      <c r="W23" s="19">
        <v>21</v>
      </c>
      <c r="X23" s="20">
        <f t="shared" si="10"/>
        <v>0.92647058823529405</v>
      </c>
    </row>
    <row r="24" spans="1:24" x14ac:dyDescent="0.25">
      <c r="A24" s="2" t="s">
        <v>2</v>
      </c>
      <c r="B24" s="2" t="s">
        <v>28</v>
      </c>
      <c r="C24" s="50">
        <v>421</v>
      </c>
      <c r="D24" s="50">
        <f t="shared" si="0"/>
        <v>140.33333333333334</v>
      </c>
      <c r="E24" s="50">
        <v>411</v>
      </c>
      <c r="F24" s="50">
        <f t="shared" si="1"/>
        <v>137</v>
      </c>
      <c r="G24" s="19">
        <v>140</v>
      </c>
      <c r="H24" s="20">
        <f t="shared" si="2"/>
        <v>0.99762470308788587</v>
      </c>
      <c r="I24" s="19">
        <v>133</v>
      </c>
      <c r="J24" s="20">
        <f t="shared" si="3"/>
        <v>0.94774346793349162</v>
      </c>
      <c r="K24" s="19">
        <v>173</v>
      </c>
      <c r="L24" s="20">
        <f t="shared" si="4"/>
        <v>1.2627737226277371</v>
      </c>
      <c r="M24" s="19">
        <v>145</v>
      </c>
      <c r="N24" s="20">
        <f t="shared" si="5"/>
        <v>1.0332541567695961</v>
      </c>
      <c r="O24" s="19">
        <v>203</v>
      </c>
      <c r="P24" s="20">
        <f t="shared" si="6"/>
        <v>1.4817518248175183</v>
      </c>
      <c r="Q24" s="19">
        <v>135</v>
      </c>
      <c r="R24" s="20">
        <f t="shared" si="7"/>
        <v>0.96199524940617576</v>
      </c>
      <c r="S24" s="19">
        <v>177</v>
      </c>
      <c r="T24" s="20">
        <f t="shared" si="8"/>
        <v>1.2919708029197081</v>
      </c>
      <c r="U24" s="19">
        <v>139</v>
      </c>
      <c r="V24" s="20">
        <f t="shared" si="9"/>
        <v>0.99049881235154391</v>
      </c>
      <c r="W24" s="19">
        <v>185</v>
      </c>
      <c r="X24" s="20">
        <f t="shared" si="10"/>
        <v>1.3503649635036497</v>
      </c>
    </row>
    <row r="25" spans="1:24" x14ac:dyDescent="0.25">
      <c r="A25" s="2" t="s">
        <v>5</v>
      </c>
      <c r="B25" s="2" t="s">
        <v>29</v>
      </c>
      <c r="C25" s="50">
        <v>69</v>
      </c>
      <c r="D25" s="50">
        <f t="shared" si="0"/>
        <v>23</v>
      </c>
      <c r="E25" s="50">
        <v>92</v>
      </c>
      <c r="F25" s="50">
        <f t="shared" si="1"/>
        <v>30.666666666666668</v>
      </c>
      <c r="G25" s="19">
        <v>21</v>
      </c>
      <c r="H25" s="20">
        <f t="shared" si="2"/>
        <v>0.91304347826086951</v>
      </c>
      <c r="I25" s="19">
        <v>22</v>
      </c>
      <c r="J25" s="20">
        <f t="shared" si="3"/>
        <v>0.95652173913043481</v>
      </c>
      <c r="K25" s="19">
        <v>30</v>
      </c>
      <c r="L25" s="20">
        <f t="shared" si="4"/>
        <v>0.97826086956521741</v>
      </c>
      <c r="M25" s="19">
        <v>35</v>
      </c>
      <c r="N25" s="20">
        <f t="shared" si="5"/>
        <v>1.5217391304347827</v>
      </c>
      <c r="O25" s="19">
        <v>40</v>
      </c>
      <c r="P25" s="20">
        <f t="shared" si="6"/>
        <v>1.3043478260869565</v>
      </c>
      <c r="Q25" s="19">
        <v>33</v>
      </c>
      <c r="R25" s="20">
        <f t="shared" si="7"/>
        <v>1.4347826086956521</v>
      </c>
      <c r="S25" s="19">
        <v>37</v>
      </c>
      <c r="T25" s="20">
        <f t="shared" si="8"/>
        <v>1.2065217391304348</v>
      </c>
      <c r="U25" s="19">
        <v>29</v>
      </c>
      <c r="V25" s="20">
        <f t="shared" si="9"/>
        <v>1.2608695652173914</v>
      </c>
      <c r="W25" s="19">
        <v>35</v>
      </c>
      <c r="X25" s="20">
        <f t="shared" si="10"/>
        <v>1.1413043478260869</v>
      </c>
    </row>
    <row r="26" spans="1:24" x14ac:dyDescent="0.25">
      <c r="A26" s="2" t="s">
        <v>3</v>
      </c>
      <c r="B26" s="2" t="s">
        <v>30</v>
      </c>
      <c r="C26" s="50">
        <v>267</v>
      </c>
      <c r="D26" s="50">
        <f t="shared" si="0"/>
        <v>89</v>
      </c>
      <c r="E26" s="50">
        <v>283</v>
      </c>
      <c r="F26" s="50">
        <f t="shared" si="1"/>
        <v>94.333333333333329</v>
      </c>
      <c r="G26" s="19">
        <v>85</v>
      </c>
      <c r="H26" s="20">
        <f t="shared" si="2"/>
        <v>0.9550561797752809</v>
      </c>
      <c r="I26" s="19">
        <v>86</v>
      </c>
      <c r="J26" s="20">
        <f t="shared" si="3"/>
        <v>0.9662921348314607</v>
      </c>
      <c r="K26" s="19">
        <v>106</v>
      </c>
      <c r="L26" s="20">
        <f t="shared" si="4"/>
        <v>1.1236749116607774</v>
      </c>
      <c r="M26" s="19">
        <v>99</v>
      </c>
      <c r="N26" s="20">
        <f t="shared" si="5"/>
        <v>1.1123595505617978</v>
      </c>
      <c r="O26" s="19">
        <v>98</v>
      </c>
      <c r="P26" s="20">
        <f t="shared" si="6"/>
        <v>1.0388692579505301</v>
      </c>
      <c r="Q26" s="19">
        <v>98</v>
      </c>
      <c r="R26" s="20">
        <f t="shared" si="7"/>
        <v>1.101123595505618</v>
      </c>
      <c r="S26" s="19">
        <v>98</v>
      </c>
      <c r="T26" s="20">
        <f t="shared" si="8"/>
        <v>1.0388692579505301</v>
      </c>
      <c r="U26" s="19">
        <v>98</v>
      </c>
      <c r="V26" s="20">
        <f t="shared" si="9"/>
        <v>1.101123595505618</v>
      </c>
      <c r="W26" s="19">
        <v>83</v>
      </c>
      <c r="X26" s="20">
        <f t="shared" si="10"/>
        <v>0.87985865724381629</v>
      </c>
    </row>
    <row r="27" spans="1:24" x14ac:dyDescent="0.25">
      <c r="A27" s="2" t="s">
        <v>2</v>
      </c>
      <c r="B27" s="2" t="s">
        <v>31</v>
      </c>
      <c r="C27" s="50">
        <v>241</v>
      </c>
      <c r="D27" s="50">
        <f t="shared" si="0"/>
        <v>80.333333333333329</v>
      </c>
      <c r="E27" s="50">
        <v>218</v>
      </c>
      <c r="F27" s="50">
        <f t="shared" si="1"/>
        <v>72.666666666666671</v>
      </c>
      <c r="G27" s="19">
        <v>72</v>
      </c>
      <c r="H27" s="20">
        <f t="shared" si="2"/>
        <v>0.89626556016597514</v>
      </c>
      <c r="I27" s="19">
        <v>72</v>
      </c>
      <c r="J27" s="20">
        <f t="shared" si="3"/>
        <v>0.89626556016597514</v>
      </c>
      <c r="K27" s="19">
        <v>103</v>
      </c>
      <c r="L27" s="20">
        <f t="shared" si="4"/>
        <v>1.4174311926605503</v>
      </c>
      <c r="M27" s="19">
        <v>75</v>
      </c>
      <c r="N27" s="20">
        <f t="shared" si="5"/>
        <v>0.93360995850622408</v>
      </c>
      <c r="O27" s="19">
        <v>114</v>
      </c>
      <c r="P27" s="20">
        <f t="shared" si="6"/>
        <v>1.5688073394495412</v>
      </c>
      <c r="Q27" s="19">
        <v>81</v>
      </c>
      <c r="R27" s="20">
        <f t="shared" si="7"/>
        <v>1.008298755186722</v>
      </c>
      <c r="S27" s="19">
        <v>109</v>
      </c>
      <c r="T27" s="20">
        <f t="shared" si="8"/>
        <v>1.5</v>
      </c>
      <c r="U27" s="19">
        <v>90</v>
      </c>
      <c r="V27" s="20">
        <f t="shared" si="9"/>
        <v>1.1203319502074689</v>
      </c>
      <c r="W27" s="19">
        <v>108</v>
      </c>
      <c r="X27" s="20">
        <f t="shared" si="10"/>
        <v>1.4862385321100917</v>
      </c>
    </row>
    <row r="28" spans="1:24" x14ac:dyDescent="0.25">
      <c r="A28" s="2" t="s">
        <v>4</v>
      </c>
      <c r="B28" s="2" t="s">
        <v>32</v>
      </c>
      <c r="C28" s="50">
        <v>141</v>
      </c>
      <c r="D28" s="50">
        <f t="shared" si="0"/>
        <v>47</v>
      </c>
      <c r="E28" s="50">
        <v>142</v>
      </c>
      <c r="F28" s="50">
        <f t="shared" si="1"/>
        <v>47.333333333333336</v>
      </c>
      <c r="G28" s="19">
        <v>37</v>
      </c>
      <c r="H28" s="20">
        <f t="shared" si="2"/>
        <v>0.78723404255319152</v>
      </c>
      <c r="I28" s="19">
        <v>34</v>
      </c>
      <c r="J28" s="20">
        <f t="shared" si="3"/>
        <v>0.72340425531914898</v>
      </c>
      <c r="K28" s="19">
        <v>52</v>
      </c>
      <c r="L28" s="20">
        <f t="shared" si="4"/>
        <v>1.0985915492957745</v>
      </c>
      <c r="M28" s="19">
        <v>47</v>
      </c>
      <c r="N28" s="20">
        <f t="shared" si="5"/>
        <v>1</v>
      </c>
      <c r="O28" s="19">
        <v>41</v>
      </c>
      <c r="P28" s="20">
        <f t="shared" si="6"/>
        <v>0.86619718309859151</v>
      </c>
      <c r="Q28" s="19">
        <v>45</v>
      </c>
      <c r="R28" s="20">
        <f t="shared" si="7"/>
        <v>0.95744680851063835</v>
      </c>
      <c r="S28" s="19">
        <v>42</v>
      </c>
      <c r="T28" s="20">
        <f t="shared" si="8"/>
        <v>0.88732394366197176</v>
      </c>
      <c r="U28" s="19">
        <v>51</v>
      </c>
      <c r="V28" s="20">
        <f t="shared" si="9"/>
        <v>1.0851063829787233</v>
      </c>
      <c r="W28" s="19">
        <v>40</v>
      </c>
      <c r="X28" s="20">
        <f t="shared" si="10"/>
        <v>0.84507042253521125</v>
      </c>
    </row>
    <row r="29" spans="1:24" x14ac:dyDescent="0.25">
      <c r="A29" s="2" t="s">
        <v>5</v>
      </c>
      <c r="B29" s="2" t="s">
        <v>33</v>
      </c>
      <c r="C29" s="50">
        <v>443</v>
      </c>
      <c r="D29" s="50">
        <f t="shared" si="0"/>
        <v>147.66666666666666</v>
      </c>
      <c r="E29" s="50">
        <v>407</v>
      </c>
      <c r="F29" s="50">
        <f t="shared" si="1"/>
        <v>135.66666666666666</v>
      </c>
      <c r="G29" s="19">
        <v>130</v>
      </c>
      <c r="H29" s="20">
        <f t="shared" si="2"/>
        <v>0.88036117381489842</v>
      </c>
      <c r="I29" s="19">
        <v>122</v>
      </c>
      <c r="J29" s="20">
        <f t="shared" si="3"/>
        <v>0.82618510158013547</v>
      </c>
      <c r="K29" s="19">
        <v>136</v>
      </c>
      <c r="L29" s="20">
        <f t="shared" si="4"/>
        <v>1.0024570024570025</v>
      </c>
      <c r="M29" s="19">
        <v>106</v>
      </c>
      <c r="N29" s="20">
        <f t="shared" si="5"/>
        <v>0.71783295711060957</v>
      </c>
      <c r="O29" s="19">
        <v>118</v>
      </c>
      <c r="P29" s="20">
        <f t="shared" si="6"/>
        <v>0.86977886977886987</v>
      </c>
      <c r="Q29" s="19">
        <v>111</v>
      </c>
      <c r="R29" s="20">
        <f t="shared" si="7"/>
        <v>0.75169300225733637</v>
      </c>
      <c r="S29" s="19">
        <v>122</v>
      </c>
      <c r="T29" s="20">
        <f t="shared" si="8"/>
        <v>0.89926289926289937</v>
      </c>
      <c r="U29" s="19">
        <v>106</v>
      </c>
      <c r="V29" s="20">
        <f t="shared" si="9"/>
        <v>0.71783295711060957</v>
      </c>
      <c r="W29" s="19">
        <v>146</v>
      </c>
      <c r="X29" s="20">
        <f t="shared" si="10"/>
        <v>1.0761670761670763</v>
      </c>
    </row>
    <row r="30" spans="1:24" x14ac:dyDescent="0.25">
      <c r="A30" s="2" t="s">
        <v>2</v>
      </c>
      <c r="B30" s="2" t="s">
        <v>34</v>
      </c>
      <c r="C30" s="50">
        <v>1779</v>
      </c>
      <c r="D30" s="50">
        <f t="shared" si="0"/>
        <v>593</v>
      </c>
      <c r="E30" s="50">
        <v>1557</v>
      </c>
      <c r="F30" s="50">
        <f t="shared" si="1"/>
        <v>519</v>
      </c>
      <c r="G30" s="19">
        <v>477</v>
      </c>
      <c r="H30" s="20">
        <f t="shared" si="2"/>
        <v>0.80438448566610454</v>
      </c>
      <c r="I30" s="19">
        <v>525</v>
      </c>
      <c r="J30" s="20">
        <f t="shared" si="3"/>
        <v>0.88532883642495785</v>
      </c>
      <c r="K30" s="19">
        <v>490</v>
      </c>
      <c r="L30" s="20">
        <f t="shared" si="4"/>
        <v>0.94412331406551064</v>
      </c>
      <c r="M30" s="19">
        <v>520</v>
      </c>
      <c r="N30" s="20">
        <f t="shared" si="5"/>
        <v>0.87689713322091067</v>
      </c>
      <c r="O30" s="19">
        <v>679</v>
      </c>
      <c r="P30" s="20">
        <f t="shared" si="6"/>
        <v>1.3082851637764932</v>
      </c>
      <c r="Q30" s="19">
        <v>501</v>
      </c>
      <c r="R30" s="20">
        <f t="shared" si="7"/>
        <v>0.84485666104553114</v>
      </c>
      <c r="S30" s="19">
        <v>614</v>
      </c>
      <c r="T30" s="20">
        <f t="shared" si="8"/>
        <v>1.1830443159922928</v>
      </c>
      <c r="U30" s="19">
        <v>429</v>
      </c>
      <c r="V30" s="20">
        <f t="shared" si="9"/>
        <v>0.72344013490725123</v>
      </c>
      <c r="W30" s="19">
        <v>496</v>
      </c>
      <c r="X30" s="20">
        <f t="shared" si="10"/>
        <v>0.95568400770712914</v>
      </c>
    </row>
    <row r="31" spans="1:24" x14ac:dyDescent="0.25">
      <c r="A31" s="2" t="s">
        <v>2</v>
      </c>
      <c r="B31" s="2" t="s">
        <v>35</v>
      </c>
      <c r="C31" s="50">
        <v>352</v>
      </c>
      <c r="D31" s="50">
        <f t="shared" si="0"/>
        <v>117.33333333333333</v>
      </c>
      <c r="E31" s="50">
        <v>354</v>
      </c>
      <c r="F31" s="50">
        <f t="shared" si="1"/>
        <v>118</v>
      </c>
      <c r="G31" s="19">
        <v>105</v>
      </c>
      <c r="H31" s="20">
        <f t="shared" si="2"/>
        <v>0.89488636363636365</v>
      </c>
      <c r="I31" s="19">
        <v>100</v>
      </c>
      <c r="J31" s="20">
        <f t="shared" si="3"/>
        <v>0.85227272727272729</v>
      </c>
      <c r="K31" s="19">
        <v>158</v>
      </c>
      <c r="L31" s="20">
        <f t="shared" si="4"/>
        <v>1.3389830508474576</v>
      </c>
      <c r="M31" s="19">
        <v>133</v>
      </c>
      <c r="N31" s="20">
        <f t="shared" si="5"/>
        <v>1.1335227272727273</v>
      </c>
      <c r="O31" s="19">
        <v>121</v>
      </c>
      <c r="P31" s="20">
        <f t="shared" si="6"/>
        <v>1.0254237288135593</v>
      </c>
      <c r="Q31" s="19">
        <v>130</v>
      </c>
      <c r="R31" s="20">
        <f t="shared" si="7"/>
        <v>1.1079545454545454</v>
      </c>
      <c r="S31" s="19">
        <v>104</v>
      </c>
      <c r="T31" s="20">
        <f t="shared" si="8"/>
        <v>0.88135593220338981</v>
      </c>
      <c r="U31" s="19">
        <v>134</v>
      </c>
      <c r="V31" s="20">
        <f t="shared" si="9"/>
        <v>1.1420454545454546</v>
      </c>
      <c r="W31" s="19">
        <v>140</v>
      </c>
      <c r="X31" s="20">
        <f t="shared" si="10"/>
        <v>1.1864406779661016</v>
      </c>
    </row>
    <row r="32" spans="1:24" x14ac:dyDescent="0.25">
      <c r="A32" s="2" t="s">
        <v>2</v>
      </c>
      <c r="B32" s="2" t="s">
        <v>36</v>
      </c>
      <c r="C32" s="50">
        <v>140</v>
      </c>
      <c r="D32" s="50">
        <f t="shared" si="0"/>
        <v>46.666666666666664</v>
      </c>
      <c r="E32" s="50">
        <v>160</v>
      </c>
      <c r="F32" s="50">
        <f t="shared" si="1"/>
        <v>53.333333333333336</v>
      </c>
      <c r="G32" s="19">
        <v>41</v>
      </c>
      <c r="H32" s="20">
        <f t="shared" si="2"/>
        <v>0.87857142857142867</v>
      </c>
      <c r="I32" s="19">
        <v>42</v>
      </c>
      <c r="J32" s="20">
        <f t="shared" si="3"/>
        <v>0.9</v>
      </c>
      <c r="K32" s="19">
        <v>73</v>
      </c>
      <c r="L32" s="20">
        <f t="shared" si="4"/>
        <v>1.3687499999999999</v>
      </c>
      <c r="M32" s="19">
        <v>50</v>
      </c>
      <c r="N32" s="20">
        <f t="shared" si="5"/>
        <v>1.0714285714285714</v>
      </c>
      <c r="O32" s="19">
        <v>74</v>
      </c>
      <c r="P32" s="20">
        <f t="shared" si="6"/>
        <v>1.3875</v>
      </c>
      <c r="Q32" s="19">
        <v>49</v>
      </c>
      <c r="R32" s="20">
        <f t="shared" si="7"/>
        <v>1.05</v>
      </c>
      <c r="S32" s="19">
        <v>70</v>
      </c>
      <c r="T32" s="20">
        <f t="shared" si="8"/>
        <v>1.3125</v>
      </c>
      <c r="U32" s="19">
        <v>52</v>
      </c>
      <c r="V32" s="20">
        <f t="shared" si="9"/>
        <v>1.1142857142857143</v>
      </c>
      <c r="W32" s="19">
        <v>75</v>
      </c>
      <c r="X32" s="20">
        <f t="shared" si="10"/>
        <v>1.40625</v>
      </c>
    </row>
    <row r="33" spans="1:24" x14ac:dyDescent="0.25">
      <c r="A33" s="2" t="s">
        <v>5</v>
      </c>
      <c r="B33" s="2" t="s">
        <v>37</v>
      </c>
      <c r="C33" s="50">
        <v>131</v>
      </c>
      <c r="D33" s="50">
        <f t="shared" si="0"/>
        <v>43.666666666666664</v>
      </c>
      <c r="E33" s="50">
        <v>148</v>
      </c>
      <c r="F33" s="50">
        <f t="shared" si="1"/>
        <v>49.333333333333336</v>
      </c>
      <c r="G33" s="19">
        <v>39</v>
      </c>
      <c r="H33" s="20">
        <f t="shared" si="2"/>
        <v>0.89312977099236646</v>
      </c>
      <c r="I33" s="19">
        <v>42</v>
      </c>
      <c r="J33" s="20">
        <f t="shared" si="3"/>
        <v>0.96183206106870234</v>
      </c>
      <c r="K33" s="19">
        <v>39</v>
      </c>
      <c r="L33" s="20">
        <f t="shared" si="4"/>
        <v>0.79054054054054046</v>
      </c>
      <c r="M33" s="19">
        <v>33</v>
      </c>
      <c r="N33" s="20">
        <f t="shared" si="5"/>
        <v>0.75572519083969469</v>
      </c>
      <c r="O33" s="19">
        <v>43</v>
      </c>
      <c r="P33" s="20">
        <f t="shared" si="6"/>
        <v>0.8716216216216216</v>
      </c>
      <c r="Q33" s="19">
        <v>32</v>
      </c>
      <c r="R33" s="20">
        <f t="shared" si="7"/>
        <v>0.73282442748091603</v>
      </c>
      <c r="S33" s="19">
        <v>42</v>
      </c>
      <c r="T33" s="20">
        <f t="shared" si="8"/>
        <v>0.85135135135135132</v>
      </c>
      <c r="U33" s="19">
        <v>32</v>
      </c>
      <c r="V33" s="20">
        <f t="shared" si="9"/>
        <v>0.73282442748091603</v>
      </c>
      <c r="W33" s="19">
        <v>47</v>
      </c>
      <c r="X33" s="20">
        <f t="shared" si="10"/>
        <v>0.95270270270270263</v>
      </c>
    </row>
    <row r="34" spans="1:24" x14ac:dyDescent="0.25">
      <c r="A34" s="2" t="s">
        <v>5</v>
      </c>
      <c r="B34" s="2" t="s">
        <v>38</v>
      </c>
      <c r="C34" s="50">
        <v>147</v>
      </c>
      <c r="D34" s="50">
        <f t="shared" si="0"/>
        <v>49</v>
      </c>
      <c r="E34" s="50">
        <v>156</v>
      </c>
      <c r="F34" s="50">
        <f t="shared" si="1"/>
        <v>52</v>
      </c>
      <c r="G34" s="19">
        <v>35</v>
      </c>
      <c r="H34" s="20">
        <f t="shared" si="2"/>
        <v>0.7142857142857143</v>
      </c>
      <c r="I34" s="19">
        <v>35</v>
      </c>
      <c r="J34" s="20">
        <f t="shared" si="3"/>
        <v>0.7142857142857143</v>
      </c>
      <c r="K34" s="19">
        <v>39</v>
      </c>
      <c r="L34" s="20">
        <f t="shared" si="4"/>
        <v>0.75</v>
      </c>
      <c r="M34" s="19">
        <v>36</v>
      </c>
      <c r="N34" s="20">
        <f t="shared" si="5"/>
        <v>0.73469387755102045</v>
      </c>
      <c r="O34" s="19">
        <v>38</v>
      </c>
      <c r="P34" s="20">
        <f t="shared" si="6"/>
        <v>0.73076923076923073</v>
      </c>
      <c r="Q34" s="19">
        <v>38</v>
      </c>
      <c r="R34" s="20">
        <f t="shared" si="7"/>
        <v>0.77551020408163263</v>
      </c>
      <c r="S34" s="19">
        <v>39</v>
      </c>
      <c r="T34" s="20">
        <f t="shared" si="8"/>
        <v>0.75</v>
      </c>
      <c r="U34" s="19">
        <v>51</v>
      </c>
      <c r="V34" s="20">
        <f t="shared" si="9"/>
        <v>1.0408163265306123</v>
      </c>
      <c r="W34" s="19">
        <v>42</v>
      </c>
      <c r="X34" s="20">
        <f t="shared" si="10"/>
        <v>0.80769230769230771</v>
      </c>
    </row>
    <row r="35" spans="1:24" x14ac:dyDescent="0.25">
      <c r="A35" s="2" t="s">
        <v>5</v>
      </c>
      <c r="B35" s="2" t="s">
        <v>39</v>
      </c>
      <c r="C35" s="50">
        <v>171</v>
      </c>
      <c r="D35" s="50">
        <f t="shared" si="0"/>
        <v>57</v>
      </c>
      <c r="E35" s="50">
        <v>200</v>
      </c>
      <c r="F35" s="50">
        <f t="shared" si="1"/>
        <v>66.666666666666671</v>
      </c>
      <c r="G35" s="19">
        <v>49</v>
      </c>
      <c r="H35" s="20">
        <f t="shared" si="2"/>
        <v>0.85964912280701755</v>
      </c>
      <c r="I35" s="19">
        <v>48</v>
      </c>
      <c r="J35" s="20">
        <f t="shared" si="3"/>
        <v>0.84210526315789469</v>
      </c>
      <c r="K35" s="19">
        <v>78</v>
      </c>
      <c r="L35" s="20">
        <f t="shared" si="4"/>
        <v>1.17</v>
      </c>
      <c r="M35" s="19">
        <v>66</v>
      </c>
      <c r="N35" s="20">
        <f t="shared" si="5"/>
        <v>1.1578947368421053</v>
      </c>
      <c r="O35" s="19">
        <v>80</v>
      </c>
      <c r="P35" s="20">
        <f t="shared" si="6"/>
        <v>1.2</v>
      </c>
      <c r="Q35" s="19">
        <v>62</v>
      </c>
      <c r="R35" s="20">
        <f t="shared" si="7"/>
        <v>1.0877192982456141</v>
      </c>
      <c r="S35" s="19">
        <v>73</v>
      </c>
      <c r="T35" s="20">
        <f t="shared" si="8"/>
        <v>1.095</v>
      </c>
      <c r="U35" s="19">
        <v>57</v>
      </c>
      <c r="V35" s="20">
        <f t="shared" si="9"/>
        <v>1</v>
      </c>
      <c r="W35" s="19">
        <v>74</v>
      </c>
      <c r="X35" s="20">
        <f t="shared" si="10"/>
        <v>1.1099999999999999</v>
      </c>
    </row>
    <row r="36" spans="1:24" x14ac:dyDescent="0.25">
      <c r="A36" s="2" t="s">
        <v>2</v>
      </c>
      <c r="B36" s="2" t="s">
        <v>40</v>
      </c>
      <c r="C36" s="50">
        <v>141</v>
      </c>
      <c r="D36" s="50">
        <f t="shared" si="0"/>
        <v>47</v>
      </c>
      <c r="E36" s="50">
        <v>154</v>
      </c>
      <c r="F36" s="50">
        <f t="shared" si="1"/>
        <v>51.333333333333336</v>
      </c>
      <c r="G36" s="19">
        <v>42</v>
      </c>
      <c r="H36" s="20">
        <f t="shared" si="2"/>
        <v>0.8936170212765957</v>
      </c>
      <c r="I36" s="19">
        <v>42</v>
      </c>
      <c r="J36" s="20">
        <f t="shared" si="3"/>
        <v>0.8936170212765957</v>
      </c>
      <c r="K36" s="19">
        <v>55</v>
      </c>
      <c r="L36" s="20">
        <f t="shared" si="4"/>
        <v>1.0714285714285714</v>
      </c>
      <c r="M36" s="19">
        <v>56</v>
      </c>
      <c r="N36" s="20">
        <f t="shared" si="5"/>
        <v>1.1914893617021276</v>
      </c>
      <c r="O36" s="19">
        <v>64</v>
      </c>
      <c r="P36" s="20">
        <f t="shared" si="6"/>
        <v>1.2467532467532467</v>
      </c>
      <c r="Q36" s="19">
        <v>51</v>
      </c>
      <c r="R36" s="20">
        <f t="shared" si="7"/>
        <v>1.0851063829787233</v>
      </c>
      <c r="S36" s="19">
        <v>54</v>
      </c>
      <c r="T36" s="20">
        <f t="shared" si="8"/>
        <v>1.051948051948052</v>
      </c>
      <c r="U36" s="19">
        <v>41</v>
      </c>
      <c r="V36" s="20">
        <f t="shared" si="9"/>
        <v>0.87234042553191493</v>
      </c>
      <c r="W36" s="19">
        <v>47</v>
      </c>
      <c r="X36" s="20">
        <f t="shared" si="10"/>
        <v>0.9155844155844155</v>
      </c>
    </row>
    <row r="37" spans="1:24" x14ac:dyDescent="0.25">
      <c r="A37" s="2" t="s">
        <v>5</v>
      </c>
      <c r="B37" s="2" t="s">
        <v>41</v>
      </c>
      <c r="C37" s="50">
        <v>564</v>
      </c>
      <c r="D37" s="50">
        <f t="shared" si="0"/>
        <v>188</v>
      </c>
      <c r="E37" s="50">
        <v>556</v>
      </c>
      <c r="F37" s="50">
        <f t="shared" si="1"/>
        <v>185.33333333333334</v>
      </c>
      <c r="G37" s="19">
        <v>165</v>
      </c>
      <c r="H37" s="20">
        <f t="shared" si="2"/>
        <v>0.87765957446808507</v>
      </c>
      <c r="I37" s="19">
        <v>157</v>
      </c>
      <c r="J37" s="20">
        <f t="shared" si="3"/>
        <v>0.83510638297872342</v>
      </c>
      <c r="K37" s="19">
        <v>143</v>
      </c>
      <c r="L37" s="20">
        <f t="shared" si="4"/>
        <v>0.77158273381294962</v>
      </c>
      <c r="M37" s="19">
        <v>166</v>
      </c>
      <c r="N37" s="20">
        <f t="shared" si="5"/>
        <v>0.88297872340425532</v>
      </c>
      <c r="O37" s="19">
        <v>245</v>
      </c>
      <c r="P37" s="20">
        <f t="shared" si="6"/>
        <v>1.3219424460431655</v>
      </c>
      <c r="Q37" s="19">
        <v>137</v>
      </c>
      <c r="R37" s="20">
        <f t="shared" si="7"/>
        <v>0.72872340425531912</v>
      </c>
      <c r="S37" s="19">
        <v>192</v>
      </c>
      <c r="T37" s="20">
        <f t="shared" si="8"/>
        <v>1.0359712230215827</v>
      </c>
      <c r="U37" s="19">
        <v>128</v>
      </c>
      <c r="V37" s="20">
        <f t="shared" si="9"/>
        <v>0.68085106382978722</v>
      </c>
      <c r="W37" s="19">
        <v>164</v>
      </c>
      <c r="X37" s="20">
        <f t="shared" si="10"/>
        <v>0.88489208633093519</v>
      </c>
    </row>
    <row r="38" spans="1:24" x14ac:dyDescent="0.25">
      <c r="A38" s="2" t="s">
        <v>2</v>
      </c>
      <c r="B38" s="2" t="s">
        <v>42</v>
      </c>
      <c r="C38" s="50">
        <v>126</v>
      </c>
      <c r="D38" s="50">
        <f t="shared" si="0"/>
        <v>42</v>
      </c>
      <c r="E38" s="50">
        <v>128</v>
      </c>
      <c r="F38" s="50">
        <f t="shared" si="1"/>
        <v>42.666666666666664</v>
      </c>
      <c r="G38" s="19">
        <v>34</v>
      </c>
      <c r="H38" s="20">
        <f t="shared" si="2"/>
        <v>0.80952380952380953</v>
      </c>
      <c r="I38" s="19">
        <v>33</v>
      </c>
      <c r="J38" s="20">
        <f t="shared" si="3"/>
        <v>0.7857142857142857</v>
      </c>
      <c r="K38" s="19">
        <v>37</v>
      </c>
      <c r="L38" s="20">
        <f t="shared" si="4"/>
        <v>0.8671875</v>
      </c>
      <c r="M38" s="19">
        <v>37</v>
      </c>
      <c r="N38" s="20">
        <f t="shared" si="5"/>
        <v>0.88095238095238093</v>
      </c>
      <c r="O38" s="19">
        <v>39</v>
      </c>
      <c r="P38" s="20">
        <f t="shared" si="6"/>
        <v>0.9140625</v>
      </c>
      <c r="Q38" s="19">
        <v>38</v>
      </c>
      <c r="R38" s="20">
        <f t="shared" si="7"/>
        <v>0.90476190476190477</v>
      </c>
      <c r="S38" s="19">
        <v>38</v>
      </c>
      <c r="T38" s="20">
        <f t="shared" si="8"/>
        <v>0.890625</v>
      </c>
      <c r="U38" s="19">
        <v>43</v>
      </c>
      <c r="V38" s="20">
        <f t="shared" si="9"/>
        <v>1.0238095238095237</v>
      </c>
      <c r="W38" s="19">
        <v>35</v>
      </c>
      <c r="X38" s="20">
        <f t="shared" si="10"/>
        <v>0.8203125</v>
      </c>
    </row>
    <row r="39" spans="1:24" x14ac:dyDescent="0.25">
      <c r="A39" s="2" t="s">
        <v>5</v>
      </c>
      <c r="B39" s="2" t="s">
        <v>43</v>
      </c>
      <c r="C39" s="50">
        <v>451</v>
      </c>
      <c r="D39" s="50">
        <f t="shared" si="0"/>
        <v>150.33333333333334</v>
      </c>
      <c r="E39" s="50">
        <v>410</v>
      </c>
      <c r="F39" s="50">
        <f t="shared" si="1"/>
        <v>136.66666666666666</v>
      </c>
      <c r="G39" s="19">
        <v>93</v>
      </c>
      <c r="H39" s="20">
        <f t="shared" si="2"/>
        <v>0.61862527716186244</v>
      </c>
      <c r="I39" s="19">
        <v>93</v>
      </c>
      <c r="J39" s="20">
        <f t="shared" si="3"/>
        <v>0.61862527716186244</v>
      </c>
      <c r="K39" s="19">
        <v>132</v>
      </c>
      <c r="L39" s="20">
        <f t="shared" si="4"/>
        <v>0.96585365853658545</v>
      </c>
      <c r="M39" s="19">
        <v>111</v>
      </c>
      <c r="N39" s="20">
        <f t="shared" si="5"/>
        <v>0.73835920177383585</v>
      </c>
      <c r="O39" s="19">
        <v>154</v>
      </c>
      <c r="P39" s="20">
        <f t="shared" si="6"/>
        <v>1.126829268292683</v>
      </c>
      <c r="Q39" s="19">
        <v>110</v>
      </c>
      <c r="R39" s="20">
        <f t="shared" si="7"/>
        <v>0.73170731707317072</v>
      </c>
      <c r="S39" s="19">
        <v>154</v>
      </c>
      <c r="T39" s="20">
        <f t="shared" si="8"/>
        <v>1.126829268292683</v>
      </c>
      <c r="U39" s="19">
        <v>114</v>
      </c>
      <c r="V39" s="20">
        <f t="shared" si="9"/>
        <v>0.75831485587583147</v>
      </c>
      <c r="W39" s="19">
        <v>119</v>
      </c>
      <c r="X39" s="20">
        <f t="shared" si="10"/>
        <v>0.87073170731707328</v>
      </c>
    </row>
    <row r="40" spans="1:24" x14ac:dyDescent="0.25">
      <c r="A40" s="2" t="s">
        <v>3</v>
      </c>
      <c r="B40" s="2" t="s">
        <v>44</v>
      </c>
      <c r="C40" s="50">
        <v>507</v>
      </c>
      <c r="D40" s="50">
        <f t="shared" si="0"/>
        <v>169</v>
      </c>
      <c r="E40" s="50">
        <v>445</v>
      </c>
      <c r="F40" s="50">
        <f t="shared" si="1"/>
        <v>148.33333333333334</v>
      </c>
      <c r="G40" s="19">
        <v>149</v>
      </c>
      <c r="H40" s="20">
        <f t="shared" si="2"/>
        <v>0.88165680473372776</v>
      </c>
      <c r="I40" s="19">
        <v>141</v>
      </c>
      <c r="J40" s="20">
        <f t="shared" si="3"/>
        <v>0.83431952662721898</v>
      </c>
      <c r="K40" s="19">
        <v>215</v>
      </c>
      <c r="L40" s="20">
        <f t="shared" si="4"/>
        <v>1.449438202247191</v>
      </c>
      <c r="M40" s="19">
        <v>177</v>
      </c>
      <c r="N40" s="20">
        <f t="shared" si="5"/>
        <v>1.0473372781065089</v>
      </c>
      <c r="O40" s="19">
        <v>222</v>
      </c>
      <c r="P40" s="20">
        <f t="shared" si="6"/>
        <v>1.496629213483146</v>
      </c>
      <c r="Q40" s="19">
        <v>166</v>
      </c>
      <c r="R40" s="20">
        <f t="shared" si="7"/>
        <v>0.98224852071005919</v>
      </c>
      <c r="S40" s="19">
        <v>183</v>
      </c>
      <c r="T40" s="20">
        <f t="shared" si="8"/>
        <v>1.2337078651685391</v>
      </c>
      <c r="U40" s="19">
        <v>183</v>
      </c>
      <c r="V40" s="20">
        <f t="shared" si="9"/>
        <v>1.0828402366863905</v>
      </c>
      <c r="W40" s="19">
        <v>169</v>
      </c>
      <c r="X40" s="20">
        <f t="shared" si="10"/>
        <v>1.1393258426966291</v>
      </c>
    </row>
    <row r="41" spans="1:24" x14ac:dyDescent="0.25">
      <c r="A41" s="2" t="s">
        <v>5</v>
      </c>
      <c r="B41" s="2" t="s">
        <v>45</v>
      </c>
      <c r="C41" s="50">
        <v>145</v>
      </c>
      <c r="D41" s="50">
        <f t="shared" si="0"/>
        <v>48.333333333333336</v>
      </c>
      <c r="E41" s="50">
        <v>157</v>
      </c>
      <c r="F41" s="50">
        <f t="shared" si="1"/>
        <v>52.333333333333336</v>
      </c>
      <c r="G41" s="19">
        <v>47</v>
      </c>
      <c r="H41" s="20">
        <f t="shared" si="2"/>
        <v>0.97241379310344822</v>
      </c>
      <c r="I41" s="19">
        <v>49</v>
      </c>
      <c r="J41" s="20">
        <f t="shared" si="3"/>
        <v>1.0137931034482759</v>
      </c>
      <c r="K41" s="19">
        <v>55</v>
      </c>
      <c r="L41" s="20">
        <f t="shared" si="4"/>
        <v>1.0509554140127388</v>
      </c>
      <c r="M41" s="19">
        <v>54</v>
      </c>
      <c r="N41" s="20">
        <f t="shared" si="5"/>
        <v>1.1172413793103448</v>
      </c>
      <c r="O41" s="19">
        <v>63</v>
      </c>
      <c r="P41" s="20">
        <f t="shared" si="6"/>
        <v>1.2038216560509554</v>
      </c>
      <c r="Q41" s="19">
        <v>56</v>
      </c>
      <c r="R41" s="20">
        <f t="shared" si="7"/>
        <v>1.1586206896551723</v>
      </c>
      <c r="S41" s="19">
        <v>64</v>
      </c>
      <c r="T41" s="20">
        <f t="shared" si="8"/>
        <v>1.2229299363057324</v>
      </c>
      <c r="U41" s="19">
        <v>57</v>
      </c>
      <c r="V41" s="20">
        <f t="shared" si="9"/>
        <v>1.1793103448275861</v>
      </c>
      <c r="W41" s="19">
        <v>55</v>
      </c>
      <c r="X41" s="20">
        <f t="shared" si="10"/>
        <v>1.0509554140127388</v>
      </c>
    </row>
    <row r="42" spans="1:24" x14ac:dyDescent="0.25">
      <c r="A42" s="2" t="s">
        <v>2</v>
      </c>
      <c r="B42" s="2" t="s">
        <v>46</v>
      </c>
      <c r="C42" s="50">
        <v>169</v>
      </c>
      <c r="D42" s="50">
        <f t="shared" si="0"/>
        <v>56.333333333333336</v>
      </c>
      <c r="E42" s="50">
        <v>142</v>
      </c>
      <c r="F42" s="50">
        <f t="shared" si="1"/>
        <v>47.333333333333336</v>
      </c>
      <c r="G42" s="19">
        <v>44</v>
      </c>
      <c r="H42" s="20">
        <f t="shared" si="2"/>
        <v>0.78106508875739644</v>
      </c>
      <c r="I42" s="19">
        <v>42</v>
      </c>
      <c r="J42" s="20">
        <f t="shared" si="3"/>
        <v>0.74556213017751471</v>
      </c>
      <c r="K42" s="19">
        <v>76</v>
      </c>
      <c r="L42" s="20">
        <f t="shared" si="4"/>
        <v>1.6056338028169013</v>
      </c>
      <c r="M42" s="19">
        <v>52</v>
      </c>
      <c r="N42" s="20">
        <f t="shared" si="5"/>
        <v>0.92307692307692302</v>
      </c>
      <c r="O42" s="19">
        <v>69</v>
      </c>
      <c r="P42" s="20">
        <f t="shared" si="6"/>
        <v>1.4577464788732393</v>
      </c>
      <c r="Q42" s="19">
        <v>51</v>
      </c>
      <c r="R42" s="20">
        <f t="shared" si="7"/>
        <v>0.90532544378698221</v>
      </c>
      <c r="S42" s="19">
        <v>68</v>
      </c>
      <c r="T42" s="20">
        <f t="shared" si="8"/>
        <v>1.436619718309859</v>
      </c>
      <c r="U42" s="19">
        <v>47</v>
      </c>
      <c r="V42" s="20">
        <f t="shared" si="9"/>
        <v>0.83431952662721887</v>
      </c>
      <c r="W42" s="19">
        <v>68</v>
      </c>
      <c r="X42" s="20">
        <f t="shared" si="10"/>
        <v>1.436619718309859</v>
      </c>
    </row>
    <row r="43" spans="1:24" x14ac:dyDescent="0.25">
      <c r="A43" s="2" t="s">
        <v>2</v>
      </c>
      <c r="B43" s="2" t="s">
        <v>47</v>
      </c>
      <c r="C43" s="50">
        <v>88</v>
      </c>
      <c r="D43" s="50">
        <f t="shared" si="0"/>
        <v>29.333333333333332</v>
      </c>
      <c r="E43" s="50">
        <v>133</v>
      </c>
      <c r="F43" s="50">
        <f t="shared" si="1"/>
        <v>44.333333333333336</v>
      </c>
      <c r="G43" s="19">
        <v>28</v>
      </c>
      <c r="H43" s="20">
        <f t="shared" si="2"/>
        <v>0.95454545454545459</v>
      </c>
      <c r="I43" s="19">
        <v>27</v>
      </c>
      <c r="J43" s="20">
        <f t="shared" si="3"/>
        <v>0.92045454545454553</v>
      </c>
      <c r="K43" s="19">
        <v>29</v>
      </c>
      <c r="L43" s="20">
        <f t="shared" si="4"/>
        <v>0.65413533834586468</v>
      </c>
      <c r="M43" s="19">
        <v>29</v>
      </c>
      <c r="N43" s="20">
        <f t="shared" si="5"/>
        <v>0.98863636363636365</v>
      </c>
      <c r="O43" s="19">
        <v>33</v>
      </c>
      <c r="P43" s="20">
        <f t="shared" si="6"/>
        <v>0.74436090225563911</v>
      </c>
      <c r="Q43" s="19">
        <v>27</v>
      </c>
      <c r="R43" s="20">
        <f t="shared" si="7"/>
        <v>0.92045454545454553</v>
      </c>
      <c r="S43" s="19">
        <v>32</v>
      </c>
      <c r="T43" s="20">
        <f t="shared" si="8"/>
        <v>0.72180451127819545</v>
      </c>
      <c r="U43" s="19">
        <v>30</v>
      </c>
      <c r="V43" s="20">
        <f t="shared" si="9"/>
        <v>1.0227272727272727</v>
      </c>
      <c r="W43" s="19">
        <v>31</v>
      </c>
      <c r="X43" s="20">
        <f t="shared" si="10"/>
        <v>0.6992481203007519</v>
      </c>
    </row>
    <row r="44" spans="1:24" x14ac:dyDescent="0.25">
      <c r="A44" s="2" t="s">
        <v>4</v>
      </c>
      <c r="B44" s="2" t="s">
        <v>48</v>
      </c>
      <c r="C44" s="50">
        <v>2664</v>
      </c>
      <c r="D44" s="50">
        <f t="shared" si="0"/>
        <v>888</v>
      </c>
      <c r="E44" s="50">
        <v>2452</v>
      </c>
      <c r="F44" s="50">
        <f t="shared" si="1"/>
        <v>817.33333333333337</v>
      </c>
      <c r="G44" s="19">
        <v>689</v>
      </c>
      <c r="H44" s="20">
        <f t="shared" si="2"/>
        <v>0.77590090090090091</v>
      </c>
      <c r="I44" s="19">
        <v>672</v>
      </c>
      <c r="J44" s="20">
        <f t="shared" si="3"/>
        <v>0.7567567567567568</v>
      </c>
      <c r="K44" s="19">
        <v>723</v>
      </c>
      <c r="L44" s="20">
        <f t="shared" si="4"/>
        <v>0.88458401305057088</v>
      </c>
      <c r="M44" s="19">
        <v>885</v>
      </c>
      <c r="N44" s="20">
        <f t="shared" si="5"/>
        <v>0.9966216216216216</v>
      </c>
      <c r="O44" s="19">
        <v>952</v>
      </c>
      <c r="P44" s="20">
        <f t="shared" si="6"/>
        <v>1.1647634584013049</v>
      </c>
      <c r="Q44" s="19">
        <v>753</v>
      </c>
      <c r="R44" s="20">
        <f t="shared" si="7"/>
        <v>0.84797297297297303</v>
      </c>
      <c r="S44" s="19">
        <v>708</v>
      </c>
      <c r="T44" s="20">
        <f t="shared" si="8"/>
        <v>0.86623164763458393</v>
      </c>
      <c r="U44" s="19">
        <v>686</v>
      </c>
      <c r="V44" s="20">
        <f t="shared" si="9"/>
        <v>0.77252252252252251</v>
      </c>
      <c r="W44" s="19">
        <v>592</v>
      </c>
      <c r="X44" s="20">
        <f t="shared" si="10"/>
        <v>0.72430668841761825</v>
      </c>
    </row>
    <row r="45" spans="1:24" x14ac:dyDescent="0.25">
      <c r="A45" s="2" t="s">
        <v>4</v>
      </c>
      <c r="B45" s="2" t="s">
        <v>49</v>
      </c>
      <c r="C45" s="50">
        <v>133</v>
      </c>
      <c r="D45" s="50">
        <f t="shared" si="0"/>
        <v>44.333333333333336</v>
      </c>
      <c r="E45" s="50">
        <v>166</v>
      </c>
      <c r="F45" s="50">
        <f t="shared" si="1"/>
        <v>55.333333333333336</v>
      </c>
      <c r="G45" s="19">
        <v>54</v>
      </c>
      <c r="H45" s="20">
        <f t="shared" si="2"/>
        <v>1.2180451127819549</v>
      </c>
      <c r="I45" s="19">
        <v>47</v>
      </c>
      <c r="J45" s="20">
        <f t="shared" si="3"/>
        <v>1.0601503759398496</v>
      </c>
      <c r="K45" s="19">
        <v>35</v>
      </c>
      <c r="L45" s="20">
        <f t="shared" si="4"/>
        <v>0.63253012048192769</v>
      </c>
      <c r="M45" s="19">
        <v>61</v>
      </c>
      <c r="N45" s="20">
        <f t="shared" si="5"/>
        <v>1.37593984962406</v>
      </c>
      <c r="O45" s="19">
        <v>52</v>
      </c>
      <c r="P45" s="20">
        <f t="shared" si="6"/>
        <v>0.93975903614457823</v>
      </c>
      <c r="Q45" s="19">
        <v>41</v>
      </c>
      <c r="R45" s="20">
        <f t="shared" si="7"/>
        <v>0.92481203007518797</v>
      </c>
      <c r="S45" s="19">
        <v>50</v>
      </c>
      <c r="T45" s="20">
        <f t="shared" si="8"/>
        <v>0.90361445783132521</v>
      </c>
      <c r="U45" s="19">
        <v>48</v>
      </c>
      <c r="V45" s="20">
        <f t="shared" si="9"/>
        <v>1.0827067669172932</v>
      </c>
      <c r="W45" s="19">
        <v>18</v>
      </c>
      <c r="X45" s="20">
        <f t="shared" si="10"/>
        <v>0.3253012048192771</v>
      </c>
    </row>
    <row r="46" spans="1:24" x14ac:dyDescent="0.25">
      <c r="A46" s="2" t="s">
        <v>5</v>
      </c>
      <c r="B46" s="2" t="s">
        <v>50</v>
      </c>
      <c r="C46" s="50">
        <v>519</v>
      </c>
      <c r="D46" s="50">
        <f t="shared" si="0"/>
        <v>173</v>
      </c>
      <c r="E46" s="50">
        <v>579</v>
      </c>
      <c r="F46" s="50">
        <f t="shared" si="1"/>
        <v>193</v>
      </c>
      <c r="G46" s="19">
        <v>171</v>
      </c>
      <c r="H46" s="20">
        <f t="shared" si="2"/>
        <v>0.98843930635838151</v>
      </c>
      <c r="I46" s="19">
        <v>167</v>
      </c>
      <c r="J46" s="20">
        <f t="shared" si="3"/>
        <v>0.96531791907514453</v>
      </c>
      <c r="K46" s="19">
        <v>219</v>
      </c>
      <c r="L46" s="20">
        <f t="shared" si="4"/>
        <v>1.1347150259067358</v>
      </c>
      <c r="M46" s="19">
        <v>180</v>
      </c>
      <c r="N46" s="20">
        <f t="shared" si="5"/>
        <v>1.0404624277456647</v>
      </c>
      <c r="O46" s="19">
        <v>281</v>
      </c>
      <c r="P46" s="20">
        <f t="shared" si="6"/>
        <v>1.455958549222798</v>
      </c>
      <c r="Q46" s="19">
        <v>173</v>
      </c>
      <c r="R46" s="20">
        <f t="shared" si="7"/>
        <v>1</v>
      </c>
      <c r="S46" s="19">
        <v>227</v>
      </c>
      <c r="T46" s="20">
        <f t="shared" si="8"/>
        <v>1.1761658031088082</v>
      </c>
      <c r="U46" s="19">
        <v>174</v>
      </c>
      <c r="V46" s="20">
        <f t="shared" si="9"/>
        <v>1.0057803468208093</v>
      </c>
      <c r="W46" s="19">
        <v>236</v>
      </c>
      <c r="X46" s="20">
        <f t="shared" si="10"/>
        <v>1.2227979274611398</v>
      </c>
    </row>
    <row r="47" spans="1:24" x14ac:dyDescent="0.25">
      <c r="A47" s="2" t="s">
        <v>2</v>
      </c>
      <c r="B47" s="2" t="s">
        <v>51</v>
      </c>
      <c r="C47" s="50">
        <v>197</v>
      </c>
      <c r="D47" s="50">
        <f t="shared" si="0"/>
        <v>65.666666666666671</v>
      </c>
      <c r="E47" s="50">
        <v>236</v>
      </c>
      <c r="F47" s="50">
        <f t="shared" si="1"/>
        <v>78.666666666666671</v>
      </c>
      <c r="G47" s="19">
        <v>61</v>
      </c>
      <c r="H47" s="20">
        <f t="shared" si="2"/>
        <v>0.92893401015228416</v>
      </c>
      <c r="I47" s="19">
        <v>59</v>
      </c>
      <c r="J47" s="20">
        <f t="shared" si="3"/>
        <v>0.89847715736040601</v>
      </c>
      <c r="K47" s="19">
        <v>88</v>
      </c>
      <c r="L47" s="20">
        <f t="shared" si="4"/>
        <v>1.1186440677966101</v>
      </c>
      <c r="M47" s="19">
        <v>72</v>
      </c>
      <c r="N47" s="20">
        <f t="shared" si="5"/>
        <v>1.0964467005076142</v>
      </c>
      <c r="O47" s="19">
        <v>105</v>
      </c>
      <c r="P47" s="20">
        <f t="shared" si="6"/>
        <v>1.3347457627118644</v>
      </c>
      <c r="Q47" s="19">
        <v>79</v>
      </c>
      <c r="R47" s="20">
        <f t="shared" si="7"/>
        <v>1.2030456852791878</v>
      </c>
      <c r="S47" s="19">
        <v>95</v>
      </c>
      <c r="T47" s="20">
        <f t="shared" si="8"/>
        <v>1.2076271186440677</v>
      </c>
      <c r="U47" s="19">
        <v>79</v>
      </c>
      <c r="V47" s="20">
        <f t="shared" si="9"/>
        <v>1.2030456852791878</v>
      </c>
      <c r="W47" s="19">
        <v>90</v>
      </c>
      <c r="X47" s="20">
        <f t="shared" si="10"/>
        <v>1.1440677966101693</v>
      </c>
    </row>
    <row r="48" spans="1:24" x14ac:dyDescent="0.25">
      <c r="A48" s="2" t="s">
        <v>4</v>
      </c>
      <c r="B48" s="2" t="s">
        <v>52</v>
      </c>
      <c r="C48" s="50">
        <v>137</v>
      </c>
      <c r="D48" s="50">
        <f t="shared" si="0"/>
        <v>45.666666666666664</v>
      </c>
      <c r="E48" s="50">
        <v>164</v>
      </c>
      <c r="F48" s="50">
        <f t="shared" si="1"/>
        <v>54.666666666666664</v>
      </c>
      <c r="G48" s="19">
        <v>33</v>
      </c>
      <c r="H48" s="20">
        <f t="shared" si="2"/>
        <v>0.72262773722627738</v>
      </c>
      <c r="I48" s="19">
        <v>32</v>
      </c>
      <c r="J48" s="20">
        <f t="shared" si="3"/>
        <v>0.7007299270072993</v>
      </c>
      <c r="K48" s="19">
        <v>73</v>
      </c>
      <c r="L48" s="20">
        <f t="shared" si="4"/>
        <v>1.3353658536585367</v>
      </c>
      <c r="M48" s="19">
        <v>44</v>
      </c>
      <c r="N48" s="20">
        <f t="shared" si="5"/>
        <v>0.96350364963503654</v>
      </c>
      <c r="O48" s="19">
        <v>69</v>
      </c>
      <c r="P48" s="20">
        <f t="shared" si="6"/>
        <v>1.2621951219512195</v>
      </c>
      <c r="Q48" s="19">
        <v>44</v>
      </c>
      <c r="R48" s="20">
        <f t="shared" si="7"/>
        <v>0.96350364963503654</v>
      </c>
      <c r="S48" s="19">
        <v>68</v>
      </c>
      <c r="T48" s="20">
        <f t="shared" si="8"/>
        <v>1.2439024390243902</v>
      </c>
      <c r="U48" s="19">
        <v>44</v>
      </c>
      <c r="V48" s="20">
        <f t="shared" si="9"/>
        <v>0.96350364963503654</v>
      </c>
      <c r="W48" s="19">
        <v>69</v>
      </c>
      <c r="X48" s="20">
        <f t="shared" si="10"/>
        <v>1.2621951219512195</v>
      </c>
    </row>
    <row r="49" spans="1:24" x14ac:dyDescent="0.25">
      <c r="A49" s="2" t="s">
        <v>5</v>
      </c>
      <c r="B49" s="2" t="s">
        <v>53</v>
      </c>
      <c r="C49" s="50">
        <v>275</v>
      </c>
      <c r="D49" s="50">
        <f t="shared" si="0"/>
        <v>91.666666666666671</v>
      </c>
      <c r="E49" s="50">
        <v>276</v>
      </c>
      <c r="F49" s="50">
        <f t="shared" si="1"/>
        <v>92</v>
      </c>
      <c r="G49" s="19">
        <v>73</v>
      </c>
      <c r="H49" s="20">
        <f t="shared" si="2"/>
        <v>0.79636363636363627</v>
      </c>
      <c r="I49" s="19">
        <v>70</v>
      </c>
      <c r="J49" s="20">
        <f t="shared" si="3"/>
        <v>0.76363636363636356</v>
      </c>
      <c r="K49" s="19">
        <v>75</v>
      </c>
      <c r="L49" s="20">
        <f t="shared" si="4"/>
        <v>0.81521739130434778</v>
      </c>
      <c r="M49" s="19">
        <v>87</v>
      </c>
      <c r="N49" s="20">
        <f t="shared" si="5"/>
        <v>0.9490909090909091</v>
      </c>
      <c r="O49" s="19">
        <v>74</v>
      </c>
      <c r="P49" s="20">
        <f t="shared" si="6"/>
        <v>0.80434782608695654</v>
      </c>
      <c r="Q49" s="19">
        <v>81</v>
      </c>
      <c r="R49" s="20">
        <f t="shared" si="7"/>
        <v>0.88363636363636355</v>
      </c>
      <c r="S49" s="19">
        <v>55</v>
      </c>
      <c r="T49" s="20">
        <f t="shared" si="8"/>
        <v>0.59782608695652173</v>
      </c>
      <c r="U49" s="19">
        <v>81</v>
      </c>
      <c r="V49" s="20">
        <f t="shared" si="9"/>
        <v>0.88363636363636355</v>
      </c>
      <c r="W49" s="19">
        <v>75</v>
      </c>
      <c r="X49" s="20">
        <f t="shared" si="10"/>
        <v>0.81521739130434778</v>
      </c>
    </row>
    <row r="50" spans="1:24" x14ac:dyDescent="0.25">
      <c r="A50" s="2" t="s">
        <v>3</v>
      </c>
      <c r="B50" s="2" t="s">
        <v>54</v>
      </c>
      <c r="C50" s="50">
        <v>273</v>
      </c>
      <c r="D50" s="50">
        <f t="shared" si="0"/>
        <v>91</v>
      </c>
      <c r="E50" s="50">
        <v>278</v>
      </c>
      <c r="F50" s="50">
        <f t="shared" si="1"/>
        <v>92.666666666666671</v>
      </c>
      <c r="G50" s="19">
        <v>83</v>
      </c>
      <c r="H50" s="20">
        <f t="shared" si="2"/>
        <v>0.91208791208791207</v>
      </c>
      <c r="I50" s="19">
        <v>84</v>
      </c>
      <c r="J50" s="20">
        <f t="shared" si="3"/>
        <v>0.92307692307692313</v>
      </c>
      <c r="K50" s="19">
        <v>105</v>
      </c>
      <c r="L50" s="20">
        <f t="shared" si="4"/>
        <v>1.133093525179856</v>
      </c>
      <c r="M50" s="19">
        <v>94</v>
      </c>
      <c r="N50" s="20">
        <f t="shared" si="5"/>
        <v>1.0329670329670331</v>
      </c>
      <c r="O50" s="19">
        <v>113</v>
      </c>
      <c r="P50" s="20">
        <f t="shared" si="6"/>
        <v>1.2194244604316546</v>
      </c>
      <c r="Q50" s="19">
        <v>85</v>
      </c>
      <c r="R50" s="20">
        <f t="shared" si="7"/>
        <v>0.93406593406593408</v>
      </c>
      <c r="S50" s="19">
        <v>101</v>
      </c>
      <c r="T50" s="20">
        <f t="shared" si="8"/>
        <v>1.0899280575539567</v>
      </c>
      <c r="U50" s="19">
        <v>96</v>
      </c>
      <c r="V50" s="20">
        <f t="shared" si="9"/>
        <v>1.054945054945055</v>
      </c>
      <c r="W50" s="19">
        <v>110</v>
      </c>
      <c r="X50" s="20">
        <f t="shared" si="10"/>
        <v>1.1870503597122302</v>
      </c>
    </row>
    <row r="51" spans="1:24" x14ac:dyDescent="0.25">
      <c r="A51" s="2" t="s">
        <v>3</v>
      </c>
      <c r="B51" s="2" t="s">
        <v>55</v>
      </c>
      <c r="C51" s="50">
        <v>70</v>
      </c>
      <c r="D51" s="50">
        <f t="shared" si="0"/>
        <v>23.333333333333332</v>
      </c>
      <c r="E51" s="50">
        <v>97</v>
      </c>
      <c r="F51" s="50">
        <f t="shared" si="1"/>
        <v>32.333333333333336</v>
      </c>
      <c r="G51" s="19">
        <v>12</v>
      </c>
      <c r="H51" s="20">
        <f t="shared" si="2"/>
        <v>0.51428571428571435</v>
      </c>
      <c r="I51" s="19">
        <v>12</v>
      </c>
      <c r="J51" s="20">
        <f t="shared" si="3"/>
        <v>0.51428571428571435</v>
      </c>
      <c r="K51" s="19">
        <v>26</v>
      </c>
      <c r="L51" s="20">
        <f t="shared" si="4"/>
        <v>0.8041237113402061</v>
      </c>
      <c r="M51" s="19">
        <v>23</v>
      </c>
      <c r="N51" s="20">
        <f t="shared" si="5"/>
        <v>0.98571428571428577</v>
      </c>
      <c r="O51" s="19">
        <v>22</v>
      </c>
      <c r="P51" s="20">
        <f t="shared" si="6"/>
        <v>0.68041237113402053</v>
      </c>
      <c r="Q51" s="19">
        <v>23</v>
      </c>
      <c r="R51" s="20">
        <f t="shared" si="7"/>
        <v>0.98571428571428577</v>
      </c>
      <c r="S51" s="19">
        <v>22</v>
      </c>
      <c r="T51" s="20">
        <f t="shared" si="8"/>
        <v>0.68041237113402053</v>
      </c>
      <c r="U51" s="19">
        <v>22</v>
      </c>
      <c r="V51" s="20">
        <f t="shared" si="9"/>
        <v>0.94285714285714295</v>
      </c>
      <c r="W51" s="19">
        <v>29</v>
      </c>
      <c r="X51" s="20">
        <f t="shared" si="10"/>
        <v>0.89690721649484528</v>
      </c>
    </row>
    <row r="52" spans="1:24" x14ac:dyDescent="0.25">
      <c r="A52" s="2" t="s">
        <v>5</v>
      </c>
      <c r="B52" s="2" t="s">
        <v>56</v>
      </c>
      <c r="C52" s="50">
        <v>211</v>
      </c>
      <c r="D52" s="50">
        <f t="shared" si="0"/>
        <v>70.333333333333329</v>
      </c>
      <c r="E52" s="50">
        <v>275</v>
      </c>
      <c r="F52" s="50">
        <f t="shared" si="1"/>
        <v>91.666666666666671</v>
      </c>
      <c r="G52" s="19">
        <v>73</v>
      </c>
      <c r="H52" s="20">
        <f t="shared" si="2"/>
        <v>1.0379146919431281</v>
      </c>
      <c r="I52" s="19">
        <v>68</v>
      </c>
      <c r="J52" s="20">
        <f t="shared" si="3"/>
        <v>0.96682464454976313</v>
      </c>
      <c r="K52" s="19">
        <v>96</v>
      </c>
      <c r="L52" s="20">
        <f t="shared" si="4"/>
        <v>1.0472727272727271</v>
      </c>
      <c r="M52" s="19">
        <v>83</v>
      </c>
      <c r="N52" s="20">
        <f t="shared" si="5"/>
        <v>1.1800947867298579</v>
      </c>
      <c r="O52" s="19">
        <v>111</v>
      </c>
      <c r="P52" s="20">
        <f t="shared" si="6"/>
        <v>1.2109090909090909</v>
      </c>
      <c r="Q52" s="19">
        <v>78</v>
      </c>
      <c r="R52" s="20">
        <f t="shared" si="7"/>
        <v>1.109004739336493</v>
      </c>
      <c r="S52" s="19">
        <v>100</v>
      </c>
      <c r="T52" s="20">
        <f t="shared" si="8"/>
        <v>1.0909090909090908</v>
      </c>
      <c r="U52" s="19">
        <v>82</v>
      </c>
      <c r="V52" s="20">
        <f t="shared" si="9"/>
        <v>1.1658767772511849</v>
      </c>
      <c r="W52" s="19">
        <v>109</v>
      </c>
      <c r="X52" s="20">
        <f t="shared" si="10"/>
        <v>1.189090909090909</v>
      </c>
    </row>
    <row r="53" spans="1:24" x14ac:dyDescent="0.25">
      <c r="A53" s="2" t="s">
        <v>5</v>
      </c>
      <c r="B53" s="2" t="s">
        <v>57</v>
      </c>
      <c r="C53" s="50">
        <v>154</v>
      </c>
      <c r="D53" s="50">
        <f t="shared" si="0"/>
        <v>51.333333333333336</v>
      </c>
      <c r="E53" s="50">
        <v>152</v>
      </c>
      <c r="F53" s="50">
        <f t="shared" si="1"/>
        <v>50.666666666666664</v>
      </c>
      <c r="G53" s="19">
        <v>40</v>
      </c>
      <c r="H53" s="20">
        <f t="shared" si="2"/>
        <v>0.77922077922077915</v>
      </c>
      <c r="I53" s="19">
        <v>41</v>
      </c>
      <c r="J53" s="20">
        <f t="shared" si="3"/>
        <v>0.79870129870129869</v>
      </c>
      <c r="K53" s="19">
        <v>55</v>
      </c>
      <c r="L53" s="20">
        <f t="shared" si="4"/>
        <v>1.0855263157894737</v>
      </c>
      <c r="M53" s="19">
        <v>60</v>
      </c>
      <c r="N53" s="20">
        <f t="shared" si="5"/>
        <v>1.1688311688311688</v>
      </c>
      <c r="O53" s="19">
        <v>57</v>
      </c>
      <c r="P53" s="20">
        <f t="shared" si="6"/>
        <v>1.125</v>
      </c>
      <c r="Q53" s="19">
        <v>57</v>
      </c>
      <c r="R53" s="20">
        <f t="shared" si="7"/>
        <v>1.1103896103896103</v>
      </c>
      <c r="S53" s="19">
        <v>51</v>
      </c>
      <c r="T53" s="20">
        <f t="shared" si="8"/>
        <v>1.006578947368421</v>
      </c>
      <c r="U53" s="19">
        <v>57</v>
      </c>
      <c r="V53" s="20">
        <f t="shared" si="9"/>
        <v>1.1103896103896103</v>
      </c>
      <c r="W53" s="19">
        <v>54</v>
      </c>
      <c r="X53" s="20">
        <f t="shared" si="10"/>
        <v>1.0657894736842106</v>
      </c>
    </row>
    <row r="54" spans="1:24" x14ac:dyDescent="0.25">
      <c r="A54" s="2" t="s">
        <v>3</v>
      </c>
      <c r="B54" s="2" t="s">
        <v>58</v>
      </c>
      <c r="C54" s="50">
        <v>703</v>
      </c>
      <c r="D54" s="50">
        <f t="shared" si="0"/>
        <v>234.33333333333334</v>
      </c>
      <c r="E54" s="50">
        <v>656</v>
      </c>
      <c r="F54" s="50">
        <f t="shared" si="1"/>
        <v>218.66666666666666</v>
      </c>
      <c r="G54" s="19">
        <v>210</v>
      </c>
      <c r="H54" s="20">
        <f t="shared" si="2"/>
        <v>0.89615931721194875</v>
      </c>
      <c r="I54" s="19">
        <v>192</v>
      </c>
      <c r="J54" s="20">
        <f t="shared" si="3"/>
        <v>0.81934566145092458</v>
      </c>
      <c r="K54" s="19">
        <v>286</v>
      </c>
      <c r="L54" s="20">
        <f t="shared" si="4"/>
        <v>1.3079268292682928</v>
      </c>
      <c r="M54" s="19">
        <v>232</v>
      </c>
      <c r="N54" s="20">
        <f t="shared" si="5"/>
        <v>0.99004267425320058</v>
      </c>
      <c r="O54" s="19">
        <v>307</v>
      </c>
      <c r="P54" s="20">
        <f t="shared" si="6"/>
        <v>1.4039634146341464</v>
      </c>
      <c r="Q54" s="19">
        <v>221</v>
      </c>
      <c r="R54" s="20">
        <f t="shared" si="7"/>
        <v>0.94310099573257467</v>
      </c>
      <c r="S54" s="19">
        <v>266</v>
      </c>
      <c r="T54" s="20">
        <f t="shared" si="8"/>
        <v>1.2164634146341464</v>
      </c>
      <c r="U54" s="19">
        <v>223</v>
      </c>
      <c r="V54" s="20">
        <f t="shared" si="9"/>
        <v>0.95163584637268839</v>
      </c>
      <c r="W54" s="19">
        <v>271</v>
      </c>
      <c r="X54" s="20">
        <f t="shared" si="10"/>
        <v>1.2393292682926831</v>
      </c>
    </row>
    <row r="55" spans="1:24" x14ac:dyDescent="0.25">
      <c r="A55" s="2" t="s">
        <v>4</v>
      </c>
      <c r="B55" s="2" t="s">
        <v>59</v>
      </c>
      <c r="C55" s="50">
        <v>228</v>
      </c>
      <c r="D55" s="50">
        <f t="shared" si="0"/>
        <v>76</v>
      </c>
      <c r="E55" s="50">
        <v>244</v>
      </c>
      <c r="F55" s="50">
        <f t="shared" si="1"/>
        <v>81.333333333333329</v>
      </c>
      <c r="G55" s="19">
        <v>79</v>
      </c>
      <c r="H55" s="20">
        <f t="shared" si="2"/>
        <v>1.0394736842105263</v>
      </c>
      <c r="I55" s="19">
        <v>81</v>
      </c>
      <c r="J55" s="20">
        <f t="shared" si="3"/>
        <v>1.0657894736842106</v>
      </c>
      <c r="K55" s="19">
        <v>98</v>
      </c>
      <c r="L55" s="20">
        <f t="shared" si="4"/>
        <v>1.2049180327868854</v>
      </c>
      <c r="M55" s="19">
        <v>80</v>
      </c>
      <c r="N55" s="20">
        <f t="shared" si="5"/>
        <v>1.0526315789473684</v>
      </c>
      <c r="O55" s="19">
        <v>102</v>
      </c>
      <c r="P55" s="20">
        <f t="shared" si="6"/>
        <v>1.2540983606557379</v>
      </c>
      <c r="Q55" s="19">
        <v>73</v>
      </c>
      <c r="R55" s="20">
        <f t="shared" si="7"/>
        <v>0.96052631578947367</v>
      </c>
      <c r="S55" s="19">
        <v>89</v>
      </c>
      <c r="T55" s="20">
        <f t="shared" si="8"/>
        <v>1.0942622950819674</v>
      </c>
      <c r="U55" s="19">
        <v>70</v>
      </c>
      <c r="V55" s="20">
        <f t="shared" si="9"/>
        <v>0.92105263157894735</v>
      </c>
      <c r="W55" s="19">
        <v>84</v>
      </c>
      <c r="X55" s="20">
        <f t="shared" si="10"/>
        <v>1.0327868852459017</v>
      </c>
    </row>
    <row r="56" spans="1:24" x14ac:dyDescent="0.25">
      <c r="A56" s="2" t="s">
        <v>3</v>
      </c>
      <c r="B56" s="2" t="s">
        <v>60</v>
      </c>
      <c r="C56" s="50">
        <v>344</v>
      </c>
      <c r="D56" s="50">
        <f t="shared" si="0"/>
        <v>114.66666666666667</v>
      </c>
      <c r="E56" s="50">
        <v>338</v>
      </c>
      <c r="F56" s="50">
        <f t="shared" si="1"/>
        <v>112.66666666666667</v>
      </c>
      <c r="G56" s="19">
        <v>105</v>
      </c>
      <c r="H56" s="20">
        <f t="shared" si="2"/>
        <v>0.91569767441860461</v>
      </c>
      <c r="I56" s="19">
        <v>101</v>
      </c>
      <c r="J56" s="20">
        <f t="shared" si="3"/>
        <v>0.8808139534883721</v>
      </c>
      <c r="K56" s="19">
        <v>128</v>
      </c>
      <c r="L56" s="20">
        <f t="shared" si="4"/>
        <v>1.136094674556213</v>
      </c>
      <c r="M56" s="19">
        <v>123</v>
      </c>
      <c r="N56" s="20">
        <f t="shared" si="5"/>
        <v>1.0726744186046511</v>
      </c>
      <c r="O56" s="19">
        <v>157</v>
      </c>
      <c r="P56" s="20">
        <f t="shared" si="6"/>
        <v>1.3934911242603549</v>
      </c>
      <c r="Q56" s="19">
        <v>95</v>
      </c>
      <c r="R56" s="20">
        <f t="shared" si="7"/>
        <v>0.82848837209302317</v>
      </c>
      <c r="S56" s="19">
        <v>139</v>
      </c>
      <c r="T56" s="20">
        <f t="shared" si="8"/>
        <v>1.2337278106508875</v>
      </c>
      <c r="U56" s="19">
        <v>118</v>
      </c>
      <c r="V56" s="20">
        <f t="shared" si="9"/>
        <v>1.0290697674418605</v>
      </c>
      <c r="W56" s="19">
        <v>168</v>
      </c>
      <c r="X56" s="20">
        <f t="shared" si="10"/>
        <v>1.4911242603550294</v>
      </c>
    </row>
    <row r="57" spans="1:24" x14ac:dyDescent="0.25">
      <c r="A57" s="2" t="s">
        <v>3</v>
      </c>
      <c r="B57" s="2" t="s">
        <v>61</v>
      </c>
      <c r="C57" s="50">
        <v>317</v>
      </c>
      <c r="D57" s="50">
        <f t="shared" si="0"/>
        <v>105.66666666666667</v>
      </c>
      <c r="E57" s="50">
        <v>383</v>
      </c>
      <c r="F57" s="50">
        <f t="shared" si="1"/>
        <v>127.66666666666667</v>
      </c>
      <c r="G57" s="19">
        <v>84</v>
      </c>
      <c r="H57" s="20">
        <f t="shared" si="2"/>
        <v>0.79495268138801256</v>
      </c>
      <c r="I57" s="19">
        <v>86</v>
      </c>
      <c r="J57" s="20">
        <f t="shared" si="3"/>
        <v>0.81388012618296524</v>
      </c>
      <c r="K57" s="19">
        <v>128</v>
      </c>
      <c r="L57" s="20">
        <f t="shared" si="4"/>
        <v>1.0026109660574412</v>
      </c>
      <c r="M57" s="19">
        <v>99</v>
      </c>
      <c r="N57" s="20">
        <f t="shared" si="5"/>
        <v>0.93690851735015768</v>
      </c>
      <c r="O57" s="19">
        <v>143</v>
      </c>
      <c r="P57" s="20">
        <f t="shared" si="6"/>
        <v>1.1201044386422976</v>
      </c>
      <c r="Q57" s="19">
        <v>105</v>
      </c>
      <c r="R57" s="20">
        <f t="shared" si="7"/>
        <v>0.9936908517350157</v>
      </c>
      <c r="S57" s="19">
        <v>155</v>
      </c>
      <c r="T57" s="20">
        <f t="shared" si="8"/>
        <v>1.2140992167101827</v>
      </c>
      <c r="U57" s="19">
        <v>100</v>
      </c>
      <c r="V57" s="20">
        <f t="shared" si="9"/>
        <v>0.94637223974763407</v>
      </c>
      <c r="W57" s="19">
        <v>124</v>
      </c>
      <c r="X57" s="20">
        <f t="shared" si="10"/>
        <v>0.97127937336814618</v>
      </c>
    </row>
    <row r="58" spans="1:24" x14ac:dyDescent="0.25">
      <c r="A58" s="2" t="s">
        <v>5</v>
      </c>
      <c r="B58" s="2" t="s">
        <v>62</v>
      </c>
      <c r="C58" s="50">
        <v>308</v>
      </c>
      <c r="D58" s="50">
        <f t="shared" si="0"/>
        <v>102.66666666666667</v>
      </c>
      <c r="E58" s="50">
        <v>311</v>
      </c>
      <c r="F58" s="50">
        <f t="shared" si="1"/>
        <v>103.66666666666667</v>
      </c>
      <c r="G58" s="19">
        <v>81</v>
      </c>
      <c r="H58" s="20">
        <f t="shared" si="2"/>
        <v>0.78896103896103897</v>
      </c>
      <c r="I58" s="19">
        <v>78</v>
      </c>
      <c r="J58" s="20">
        <f t="shared" si="3"/>
        <v>0.75974025974025972</v>
      </c>
      <c r="K58" s="19">
        <v>71</v>
      </c>
      <c r="L58" s="20">
        <f t="shared" si="4"/>
        <v>0.68488745980707388</v>
      </c>
      <c r="M58" s="19">
        <v>75</v>
      </c>
      <c r="N58" s="20">
        <f t="shared" si="5"/>
        <v>0.73051948051948046</v>
      </c>
      <c r="O58" s="19">
        <v>93</v>
      </c>
      <c r="P58" s="20">
        <f t="shared" si="6"/>
        <v>0.89710610932475876</v>
      </c>
      <c r="Q58" s="19">
        <v>88</v>
      </c>
      <c r="R58" s="20">
        <f t="shared" si="7"/>
        <v>0.8571428571428571</v>
      </c>
      <c r="S58" s="19">
        <v>88</v>
      </c>
      <c r="T58" s="20">
        <f t="shared" si="8"/>
        <v>0.84887459807073951</v>
      </c>
      <c r="U58" s="19">
        <v>84</v>
      </c>
      <c r="V58" s="20">
        <f t="shared" si="9"/>
        <v>0.81818181818181812</v>
      </c>
      <c r="W58" s="19">
        <v>67</v>
      </c>
      <c r="X58" s="20">
        <f t="shared" si="10"/>
        <v>0.6463022508038585</v>
      </c>
    </row>
    <row r="59" spans="1:24" x14ac:dyDescent="0.25">
      <c r="A59" s="2" t="s">
        <v>3</v>
      </c>
      <c r="B59" s="2" t="s">
        <v>63</v>
      </c>
      <c r="C59" s="50">
        <v>81</v>
      </c>
      <c r="D59" s="50">
        <f t="shared" si="0"/>
        <v>27</v>
      </c>
      <c r="E59" s="50">
        <v>85</v>
      </c>
      <c r="F59" s="50">
        <f t="shared" si="1"/>
        <v>28.333333333333332</v>
      </c>
      <c r="G59" s="19">
        <v>34</v>
      </c>
      <c r="H59" s="20">
        <f t="shared" si="2"/>
        <v>1.2592592592592593</v>
      </c>
      <c r="I59" s="19">
        <v>34</v>
      </c>
      <c r="J59" s="20">
        <f t="shared" si="3"/>
        <v>1.2592592592592593</v>
      </c>
      <c r="K59" s="19">
        <v>31</v>
      </c>
      <c r="L59" s="20">
        <f t="shared" si="4"/>
        <v>1.0941176470588236</v>
      </c>
      <c r="M59" s="19">
        <v>39</v>
      </c>
      <c r="N59" s="20">
        <f t="shared" si="5"/>
        <v>1.4444444444444444</v>
      </c>
      <c r="O59" s="19">
        <v>32</v>
      </c>
      <c r="P59" s="20">
        <f t="shared" si="6"/>
        <v>1.1294117647058823</v>
      </c>
      <c r="Q59" s="19">
        <v>35</v>
      </c>
      <c r="R59" s="20">
        <f t="shared" si="7"/>
        <v>1.2962962962962963</v>
      </c>
      <c r="S59" s="19">
        <v>29</v>
      </c>
      <c r="T59" s="20">
        <f t="shared" si="8"/>
        <v>1.023529411764706</v>
      </c>
      <c r="U59" s="19">
        <v>41</v>
      </c>
      <c r="V59" s="20">
        <f t="shared" si="9"/>
        <v>1.5185185185185186</v>
      </c>
      <c r="W59" s="19">
        <v>34</v>
      </c>
      <c r="X59" s="20">
        <f t="shared" si="10"/>
        <v>1.2</v>
      </c>
    </row>
    <row r="60" spans="1:24" x14ac:dyDescent="0.25">
      <c r="A60" s="2" t="s">
        <v>5</v>
      </c>
      <c r="B60" s="2" t="s">
        <v>64</v>
      </c>
      <c r="C60" s="50">
        <v>190</v>
      </c>
      <c r="D60" s="50">
        <f t="shared" si="0"/>
        <v>63.333333333333336</v>
      </c>
      <c r="E60" s="50">
        <v>239</v>
      </c>
      <c r="F60" s="50">
        <f t="shared" si="1"/>
        <v>79.666666666666671</v>
      </c>
      <c r="G60" s="19">
        <v>63</v>
      </c>
      <c r="H60" s="20">
        <f t="shared" si="2"/>
        <v>0.99473684210526314</v>
      </c>
      <c r="I60" s="19">
        <v>62</v>
      </c>
      <c r="J60" s="20">
        <f t="shared" si="3"/>
        <v>0.97894736842105257</v>
      </c>
      <c r="K60" s="19">
        <v>67</v>
      </c>
      <c r="L60" s="20">
        <f t="shared" si="4"/>
        <v>0.84100418410041833</v>
      </c>
      <c r="M60" s="19">
        <v>66</v>
      </c>
      <c r="N60" s="20">
        <f t="shared" si="5"/>
        <v>1.0421052631578946</v>
      </c>
      <c r="O60" s="19">
        <v>65</v>
      </c>
      <c r="P60" s="20">
        <f t="shared" si="6"/>
        <v>0.81589958158995812</v>
      </c>
      <c r="Q60" s="19">
        <v>61</v>
      </c>
      <c r="R60" s="20">
        <f t="shared" si="7"/>
        <v>0.9631578947368421</v>
      </c>
      <c r="S60" s="19">
        <v>64</v>
      </c>
      <c r="T60" s="20">
        <f t="shared" si="8"/>
        <v>0.80334728033472802</v>
      </c>
      <c r="U60" s="19">
        <v>66</v>
      </c>
      <c r="V60" s="20">
        <f t="shared" si="9"/>
        <v>1.0421052631578946</v>
      </c>
      <c r="W60" s="19">
        <v>66</v>
      </c>
      <c r="X60" s="20">
        <f t="shared" si="10"/>
        <v>0.82845188284518823</v>
      </c>
    </row>
    <row r="61" spans="1:24" x14ac:dyDescent="0.25">
      <c r="A61" s="2" t="s">
        <v>4</v>
      </c>
      <c r="B61" s="2" t="s">
        <v>65</v>
      </c>
      <c r="C61" s="50">
        <v>318</v>
      </c>
      <c r="D61" s="50">
        <f t="shared" si="0"/>
        <v>106</v>
      </c>
      <c r="E61" s="50">
        <v>229</v>
      </c>
      <c r="F61" s="50">
        <f t="shared" si="1"/>
        <v>76.333333333333329</v>
      </c>
      <c r="G61" s="19">
        <v>86</v>
      </c>
      <c r="H61" s="20">
        <f t="shared" si="2"/>
        <v>0.81132075471698117</v>
      </c>
      <c r="I61" s="19">
        <v>91</v>
      </c>
      <c r="J61" s="20">
        <f t="shared" si="3"/>
        <v>0.85849056603773588</v>
      </c>
      <c r="K61" s="19">
        <v>115</v>
      </c>
      <c r="L61" s="20">
        <f t="shared" si="4"/>
        <v>1.5065502183406114</v>
      </c>
      <c r="M61" s="19">
        <v>115</v>
      </c>
      <c r="N61" s="20">
        <f t="shared" si="5"/>
        <v>1.0849056603773586</v>
      </c>
      <c r="O61" s="19">
        <v>128</v>
      </c>
      <c r="P61" s="20">
        <f t="shared" si="6"/>
        <v>1.6768558951965067</v>
      </c>
      <c r="Q61" s="19">
        <v>111</v>
      </c>
      <c r="R61" s="20">
        <f t="shared" si="7"/>
        <v>1.0471698113207548</v>
      </c>
      <c r="S61" s="19">
        <v>118</v>
      </c>
      <c r="T61" s="20">
        <f t="shared" si="8"/>
        <v>1.5458515283842795</v>
      </c>
      <c r="U61" s="19">
        <v>97</v>
      </c>
      <c r="V61" s="20">
        <f t="shared" si="9"/>
        <v>0.91509433962264153</v>
      </c>
      <c r="W61" s="19">
        <v>90</v>
      </c>
      <c r="X61" s="20">
        <f t="shared" si="10"/>
        <v>1.1790393013100438</v>
      </c>
    </row>
    <row r="62" spans="1:24" x14ac:dyDescent="0.25">
      <c r="A62" s="2" t="s">
        <v>5</v>
      </c>
      <c r="B62" s="2" t="s">
        <v>66</v>
      </c>
      <c r="C62" s="50">
        <v>127</v>
      </c>
      <c r="D62" s="50">
        <f t="shared" si="0"/>
        <v>42.333333333333336</v>
      </c>
      <c r="E62" s="50">
        <v>144</v>
      </c>
      <c r="F62" s="50">
        <f t="shared" si="1"/>
        <v>48</v>
      </c>
      <c r="G62" s="19">
        <v>31</v>
      </c>
      <c r="H62" s="20">
        <f t="shared" si="2"/>
        <v>0.73228346456692905</v>
      </c>
      <c r="I62" s="19">
        <v>31</v>
      </c>
      <c r="J62" s="20">
        <f t="shared" si="3"/>
        <v>0.73228346456692905</v>
      </c>
      <c r="K62" s="19">
        <v>37</v>
      </c>
      <c r="L62" s="20">
        <f t="shared" si="4"/>
        <v>0.77083333333333337</v>
      </c>
      <c r="M62" s="19">
        <v>38</v>
      </c>
      <c r="N62" s="20">
        <f t="shared" si="5"/>
        <v>0.89763779527559051</v>
      </c>
      <c r="O62" s="19">
        <v>55</v>
      </c>
      <c r="P62" s="20">
        <f t="shared" si="6"/>
        <v>1.1458333333333333</v>
      </c>
      <c r="Q62" s="19">
        <v>39</v>
      </c>
      <c r="R62" s="20">
        <f t="shared" si="7"/>
        <v>0.92125984251968496</v>
      </c>
      <c r="S62" s="19">
        <v>48</v>
      </c>
      <c r="T62" s="20">
        <f t="shared" si="8"/>
        <v>1</v>
      </c>
      <c r="U62" s="19">
        <v>42</v>
      </c>
      <c r="V62" s="20">
        <f t="shared" si="9"/>
        <v>0.99212598425196841</v>
      </c>
      <c r="W62" s="19">
        <v>35</v>
      </c>
      <c r="X62" s="20">
        <f t="shared" si="10"/>
        <v>0.72916666666666663</v>
      </c>
    </row>
    <row r="63" spans="1:24" x14ac:dyDescent="0.25">
      <c r="A63" s="2" t="s">
        <v>2</v>
      </c>
      <c r="B63" s="2" t="s">
        <v>67</v>
      </c>
      <c r="C63" s="50">
        <v>111</v>
      </c>
      <c r="D63" s="50">
        <f t="shared" si="0"/>
        <v>37</v>
      </c>
      <c r="E63" s="50">
        <v>155</v>
      </c>
      <c r="F63" s="50">
        <f t="shared" si="1"/>
        <v>51.666666666666664</v>
      </c>
      <c r="G63" s="19">
        <v>25</v>
      </c>
      <c r="H63" s="20">
        <f t="shared" si="2"/>
        <v>0.67567567567567566</v>
      </c>
      <c r="I63" s="19">
        <v>27</v>
      </c>
      <c r="J63" s="20">
        <f t="shared" si="3"/>
        <v>0.72972972972972971</v>
      </c>
      <c r="K63" s="19">
        <v>27</v>
      </c>
      <c r="L63" s="20">
        <f t="shared" si="4"/>
        <v>0.52258064516129032</v>
      </c>
      <c r="M63" s="19">
        <v>23</v>
      </c>
      <c r="N63" s="20">
        <f t="shared" si="5"/>
        <v>0.6216216216216216</v>
      </c>
      <c r="O63" s="19">
        <v>31</v>
      </c>
      <c r="P63" s="20">
        <f t="shared" si="6"/>
        <v>0.6</v>
      </c>
      <c r="Q63" s="19">
        <v>24</v>
      </c>
      <c r="R63" s="20">
        <f t="shared" si="7"/>
        <v>0.64864864864864868</v>
      </c>
      <c r="S63" s="19">
        <v>31</v>
      </c>
      <c r="T63" s="20">
        <f t="shared" si="8"/>
        <v>0.6</v>
      </c>
      <c r="U63" s="19">
        <v>26</v>
      </c>
      <c r="V63" s="20">
        <f t="shared" si="9"/>
        <v>0.70270270270270274</v>
      </c>
      <c r="W63" s="19">
        <v>27</v>
      </c>
      <c r="X63" s="20">
        <f t="shared" si="10"/>
        <v>0.52258064516129032</v>
      </c>
    </row>
    <row r="64" spans="1:24" x14ac:dyDescent="0.25">
      <c r="A64" s="2" t="s">
        <v>2</v>
      </c>
      <c r="B64" s="2" t="s">
        <v>68</v>
      </c>
      <c r="C64" s="50">
        <v>656</v>
      </c>
      <c r="D64" s="50">
        <f t="shared" si="0"/>
        <v>218.66666666666666</v>
      </c>
      <c r="E64" s="50">
        <v>685</v>
      </c>
      <c r="F64" s="50">
        <f t="shared" si="1"/>
        <v>228.33333333333334</v>
      </c>
      <c r="G64" s="19">
        <v>211</v>
      </c>
      <c r="H64" s="20">
        <f t="shared" si="2"/>
        <v>0.96493902439024393</v>
      </c>
      <c r="I64" s="19">
        <v>213</v>
      </c>
      <c r="J64" s="20">
        <f t="shared" si="3"/>
        <v>0.97408536585365857</v>
      </c>
      <c r="K64" s="19">
        <v>233</v>
      </c>
      <c r="L64" s="20">
        <f t="shared" si="4"/>
        <v>1.0204379562043795</v>
      </c>
      <c r="M64" s="19">
        <v>185</v>
      </c>
      <c r="N64" s="20">
        <f t="shared" si="5"/>
        <v>0.84603658536585369</v>
      </c>
      <c r="O64" s="19">
        <v>254</v>
      </c>
      <c r="P64" s="20">
        <f t="shared" si="6"/>
        <v>1.1124087591240877</v>
      </c>
      <c r="Q64" s="19">
        <v>189</v>
      </c>
      <c r="R64" s="20">
        <f t="shared" si="7"/>
        <v>0.86432926829268297</v>
      </c>
      <c r="S64" s="19">
        <v>246</v>
      </c>
      <c r="T64" s="20">
        <f t="shared" si="8"/>
        <v>1.0773722627737226</v>
      </c>
      <c r="U64" s="19">
        <v>208</v>
      </c>
      <c r="V64" s="20">
        <f t="shared" si="9"/>
        <v>0.95121951219512202</v>
      </c>
      <c r="W64" s="19">
        <v>223</v>
      </c>
      <c r="X64" s="20">
        <f t="shared" si="10"/>
        <v>0.97664233576642334</v>
      </c>
    </row>
    <row r="65" spans="1:24" x14ac:dyDescent="0.25">
      <c r="A65" s="2" t="s">
        <v>2</v>
      </c>
      <c r="B65" s="2" t="s">
        <v>69</v>
      </c>
      <c r="C65" s="50">
        <v>306</v>
      </c>
      <c r="D65" s="50">
        <f t="shared" si="0"/>
        <v>102</v>
      </c>
      <c r="E65" s="50">
        <v>260</v>
      </c>
      <c r="F65" s="50">
        <f t="shared" si="1"/>
        <v>86.666666666666671</v>
      </c>
      <c r="G65" s="19">
        <v>66</v>
      </c>
      <c r="H65" s="20">
        <f t="shared" si="2"/>
        <v>0.6470588235294118</v>
      </c>
      <c r="I65" s="19">
        <v>66</v>
      </c>
      <c r="J65" s="20">
        <f t="shared" si="3"/>
        <v>0.6470588235294118</v>
      </c>
      <c r="K65" s="19">
        <v>125</v>
      </c>
      <c r="L65" s="20">
        <f t="shared" si="4"/>
        <v>1.4423076923076923</v>
      </c>
      <c r="M65" s="19">
        <v>99</v>
      </c>
      <c r="N65" s="20">
        <f t="shared" si="5"/>
        <v>0.97058823529411764</v>
      </c>
      <c r="O65" s="19">
        <v>138</v>
      </c>
      <c r="P65" s="20">
        <f t="shared" si="6"/>
        <v>1.5923076923076922</v>
      </c>
      <c r="Q65" s="19">
        <v>88</v>
      </c>
      <c r="R65" s="20">
        <f t="shared" si="7"/>
        <v>0.86274509803921573</v>
      </c>
      <c r="S65" s="19">
        <v>131</v>
      </c>
      <c r="T65" s="20">
        <f t="shared" si="8"/>
        <v>1.5115384615384615</v>
      </c>
      <c r="U65" s="19">
        <v>106</v>
      </c>
      <c r="V65" s="20">
        <f t="shared" si="9"/>
        <v>1.0392156862745099</v>
      </c>
      <c r="W65" s="19">
        <v>133</v>
      </c>
      <c r="X65" s="20">
        <f t="shared" si="10"/>
        <v>1.5346153846153845</v>
      </c>
    </row>
    <row r="66" spans="1:24" x14ac:dyDescent="0.25">
      <c r="A66" s="2" t="s">
        <v>4</v>
      </c>
      <c r="B66" s="2" t="s">
        <v>70</v>
      </c>
      <c r="C66" s="50">
        <v>107</v>
      </c>
      <c r="D66" s="50">
        <f t="shared" si="0"/>
        <v>35.666666666666664</v>
      </c>
      <c r="E66" s="50">
        <v>117</v>
      </c>
      <c r="F66" s="50">
        <f t="shared" si="1"/>
        <v>39</v>
      </c>
      <c r="G66" s="19">
        <v>24</v>
      </c>
      <c r="H66" s="20">
        <f t="shared" si="2"/>
        <v>0.67289719626168232</v>
      </c>
      <c r="I66" s="19">
        <v>26</v>
      </c>
      <c r="J66" s="20">
        <f t="shared" si="3"/>
        <v>0.72897196261682251</v>
      </c>
      <c r="K66" s="19">
        <v>33</v>
      </c>
      <c r="L66" s="20">
        <f t="shared" si="4"/>
        <v>0.84615384615384615</v>
      </c>
      <c r="M66" s="19">
        <v>34</v>
      </c>
      <c r="N66" s="20">
        <f t="shared" si="5"/>
        <v>0.95327102803738328</v>
      </c>
      <c r="O66" s="19">
        <v>47</v>
      </c>
      <c r="P66" s="20">
        <f t="shared" si="6"/>
        <v>1.2051282051282051</v>
      </c>
      <c r="Q66" s="19">
        <v>32</v>
      </c>
      <c r="R66" s="20">
        <f t="shared" si="7"/>
        <v>0.89719626168224309</v>
      </c>
      <c r="S66" s="19">
        <v>43</v>
      </c>
      <c r="T66" s="20">
        <f t="shared" si="8"/>
        <v>1.1025641025641026</v>
      </c>
      <c r="U66" s="19">
        <v>34</v>
      </c>
      <c r="V66" s="20">
        <f t="shared" si="9"/>
        <v>0.95327102803738328</v>
      </c>
      <c r="W66" s="19">
        <v>25</v>
      </c>
      <c r="X66" s="20">
        <f t="shared" si="10"/>
        <v>0.64102564102564108</v>
      </c>
    </row>
    <row r="67" spans="1:24" x14ac:dyDescent="0.25">
      <c r="A67" s="2" t="s">
        <v>4</v>
      </c>
      <c r="B67" s="2" t="s">
        <v>71</v>
      </c>
      <c r="C67" s="50">
        <v>420</v>
      </c>
      <c r="D67" s="50">
        <f t="shared" ref="D67:D79" si="11">C67/12*4</f>
        <v>140</v>
      </c>
      <c r="E67" s="50">
        <v>426</v>
      </c>
      <c r="F67" s="50">
        <f t="shared" ref="F67:F79" si="12">E67/12*4</f>
        <v>142</v>
      </c>
      <c r="G67" s="19">
        <v>108</v>
      </c>
      <c r="H67" s="20">
        <f t="shared" ref="H67:H79" si="13">G67/D67</f>
        <v>0.77142857142857146</v>
      </c>
      <c r="I67" s="19">
        <v>110</v>
      </c>
      <c r="J67" s="20">
        <f t="shared" ref="J67:J79" si="14">I67/D67</f>
        <v>0.7857142857142857</v>
      </c>
      <c r="K67" s="19">
        <v>178</v>
      </c>
      <c r="L67" s="20">
        <f t="shared" ref="L67:L79" si="15">K67/F67</f>
        <v>1.2535211267605635</v>
      </c>
      <c r="M67" s="19">
        <v>160</v>
      </c>
      <c r="N67" s="20">
        <f t="shared" ref="N67:N79" si="16">M67/D67</f>
        <v>1.1428571428571428</v>
      </c>
      <c r="O67" s="19">
        <v>176</v>
      </c>
      <c r="P67" s="20">
        <f t="shared" ref="P67:P79" si="17">O67/F67</f>
        <v>1.2394366197183098</v>
      </c>
      <c r="Q67" s="19">
        <v>157</v>
      </c>
      <c r="R67" s="20">
        <f t="shared" ref="R67:R79" si="18">Q67/D67</f>
        <v>1.1214285714285714</v>
      </c>
      <c r="S67" s="19">
        <v>177</v>
      </c>
      <c r="T67" s="20">
        <f t="shared" ref="T67:T79" si="19">S67/F67</f>
        <v>1.2464788732394365</v>
      </c>
      <c r="U67" s="19">
        <v>170</v>
      </c>
      <c r="V67" s="20">
        <f t="shared" ref="V67:V79" si="20">U67/D67</f>
        <v>1.2142857142857142</v>
      </c>
      <c r="W67" s="19">
        <v>153</v>
      </c>
      <c r="X67" s="20">
        <f t="shared" ref="X67:X79" si="21">W67/F67</f>
        <v>1.0774647887323943</v>
      </c>
    </row>
    <row r="68" spans="1:24" x14ac:dyDescent="0.25">
      <c r="A68" s="2" t="s">
        <v>5</v>
      </c>
      <c r="B68" s="2" t="s">
        <v>72</v>
      </c>
      <c r="C68" s="50">
        <v>118</v>
      </c>
      <c r="D68" s="50">
        <f t="shared" si="11"/>
        <v>39.333333333333336</v>
      </c>
      <c r="E68" s="50">
        <v>150</v>
      </c>
      <c r="F68" s="50">
        <f t="shared" si="12"/>
        <v>50</v>
      </c>
      <c r="G68" s="19">
        <v>38</v>
      </c>
      <c r="H68" s="20">
        <f t="shared" si="13"/>
        <v>0.96610169491525422</v>
      </c>
      <c r="I68" s="19">
        <v>38</v>
      </c>
      <c r="J68" s="20">
        <f t="shared" si="14"/>
        <v>0.96610169491525422</v>
      </c>
      <c r="K68" s="19">
        <v>44</v>
      </c>
      <c r="L68" s="20">
        <f t="shared" si="15"/>
        <v>0.88</v>
      </c>
      <c r="M68" s="19">
        <v>31</v>
      </c>
      <c r="N68" s="20">
        <f t="shared" si="16"/>
        <v>0.78813559322033888</v>
      </c>
      <c r="O68" s="19">
        <v>47</v>
      </c>
      <c r="P68" s="20">
        <f t="shared" si="17"/>
        <v>0.94</v>
      </c>
      <c r="Q68" s="19">
        <v>34</v>
      </c>
      <c r="R68" s="20">
        <f t="shared" si="18"/>
        <v>0.86440677966101687</v>
      </c>
      <c r="S68" s="19">
        <v>42</v>
      </c>
      <c r="T68" s="20">
        <f t="shared" si="19"/>
        <v>0.84</v>
      </c>
      <c r="U68" s="19">
        <v>32</v>
      </c>
      <c r="V68" s="20">
        <f t="shared" si="20"/>
        <v>0.81355932203389825</v>
      </c>
      <c r="W68" s="19">
        <v>43</v>
      </c>
      <c r="X68" s="20">
        <f t="shared" si="21"/>
        <v>0.86</v>
      </c>
    </row>
    <row r="69" spans="1:24" x14ac:dyDescent="0.25">
      <c r="A69" s="2" t="s">
        <v>3</v>
      </c>
      <c r="B69" s="2" t="s">
        <v>73</v>
      </c>
      <c r="C69" s="50">
        <v>1809</v>
      </c>
      <c r="D69" s="50">
        <f t="shared" si="11"/>
        <v>603</v>
      </c>
      <c r="E69" s="50">
        <v>1766</v>
      </c>
      <c r="F69" s="50">
        <f t="shared" si="12"/>
        <v>588.66666666666663</v>
      </c>
      <c r="G69" s="19">
        <v>450</v>
      </c>
      <c r="H69" s="20">
        <f t="shared" si="13"/>
        <v>0.74626865671641796</v>
      </c>
      <c r="I69" s="19">
        <v>413</v>
      </c>
      <c r="J69" s="20">
        <f t="shared" si="14"/>
        <v>0.68490878938640132</v>
      </c>
      <c r="K69" s="19">
        <v>401</v>
      </c>
      <c r="L69" s="20">
        <f t="shared" si="15"/>
        <v>0.68120045300113252</v>
      </c>
      <c r="M69" s="19">
        <v>513</v>
      </c>
      <c r="N69" s="20">
        <f t="shared" si="16"/>
        <v>0.85074626865671643</v>
      </c>
      <c r="O69" s="19">
        <v>511</v>
      </c>
      <c r="P69" s="20">
        <f t="shared" si="17"/>
        <v>0.86806342015855043</v>
      </c>
      <c r="Q69" s="19">
        <v>475</v>
      </c>
      <c r="R69" s="20">
        <f t="shared" si="18"/>
        <v>0.78772802653399665</v>
      </c>
      <c r="S69" s="19">
        <v>464</v>
      </c>
      <c r="T69" s="20">
        <f t="shared" si="19"/>
        <v>0.78822197055492649</v>
      </c>
      <c r="U69" s="19">
        <v>454</v>
      </c>
      <c r="V69" s="20">
        <f t="shared" si="20"/>
        <v>0.75290215588723053</v>
      </c>
      <c r="W69" s="19">
        <v>452</v>
      </c>
      <c r="X69" s="20">
        <f t="shared" si="21"/>
        <v>0.76783691959229905</v>
      </c>
    </row>
    <row r="70" spans="1:24" x14ac:dyDescent="0.25">
      <c r="A70" s="2" t="s">
        <v>4</v>
      </c>
      <c r="B70" s="2" t="s">
        <v>74</v>
      </c>
      <c r="C70" s="50">
        <v>106</v>
      </c>
      <c r="D70" s="50">
        <f t="shared" si="11"/>
        <v>35.333333333333336</v>
      </c>
      <c r="E70" s="50">
        <v>100</v>
      </c>
      <c r="F70" s="50">
        <f t="shared" si="12"/>
        <v>33.333333333333336</v>
      </c>
      <c r="G70" s="19">
        <v>32</v>
      </c>
      <c r="H70" s="20">
        <f t="shared" si="13"/>
        <v>0.90566037735849048</v>
      </c>
      <c r="I70" s="19">
        <v>29</v>
      </c>
      <c r="J70" s="20">
        <f t="shared" si="14"/>
        <v>0.820754716981132</v>
      </c>
      <c r="K70" s="19">
        <v>60</v>
      </c>
      <c r="L70" s="20">
        <f t="shared" si="15"/>
        <v>1.7999999999999998</v>
      </c>
      <c r="M70" s="19">
        <v>44</v>
      </c>
      <c r="N70" s="20">
        <f t="shared" si="16"/>
        <v>1.2452830188679245</v>
      </c>
      <c r="O70" s="19">
        <v>68</v>
      </c>
      <c r="P70" s="20">
        <f t="shared" si="17"/>
        <v>2.04</v>
      </c>
      <c r="Q70" s="19">
        <v>41</v>
      </c>
      <c r="R70" s="20">
        <f t="shared" si="18"/>
        <v>1.1603773584905659</v>
      </c>
      <c r="S70" s="19">
        <v>64</v>
      </c>
      <c r="T70" s="20">
        <f t="shared" si="19"/>
        <v>1.92</v>
      </c>
      <c r="U70" s="19">
        <v>39</v>
      </c>
      <c r="V70" s="20">
        <f t="shared" si="20"/>
        <v>1.1037735849056602</v>
      </c>
      <c r="W70" s="19">
        <v>48</v>
      </c>
      <c r="X70" s="20">
        <f t="shared" si="21"/>
        <v>1.44</v>
      </c>
    </row>
    <row r="71" spans="1:24" x14ac:dyDescent="0.25">
      <c r="A71" s="2" t="s">
        <v>2</v>
      </c>
      <c r="B71" s="2" t="s">
        <v>75</v>
      </c>
      <c r="C71" s="50">
        <v>7517</v>
      </c>
      <c r="D71" s="50">
        <f t="shared" si="11"/>
        <v>2505.6666666666665</v>
      </c>
      <c r="E71" s="50">
        <v>7550</v>
      </c>
      <c r="F71" s="50">
        <f t="shared" si="12"/>
        <v>2516.6666666666665</v>
      </c>
      <c r="G71" s="19">
        <v>1972</v>
      </c>
      <c r="H71" s="20">
        <f t="shared" si="13"/>
        <v>0.78701609684714646</v>
      </c>
      <c r="I71" s="19">
        <v>2059</v>
      </c>
      <c r="J71" s="20">
        <f t="shared" si="14"/>
        <v>0.82173739523746181</v>
      </c>
      <c r="K71" s="19">
        <v>2048</v>
      </c>
      <c r="L71" s="20">
        <f t="shared" si="15"/>
        <v>0.81377483443708609</v>
      </c>
      <c r="M71" s="19">
        <v>2118</v>
      </c>
      <c r="N71" s="20">
        <f t="shared" si="16"/>
        <v>0.84528402288146876</v>
      </c>
      <c r="O71" s="19">
        <v>2429</v>
      </c>
      <c r="P71" s="20">
        <f t="shared" si="17"/>
        <v>0.96516556291390732</v>
      </c>
      <c r="Q71" s="19">
        <v>1973</v>
      </c>
      <c r="R71" s="20">
        <f t="shared" si="18"/>
        <v>0.78741519223094325</v>
      </c>
      <c r="S71" s="19">
        <v>2254</v>
      </c>
      <c r="T71" s="20">
        <f t="shared" si="19"/>
        <v>0.89562913907284769</v>
      </c>
      <c r="U71" s="19">
        <v>1903</v>
      </c>
      <c r="V71" s="20">
        <f t="shared" si="20"/>
        <v>0.7594785153651723</v>
      </c>
      <c r="W71" s="19">
        <v>1954</v>
      </c>
      <c r="X71" s="20">
        <f t="shared" si="21"/>
        <v>0.77642384105960272</v>
      </c>
    </row>
    <row r="72" spans="1:24" x14ac:dyDescent="0.25">
      <c r="A72" s="2" t="s">
        <v>4</v>
      </c>
      <c r="B72" s="2" t="s">
        <v>76</v>
      </c>
      <c r="C72" s="50">
        <v>433</v>
      </c>
      <c r="D72" s="50">
        <f t="shared" si="11"/>
        <v>144.33333333333334</v>
      </c>
      <c r="E72" s="50">
        <v>415</v>
      </c>
      <c r="F72" s="50">
        <f t="shared" si="12"/>
        <v>138.33333333333334</v>
      </c>
      <c r="G72" s="19">
        <v>117</v>
      </c>
      <c r="H72" s="20">
        <f t="shared" si="13"/>
        <v>0.81062355658198604</v>
      </c>
      <c r="I72" s="19">
        <v>123</v>
      </c>
      <c r="J72" s="20">
        <f t="shared" si="14"/>
        <v>0.85219399538106233</v>
      </c>
      <c r="K72" s="19">
        <v>174</v>
      </c>
      <c r="L72" s="20">
        <f t="shared" si="15"/>
        <v>1.2578313253012048</v>
      </c>
      <c r="M72" s="19">
        <v>141</v>
      </c>
      <c r="N72" s="20">
        <f t="shared" si="16"/>
        <v>0.97690531177829087</v>
      </c>
      <c r="O72" s="19">
        <v>218</v>
      </c>
      <c r="P72" s="20">
        <f t="shared" si="17"/>
        <v>1.5759036144578311</v>
      </c>
      <c r="Q72" s="19">
        <v>131</v>
      </c>
      <c r="R72" s="20">
        <f t="shared" si="18"/>
        <v>0.90762124711316394</v>
      </c>
      <c r="S72" s="19">
        <v>183</v>
      </c>
      <c r="T72" s="20">
        <f t="shared" si="19"/>
        <v>1.3228915662650602</v>
      </c>
      <c r="U72" s="19">
        <v>138</v>
      </c>
      <c r="V72" s="20">
        <f t="shared" si="20"/>
        <v>0.95612009237875284</v>
      </c>
      <c r="W72" s="19">
        <v>194</v>
      </c>
      <c r="X72" s="20">
        <f t="shared" si="21"/>
        <v>1.4024096385542169</v>
      </c>
    </row>
    <row r="73" spans="1:24" x14ac:dyDescent="0.25">
      <c r="A73" s="2" t="s">
        <v>5</v>
      </c>
      <c r="B73" s="2" t="s">
        <v>77</v>
      </c>
      <c r="C73" s="50">
        <v>245</v>
      </c>
      <c r="D73" s="50">
        <f t="shared" si="11"/>
        <v>81.666666666666671</v>
      </c>
      <c r="E73" s="50">
        <v>278</v>
      </c>
      <c r="F73" s="50">
        <f t="shared" si="12"/>
        <v>92.666666666666671</v>
      </c>
      <c r="G73" s="19">
        <v>59</v>
      </c>
      <c r="H73" s="20">
        <f t="shared" si="13"/>
        <v>0.72244897959183674</v>
      </c>
      <c r="I73" s="19">
        <v>55</v>
      </c>
      <c r="J73" s="20">
        <f t="shared" si="14"/>
        <v>0.67346938775510201</v>
      </c>
      <c r="K73" s="19">
        <v>93</v>
      </c>
      <c r="L73" s="20">
        <f t="shared" si="15"/>
        <v>1.0035971223021583</v>
      </c>
      <c r="M73" s="19">
        <v>88</v>
      </c>
      <c r="N73" s="20">
        <f t="shared" si="16"/>
        <v>1.0775510204081633</v>
      </c>
      <c r="O73" s="19">
        <v>128</v>
      </c>
      <c r="P73" s="20">
        <f t="shared" si="17"/>
        <v>1.3812949640287768</v>
      </c>
      <c r="Q73" s="19">
        <v>79</v>
      </c>
      <c r="R73" s="20">
        <f t="shared" si="18"/>
        <v>0.96734693877551015</v>
      </c>
      <c r="S73" s="19">
        <v>110</v>
      </c>
      <c r="T73" s="20">
        <f t="shared" si="19"/>
        <v>1.1870503597122302</v>
      </c>
      <c r="U73" s="19">
        <v>85</v>
      </c>
      <c r="V73" s="20">
        <f t="shared" si="20"/>
        <v>1.0408163265306123</v>
      </c>
      <c r="W73" s="19">
        <v>99</v>
      </c>
      <c r="X73" s="20">
        <f t="shared" si="21"/>
        <v>1.0683453237410072</v>
      </c>
    </row>
    <row r="74" spans="1:24" x14ac:dyDescent="0.25">
      <c r="A74" s="2" t="s">
        <v>2</v>
      </c>
      <c r="B74" s="2" t="s">
        <v>78</v>
      </c>
      <c r="C74" s="50">
        <v>350</v>
      </c>
      <c r="D74" s="50">
        <f t="shared" si="11"/>
        <v>116.66666666666667</v>
      </c>
      <c r="E74" s="50">
        <v>328</v>
      </c>
      <c r="F74" s="50">
        <f t="shared" si="12"/>
        <v>109.33333333333333</v>
      </c>
      <c r="G74" s="19">
        <v>101</v>
      </c>
      <c r="H74" s="20">
        <f t="shared" si="13"/>
        <v>0.86571428571428566</v>
      </c>
      <c r="I74" s="19">
        <v>99</v>
      </c>
      <c r="J74" s="20">
        <f t="shared" si="14"/>
        <v>0.84857142857142853</v>
      </c>
      <c r="K74" s="19">
        <v>154</v>
      </c>
      <c r="L74" s="20">
        <f t="shared" si="15"/>
        <v>1.4085365853658538</v>
      </c>
      <c r="M74" s="19">
        <v>120</v>
      </c>
      <c r="N74" s="20">
        <f t="shared" si="16"/>
        <v>1.0285714285714285</v>
      </c>
      <c r="O74" s="19">
        <v>152</v>
      </c>
      <c r="P74" s="20">
        <f t="shared" si="17"/>
        <v>1.3902439024390245</v>
      </c>
      <c r="Q74" s="19">
        <v>120</v>
      </c>
      <c r="R74" s="20">
        <f t="shared" si="18"/>
        <v>1.0285714285714285</v>
      </c>
      <c r="S74" s="19">
        <v>155</v>
      </c>
      <c r="T74" s="20">
        <f t="shared" si="19"/>
        <v>1.4176829268292683</v>
      </c>
      <c r="U74" s="19">
        <v>124</v>
      </c>
      <c r="V74" s="20">
        <f t="shared" si="20"/>
        <v>1.0628571428571427</v>
      </c>
      <c r="W74" s="19">
        <v>127</v>
      </c>
      <c r="X74" s="20">
        <f t="shared" si="21"/>
        <v>1.1615853658536586</v>
      </c>
    </row>
    <row r="75" spans="1:24" x14ac:dyDescent="0.25">
      <c r="A75" s="2" t="s">
        <v>2</v>
      </c>
      <c r="B75" s="2" t="s">
        <v>79</v>
      </c>
      <c r="C75" s="50">
        <v>899</v>
      </c>
      <c r="D75" s="50">
        <f t="shared" si="11"/>
        <v>299.66666666666669</v>
      </c>
      <c r="E75" s="50">
        <v>1064</v>
      </c>
      <c r="F75" s="50">
        <f t="shared" si="12"/>
        <v>354.66666666666669</v>
      </c>
      <c r="G75" s="19">
        <v>284</v>
      </c>
      <c r="H75" s="20">
        <f t="shared" si="13"/>
        <v>0.94771968854282529</v>
      </c>
      <c r="I75" s="19">
        <v>283</v>
      </c>
      <c r="J75" s="20">
        <f t="shared" si="14"/>
        <v>0.94438264738598432</v>
      </c>
      <c r="K75" s="19">
        <v>352</v>
      </c>
      <c r="L75" s="20">
        <f t="shared" si="15"/>
        <v>0.99248120300751874</v>
      </c>
      <c r="M75" s="19">
        <v>326</v>
      </c>
      <c r="N75" s="20">
        <f t="shared" si="16"/>
        <v>1.0878754171301446</v>
      </c>
      <c r="O75" s="19">
        <v>498</v>
      </c>
      <c r="P75" s="20">
        <f t="shared" si="17"/>
        <v>1.4041353383458646</v>
      </c>
      <c r="Q75" s="19">
        <v>290</v>
      </c>
      <c r="R75" s="20">
        <f t="shared" si="18"/>
        <v>0.96774193548387089</v>
      </c>
      <c r="S75" s="19">
        <v>438</v>
      </c>
      <c r="T75" s="20">
        <f t="shared" si="19"/>
        <v>1.2349624060150375</v>
      </c>
      <c r="U75" s="19">
        <v>257</v>
      </c>
      <c r="V75" s="20">
        <f t="shared" si="20"/>
        <v>0.85761957730812011</v>
      </c>
      <c r="W75" s="19">
        <v>295</v>
      </c>
      <c r="X75" s="20">
        <f t="shared" si="21"/>
        <v>0.83176691729323304</v>
      </c>
    </row>
    <row r="76" spans="1:24" x14ac:dyDescent="0.25">
      <c r="A76" s="2" t="s">
        <v>3</v>
      </c>
      <c r="B76" s="2" t="s">
        <v>80</v>
      </c>
      <c r="C76" s="50">
        <v>121</v>
      </c>
      <c r="D76" s="50">
        <f t="shared" si="11"/>
        <v>40.333333333333336</v>
      </c>
      <c r="E76" s="50">
        <v>127</v>
      </c>
      <c r="F76" s="50">
        <f t="shared" si="12"/>
        <v>42.333333333333336</v>
      </c>
      <c r="G76" s="19">
        <v>32</v>
      </c>
      <c r="H76" s="20">
        <f t="shared" si="13"/>
        <v>0.79338842975206603</v>
      </c>
      <c r="I76" s="19">
        <v>36</v>
      </c>
      <c r="J76" s="20">
        <f t="shared" si="14"/>
        <v>0.89256198347107429</v>
      </c>
      <c r="K76" s="19">
        <v>46</v>
      </c>
      <c r="L76" s="20">
        <f t="shared" si="15"/>
        <v>1.0866141732283463</v>
      </c>
      <c r="M76" s="19">
        <v>43</v>
      </c>
      <c r="N76" s="20">
        <f t="shared" si="16"/>
        <v>1.0661157024793388</v>
      </c>
      <c r="O76" s="19">
        <v>64</v>
      </c>
      <c r="P76" s="20">
        <f t="shared" si="17"/>
        <v>1.5118110236220472</v>
      </c>
      <c r="Q76" s="19">
        <v>42</v>
      </c>
      <c r="R76" s="20">
        <f t="shared" si="18"/>
        <v>1.0413223140495866</v>
      </c>
      <c r="S76" s="19">
        <v>56</v>
      </c>
      <c r="T76" s="20">
        <f t="shared" si="19"/>
        <v>1.3228346456692912</v>
      </c>
      <c r="U76" s="19">
        <v>39</v>
      </c>
      <c r="V76" s="20">
        <f t="shared" si="20"/>
        <v>0.96694214876033047</v>
      </c>
      <c r="W76" s="19">
        <v>42</v>
      </c>
      <c r="X76" s="20">
        <f t="shared" si="21"/>
        <v>0.99212598425196841</v>
      </c>
    </row>
    <row r="77" spans="1:24" x14ac:dyDescent="0.25">
      <c r="A77" s="2" t="s">
        <v>4</v>
      </c>
      <c r="B77" s="2" t="s">
        <v>81</v>
      </c>
      <c r="C77" s="50">
        <v>227</v>
      </c>
      <c r="D77" s="50">
        <f t="shared" si="11"/>
        <v>75.666666666666671</v>
      </c>
      <c r="E77" s="50">
        <v>169</v>
      </c>
      <c r="F77" s="50">
        <f t="shared" si="12"/>
        <v>56.333333333333336</v>
      </c>
      <c r="G77" s="19">
        <v>82</v>
      </c>
      <c r="H77" s="20">
        <f t="shared" si="13"/>
        <v>1.0837004405286343</v>
      </c>
      <c r="I77" s="19">
        <v>81</v>
      </c>
      <c r="J77" s="20">
        <f t="shared" si="14"/>
        <v>1.0704845814977972</v>
      </c>
      <c r="K77" s="19">
        <v>102</v>
      </c>
      <c r="L77" s="20">
        <f t="shared" si="15"/>
        <v>1.8106508875739644</v>
      </c>
      <c r="M77" s="19">
        <v>82</v>
      </c>
      <c r="N77" s="20">
        <f t="shared" si="16"/>
        <v>1.0837004405286343</v>
      </c>
      <c r="O77" s="19">
        <v>98</v>
      </c>
      <c r="P77" s="20">
        <f t="shared" si="17"/>
        <v>1.7396449704142012</v>
      </c>
      <c r="Q77" s="19">
        <v>74</v>
      </c>
      <c r="R77" s="20">
        <f t="shared" si="18"/>
        <v>0.97797356828193827</v>
      </c>
      <c r="S77" s="19">
        <v>88</v>
      </c>
      <c r="T77" s="20">
        <f t="shared" si="19"/>
        <v>1.5621301775147929</v>
      </c>
      <c r="U77" s="19">
        <v>78</v>
      </c>
      <c r="V77" s="20">
        <f t="shared" si="20"/>
        <v>1.0308370044052864</v>
      </c>
      <c r="W77" s="19">
        <v>61</v>
      </c>
      <c r="X77" s="20">
        <f t="shared" si="21"/>
        <v>1.0828402366863905</v>
      </c>
    </row>
    <row r="78" spans="1:24" x14ac:dyDescent="0.25">
      <c r="A78" s="2" t="s">
        <v>2</v>
      </c>
      <c r="B78" s="2" t="s">
        <v>82</v>
      </c>
      <c r="C78" s="50">
        <v>5757</v>
      </c>
      <c r="D78" s="50">
        <f t="shared" si="11"/>
        <v>1919</v>
      </c>
      <c r="E78" s="50">
        <v>5675</v>
      </c>
      <c r="F78" s="50">
        <f t="shared" si="12"/>
        <v>1891.6666666666667</v>
      </c>
      <c r="G78" s="19">
        <v>1283</v>
      </c>
      <c r="H78" s="20">
        <f t="shared" si="13"/>
        <v>0.66857738405419487</v>
      </c>
      <c r="I78" s="19">
        <v>1242</v>
      </c>
      <c r="J78" s="20">
        <f t="shared" si="14"/>
        <v>0.64721208963001564</v>
      </c>
      <c r="K78" s="19">
        <v>1502</v>
      </c>
      <c r="L78" s="20">
        <f t="shared" si="15"/>
        <v>0.79400881057268724</v>
      </c>
      <c r="M78" s="19">
        <v>1464</v>
      </c>
      <c r="N78" s="20">
        <f t="shared" si="16"/>
        <v>0.76289734236581552</v>
      </c>
      <c r="O78" s="19">
        <v>1882</v>
      </c>
      <c r="P78" s="20">
        <f t="shared" si="17"/>
        <v>0.99488986784140965</v>
      </c>
      <c r="Q78" s="19">
        <v>1436</v>
      </c>
      <c r="R78" s="20">
        <f t="shared" si="18"/>
        <v>0.74830640958832728</v>
      </c>
      <c r="S78" s="19">
        <v>1776</v>
      </c>
      <c r="T78" s="20">
        <f t="shared" si="19"/>
        <v>0.93885462555066079</v>
      </c>
      <c r="U78" s="19">
        <v>1287</v>
      </c>
      <c r="V78" s="20">
        <f t="shared" si="20"/>
        <v>0.67066180302240752</v>
      </c>
      <c r="W78" s="19">
        <v>1429</v>
      </c>
      <c r="X78" s="20">
        <f t="shared" si="21"/>
        <v>0.75541850220264317</v>
      </c>
    </row>
    <row r="79" spans="1:24" x14ac:dyDescent="0.25">
      <c r="A79" s="2" t="s">
        <v>2</v>
      </c>
      <c r="B79" s="2" t="s">
        <v>83</v>
      </c>
      <c r="C79" s="50">
        <v>3862</v>
      </c>
      <c r="D79" s="50">
        <f t="shared" si="11"/>
        <v>1287.3333333333333</v>
      </c>
      <c r="E79" s="50">
        <v>3833</v>
      </c>
      <c r="F79" s="50">
        <f t="shared" si="12"/>
        <v>1277.6666666666667</v>
      </c>
      <c r="G79" s="19">
        <v>945</v>
      </c>
      <c r="H79" s="20">
        <f t="shared" si="13"/>
        <v>0.7340756084930089</v>
      </c>
      <c r="I79" s="19">
        <v>934</v>
      </c>
      <c r="J79" s="20">
        <f t="shared" si="14"/>
        <v>0.72553081305023304</v>
      </c>
      <c r="K79" s="19">
        <v>1227</v>
      </c>
      <c r="L79" s="20">
        <f t="shared" si="15"/>
        <v>0.96034437777198012</v>
      </c>
      <c r="M79" s="19">
        <v>1111</v>
      </c>
      <c r="N79" s="20">
        <f t="shared" si="16"/>
        <v>0.8630243397203522</v>
      </c>
      <c r="O79" s="19">
        <v>1195</v>
      </c>
      <c r="P79" s="20">
        <f t="shared" si="17"/>
        <v>0.93529872162796757</v>
      </c>
      <c r="Q79" s="19">
        <v>1047</v>
      </c>
      <c r="R79" s="20">
        <f t="shared" si="18"/>
        <v>0.8133091662351114</v>
      </c>
      <c r="S79" s="19">
        <v>1137</v>
      </c>
      <c r="T79" s="20">
        <f t="shared" si="19"/>
        <v>0.88990346986694491</v>
      </c>
      <c r="U79" s="19">
        <v>1038</v>
      </c>
      <c r="V79" s="20">
        <f t="shared" si="20"/>
        <v>0.80631796996374938</v>
      </c>
      <c r="W79" s="19">
        <v>1175</v>
      </c>
      <c r="X79" s="20">
        <f t="shared" si="21"/>
        <v>0.91964518653795979</v>
      </c>
    </row>
    <row r="80" spans="1:24" x14ac:dyDescent="0.25">
      <c r="E80" s="8">
        <v>51517</v>
      </c>
    </row>
    <row r="81" spans="1:24" s="18" customFormat="1" x14ac:dyDescent="0.25">
      <c r="A81"/>
      <c r="B81" s="13" t="s">
        <v>91</v>
      </c>
      <c r="C81" s="14">
        <f>SUMIF($A$2:$A$79,"Norte",C$2:C$79)</f>
        <v>5828</v>
      </c>
      <c r="D81" s="14">
        <f>SUMIF($A$2:$A$79,"Norte",D$2:D$79)</f>
        <v>1942.6666666666667</v>
      </c>
      <c r="E81" s="14">
        <f>SUMIF($A$2:$A$79,"Norte",E$2:E$79)</f>
        <v>5789</v>
      </c>
      <c r="F81" s="14">
        <f>SUMIF($A$2:$A$79,"Norte",F$2:F$79)</f>
        <v>1929.6666666666667</v>
      </c>
      <c r="G81" s="19">
        <f>SUMIF($A$2:$A$79,"Norte",G$2:G$79)</f>
        <v>1647</v>
      </c>
      <c r="H81" s="20">
        <f t="shared" ref="H81:H84" si="22">G81/D81</f>
        <v>0.84780370624571033</v>
      </c>
      <c r="I81" s="19">
        <f>SUMIF($A$2:$A$79,"Norte",I$2:I$79)</f>
        <v>1602</v>
      </c>
      <c r="J81" s="20">
        <f t="shared" ref="J81:J84" si="23">I81/D81</f>
        <v>0.82463967055593679</v>
      </c>
      <c r="K81" s="19">
        <f>SUMIF($A$2:$A$79,"Norte",K$2:K$79)</f>
        <v>1865</v>
      </c>
      <c r="L81" s="20">
        <f>K81/F81</f>
        <v>0.96648816721368103</v>
      </c>
      <c r="M81" s="19">
        <f>SUMIF($A$2:$A$79,"Norte",M$2:M$79)</f>
        <v>1873</v>
      </c>
      <c r="N81" s="20">
        <f t="shared" ref="N81:N84" si="24">M81/D81</f>
        <v>0.96413864104323954</v>
      </c>
      <c r="O81" s="19">
        <f>SUMIF($A$2:$A$79,"Norte",O$2:O$79)</f>
        <v>2113</v>
      </c>
      <c r="P81" s="20">
        <f>O81/F81</f>
        <v>1.095007773363275</v>
      </c>
      <c r="Q81" s="19">
        <f>SUMIF($A$2:$A$79,"Norte",Q$2:Q$79)</f>
        <v>1758</v>
      </c>
      <c r="R81" s="20">
        <f t="shared" ref="R81:R84" si="25">Q81/D81</f>
        <v>0.90494166094715167</v>
      </c>
      <c r="S81" s="19">
        <f>SUMIF($A$2:$A$79,"Norte",S$2:S$79)</f>
        <v>1943</v>
      </c>
      <c r="T81" s="20">
        <f>S81/F81</f>
        <v>1.0069096562446018</v>
      </c>
      <c r="U81" s="19">
        <f>SUMIF($A$2:$A$79,"Norte",U$2:U$79)</f>
        <v>1817</v>
      </c>
      <c r="V81" s="20">
        <f t="shared" ref="V81:V84" si="26">U81/D81</f>
        <v>0.93531228551818801</v>
      </c>
      <c r="W81" s="19">
        <f>SUMIF($A$2:$A$79,"Norte",W$2:W$79)</f>
        <v>1887</v>
      </c>
      <c r="X81" s="20">
        <f>W81/F81</f>
        <v>0.97788910001727414</v>
      </c>
    </row>
    <row r="82" spans="1:24" s="18" customFormat="1" x14ac:dyDescent="0.25">
      <c r="A82"/>
      <c r="B82" s="13" t="s">
        <v>92</v>
      </c>
      <c r="C82" s="14">
        <f>SUMIF($A$2:$A$79,"Central",C$2:C$79)</f>
        <v>7022</v>
      </c>
      <c r="D82" s="14">
        <f>SUMIF($A$2:$A$79,"Central",D$2:D$79)</f>
        <v>2340.6666666666665</v>
      </c>
      <c r="E82" s="14">
        <f>SUMIF($A$2:$A$79,"Central",E$2:E$79)</f>
        <v>6843</v>
      </c>
      <c r="F82" s="14">
        <f>SUMIF($A$2:$A$79,"Central",F$2:F$79)</f>
        <v>2281.0000000000005</v>
      </c>
      <c r="G82" s="19">
        <f>SUMIF($A$2:$A$79,"Central",G$2:G$79)</f>
        <v>1930</v>
      </c>
      <c r="H82" s="20">
        <f t="shared" si="22"/>
        <v>0.82455140985474229</v>
      </c>
      <c r="I82" s="19">
        <f>SUMIF($A$2:$A$79,"Central",I$2:I$79)</f>
        <v>1889</v>
      </c>
      <c r="J82" s="20">
        <f t="shared" si="23"/>
        <v>0.80703503275420119</v>
      </c>
      <c r="K82" s="19">
        <f>SUMIF($A$2:$A$79,"Central",K$2:K$79)</f>
        <v>2303</v>
      </c>
      <c r="L82" s="20">
        <f t="shared" ref="L82:L85" si="27">K82/F82</f>
        <v>1.0096448925909687</v>
      </c>
      <c r="M82" s="19">
        <f>SUMIF($A$2:$A$79,"Central",M$2:M$79)</f>
        <v>2321</v>
      </c>
      <c r="N82" s="20">
        <f t="shared" si="24"/>
        <v>0.99159783537453727</v>
      </c>
      <c r="O82" s="19">
        <f>SUMIF($A$2:$A$79,"Central",O$2:O$79)</f>
        <v>2698</v>
      </c>
      <c r="P82" s="20">
        <f t="shared" ref="P82:P85" si="28">O82/F82</f>
        <v>1.182814555019728</v>
      </c>
      <c r="Q82" s="19">
        <f>SUMIF($A$2:$A$79,"Central",Q$2:Q$79)</f>
        <v>2100</v>
      </c>
      <c r="R82" s="20">
        <f t="shared" si="25"/>
        <v>0.89718029051552273</v>
      </c>
      <c r="S82" s="19">
        <f>SUMIF($A$2:$A$79,"Central",S$2:S$79)</f>
        <v>2285</v>
      </c>
      <c r="T82" s="20">
        <f t="shared" ref="T82:T85" si="29">S82/F82</f>
        <v>1.0017536168347214</v>
      </c>
      <c r="U82" s="19">
        <f>SUMIF($A$2:$A$79,"Central",U$2:U$79)</f>
        <v>1954</v>
      </c>
      <c r="V82" s="20">
        <f t="shared" si="26"/>
        <v>0.83480489888920539</v>
      </c>
      <c r="W82" s="19">
        <f>SUMIF($A$2:$A$79,"Central",W$2:W$79)</f>
        <v>2016</v>
      </c>
      <c r="X82" s="20">
        <f t="shared" ref="X82:X85" si="30">W82/F82</f>
        <v>0.88382288469969295</v>
      </c>
    </row>
    <row r="83" spans="1:24" s="18" customFormat="1" x14ac:dyDescent="0.25">
      <c r="A83"/>
      <c r="B83" s="13" t="s">
        <v>93</v>
      </c>
      <c r="C83" s="14">
        <f>SUMIF($A$2:$A$79,"Metropolitana",C$2:C$79)</f>
        <v>30435</v>
      </c>
      <c r="D83" s="14">
        <f>SUMIF($A$2:$A$79,"Metropolitana",D$2:D$79)</f>
        <v>10145.000000000002</v>
      </c>
      <c r="E83" s="14">
        <f>SUMIF($A$2:$A$79,"Metropolitana",E$2:E$79)</f>
        <v>30197</v>
      </c>
      <c r="F83" s="14">
        <f>SUMIF($A$2:$A$79,"Metropolitana",F$2:F$79)</f>
        <v>10065.666666666666</v>
      </c>
      <c r="G83" s="19">
        <f>SUMIF($A$2:$A$79,"Metropolitana",G$2:G$79)</f>
        <v>7920</v>
      </c>
      <c r="H83" s="20">
        <f t="shared" si="22"/>
        <v>0.78068013799901415</v>
      </c>
      <c r="I83" s="19">
        <f>SUMIF($A$2:$A$79,"Metropolitana",I$2:I$79)</f>
        <v>7943</v>
      </c>
      <c r="J83" s="20">
        <f t="shared" si="23"/>
        <v>0.78294726466239517</v>
      </c>
      <c r="K83" s="19">
        <f>SUMIF($A$2:$A$79,"Metropolitana",K$2:K$79)</f>
        <v>8917</v>
      </c>
      <c r="L83" s="20">
        <f t="shared" si="27"/>
        <v>0.8858827035798259</v>
      </c>
      <c r="M83" s="19">
        <f>SUMIF($A$2:$A$79,"Metropolitana",M$2:M$79)</f>
        <v>8888</v>
      </c>
      <c r="N83" s="20">
        <f t="shared" si="24"/>
        <v>0.87609659931000472</v>
      </c>
      <c r="O83" s="19">
        <f>SUMIF($A$2:$A$79,"Metropolitana",O$2:O$79)</f>
        <v>10743</v>
      </c>
      <c r="P83" s="20">
        <f t="shared" si="28"/>
        <v>1.0672914527933239</v>
      </c>
      <c r="Q83" s="19">
        <f>SUMIF($A$2:$A$79,"Metropolitana",Q$2:Q$79)</f>
        <v>8324</v>
      </c>
      <c r="R83" s="20">
        <f t="shared" si="25"/>
        <v>0.82050271069492342</v>
      </c>
      <c r="S83" s="19">
        <f>SUMIF($A$2:$A$79,"Metropolitana",S$2:S$79)</f>
        <v>9859</v>
      </c>
      <c r="T83" s="20">
        <f t="shared" si="29"/>
        <v>0.97946815908865126</v>
      </c>
      <c r="U83" s="19">
        <f>SUMIF($A$2:$A$79,"Metropolitana",U$2:U$79)</f>
        <v>8048</v>
      </c>
      <c r="V83" s="20">
        <f t="shared" si="26"/>
        <v>0.79329719073435179</v>
      </c>
      <c r="W83" s="19">
        <f>SUMIF($A$2:$A$79,"Metropolitana",W$2:W$79)</f>
        <v>8832</v>
      </c>
      <c r="X83" s="20">
        <f t="shared" si="30"/>
        <v>0.87743815610822273</v>
      </c>
    </row>
    <row r="84" spans="1:24" s="18" customFormat="1" x14ac:dyDescent="0.25">
      <c r="A84"/>
      <c r="B84" s="13" t="s">
        <v>94</v>
      </c>
      <c r="C84" s="14">
        <f>SUMIF($A$2:$A$79,"sul",C$2:C$79)</f>
        <v>8444</v>
      </c>
      <c r="D84" s="14">
        <f>SUMIF($A$2:$A$79,"sul",D$2:D$79)</f>
        <v>2814.6666666666674</v>
      </c>
      <c r="E84" s="14">
        <f>SUMIF($A$2:$A$79,"sul",E$2:E$79)</f>
        <v>8688</v>
      </c>
      <c r="F84" s="14">
        <f>SUMIF($A$2:$A$79,"sul",F$2:F$79)</f>
        <v>2895.9999999999995</v>
      </c>
      <c r="G84" s="19">
        <f>SUMIF($A$2:$A$79,"sul",G$2:G$79)</f>
        <v>2393</v>
      </c>
      <c r="H84" s="20">
        <f t="shared" si="22"/>
        <v>0.85018948365703439</v>
      </c>
      <c r="I84" s="19">
        <f>SUMIF($A$2:$A$79,"sul",I$2:I$79)</f>
        <v>2384</v>
      </c>
      <c r="J84" s="20">
        <f t="shared" si="23"/>
        <v>0.8469919469445758</v>
      </c>
      <c r="K84" s="19">
        <f>SUMIF($A$2:$A$79,"sul",K$2:K$79)</f>
        <v>2762</v>
      </c>
      <c r="L84" s="20">
        <f t="shared" si="27"/>
        <v>0.95372928176795591</v>
      </c>
      <c r="M84" s="19">
        <f>SUMIF($A$2:$A$79,"sul",M$2:M$79)</f>
        <v>2731</v>
      </c>
      <c r="N84" s="20">
        <f t="shared" si="24"/>
        <v>0.97027475130269991</v>
      </c>
      <c r="O84" s="19">
        <f>SUMIF($A$2:$A$79,"sul",O$2:O$79)</f>
        <v>3224</v>
      </c>
      <c r="P84" s="20">
        <f t="shared" si="28"/>
        <v>1.1132596685082874</v>
      </c>
      <c r="Q84" s="19">
        <f>SUMIF($A$2:$A$79,"sul",Q$2:Q$79)</f>
        <v>2661</v>
      </c>
      <c r="R84" s="20">
        <f t="shared" si="25"/>
        <v>0.94540502131691118</v>
      </c>
      <c r="S84" s="19">
        <f>SUMIF($A$2:$A$79,"sul",S$2:S$79)</f>
        <v>2988</v>
      </c>
      <c r="T84" s="20">
        <f t="shared" si="29"/>
        <v>1.031767955801105</v>
      </c>
      <c r="U84" s="19">
        <f>SUMIF($A$2:$A$79,"sul",U$2:U$79)</f>
        <v>2572</v>
      </c>
      <c r="V84" s="20">
        <f t="shared" si="26"/>
        <v>0.91378493604926547</v>
      </c>
      <c r="W84" s="19">
        <f>SUMIF($A$2:$A$79,"sul",W$2:W$79)</f>
        <v>2735</v>
      </c>
      <c r="X84" s="20">
        <f t="shared" si="30"/>
        <v>0.94440607734806647</v>
      </c>
    </row>
    <row r="85" spans="1:24" s="18" customFormat="1" x14ac:dyDescent="0.25">
      <c r="A85"/>
      <c r="B85" s="15" t="s">
        <v>90</v>
      </c>
      <c r="C85" s="16">
        <f>SUM(C2:C79)</f>
        <v>51729</v>
      </c>
      <c r="D85" s="16">
        <f>SUM(D2:D79)</f>
        <v>17242.999999999996</v>
      </c>
      <c r="E85" s="16">
        <f>SUM(E2:E79)</f>
        <v>51517</v>
      </c>
      <c r="F85" s="16">
        <f>SUM(F2:F79)</f>
        <v>17172.333333333328</v>
      </c>
      <c r="G85" s="15">
        <f>SUM(G2:G79)</f>
        <v>13890</v>
      </c>
      <c r="H85" s="17">
        <f>G85/D85</f>
        <v>0.80554427883778945</v>
      </c>
      <c r="I85" s="15">
        <f>SUM(I2:I79)</f>
        <v>13818</v>
      </c>
      <c r="J85" s="17">
        <f>I85/D85</f>
        <v>0.80136867134489376</v>
      </c>
      <c r="K85" s="15">
        <f>SUM(K2:K79)</f>
        <v>15847</v>
      </c>
      <c r="L85" s="17">
        <f t="shared" si="27"/>
        <v>0.92282159287225607</v>
      </c>
      <c r="M85" s="15">
        <f>SUM(M2:M79)</f>
        <v>15813</v>
      </c>
      <c r="N85" s="17">
        <f>M85/D85</f>
        <v>0.91706779562721119</v>
      </c>
      <c r="O85" s="15">
        <f>SUM(O2:O79)</f>
        <v>18778</v>
      </c>
      <c r="P85" s="17">
        <f t="shared" si="28"/>
        <v>1.093503115476445</v>
      </c>
      <c r="Q85" s="15">
        <f>SUM(Q2:Q79)</f>
        <v>14843</v>
      </c>
      <c r="R85" s="17">
        <f>Q85/D85</f>
        <v>0.86081308357014463</v>
      </c>
      <c r="S85" s="15">
        <f>SUM(S2:S79)</f>
        <v>17075</v>
      </c>
      <c r="T85" s="17">
        <f t="shared" si="29"/>
        <v>0.99433196808820412</v>
      </c>
      <c r="U85" s="15">
        <f>SUM(U2:U79)</f>
        <v>14391</v>
      </c>
      <c r="V85" s="17">
        <f>U85/D85</f>
        <v>0.83459954764252176</v>
      </c>
      <c r="W85" s="15">
        <f>SUM(W2:W79)</f>
        <v>15470</v>
      </c>
      <c r="X85" s="17">
        <f t="shared" si="30"/>
        <v>0.90086767474814167</v>
      </c>
    </row>
    <row r="88" spans="1:24" x14ac:dyDescent="0.25">
      <c r="A88" s="64" t="s">
        <v>169</v>
      </c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</row>
    <row r="89" spans="1:24" x14ac:dyDescent="0.25">
      <c r="A89" s="63" t="s">
        <v>171</v>
      </c>
      <c r="B89" s="63"/>
      <c r="C89" s="63"/>
      <c r="D89" s="63"/>
      <c r="E89" s="63"/>
      <c r="F89" s="63"/>
      <c r="G89" s="63"/>
      <c r="H89" s="63"/>
      <c r="I89" s="63"/>
      <c r="J89" s="63"/>
      <c r="K89" s="63"/>
      <c r="L89" s="63"/>
    </row>
    <row r="90" spans="1:24" s="54" customFormat="1" ht="15" customHeight="1" x14ac:dyDescent="0.25">
      <c r="A90" s="66" t="s">
        <v>160</v>
      </c>
      <c r="B90" s="66"/>
      <c r="C90" s="66"/>
      <c r="D90" s="66"/>
      <c r="E90" s="66"/>
      <c r="F90" s="66"/>
      <c r="G90" s="66"/>
      <c r="H90" s="66"/>
      <c r="I90" s="66"/>
      <c r="J90" s="66"/>
      <c r="K90" s="66"/>
      <c r="L90" s="66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</row>
    <row r="91" spans="1:24" x14ac:dyDescent="0.25">
      <c r="A91" s="66"/>
      <c r="B91" s="66"/>
      <c r="C91" s="66"/>
      <c r="D91" s="66"/>
      <c r="E91" s="66"/>
      <c r="F91" s="66"/>
      <c r="G91" s="66"/>
      <c r="H91" s="66"/>
      <c r="I91" s="66"/>
      <c r="J91" s="66"/>
      <c r="K91" s="66"/>
      <c r="L91" s="66"/>
    </row>
    <row r="92" spans="1:24" x14ac:dyDescent="0.25">
      <c r="A92" s="65" t="s">
        <v>161</v>
      </c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</row>
    <row r="93" spans="1:24" ht="17.25" x14ac:dyDescent="0.25">
      <c r="A93" s="53" t="s">
        <v>166</v>
      </c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</row>
    <row r="94" spans="1:24" x14ac:dyDescent="0.25">
      <c r="A94" s="63" t="s">
        <v>168</v>
      </c>
      <c r="B94" s="63"/>
      <c r="C94" s="63"/>
      <c r="D94" s="63"/>
      <c r="E94" s="63"/>
      <c r="F94" s="63"/>
      <c r="G94" s="63"/>
      <c r="H94" s="63"/>
      <c r="I94" s="63"/>
      <c r="J94" s="63"/>
      <c r="K94" s="63"/>
      <c r="L94" s="63"/>
    </row>
    <row r="95" spans="1:24" x14ac:dyDescent="0.25">
      <c r="A95" s="63"/>
      <c r="B95" s="63"/>
      <c r="C95" s="63"/>
      <c r="D95" s="63"/>
      <c r="E95" s="63"/>
      <c r="F95" s="63"/>
      <c r="G95" s="63"/>
      <c r="H95" s="63"/>
      <c r="I95" s="63"/>
      <c r="J95" s="63"/>
      <c r="K95" s="63"/>
      <c r="L95" s="63"/>
    </row>
  </sheetData>
  <sheetProtection sheet="1" objects="1" scenarios="1"/>
  <mergeCells count="6">
    <mergeCell ref="A94:L94"/>
    <mergeCell ref="A95:L95"/>
    <mergeCell ref="A88:L88"/>
    <mergeCell ref="A89:L89"/>
    <mergeCell ref="A90:L91"/>
    <mergeCell ref="A92:L92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H82:K84 H85 H81:K81 U81:V81 U82:V84 U85:V85 Q85:S85 Q82:S84 Q81:S81 M85:O85 M82:O84 M81:O81 L85 L81 P81 L82:L84 P82:P84 P85 T81 T82:T84 T85 J85:K8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>
    <tabColor theme="4" tint="0.39997558519241921"/>
  </sheetPr>
  <dimension ref="A1:X96"/>
  <sheetViews>
    <sheetView showGridLines="0" workbookViewId="0">
      <pane ySplit="1" topLeftCell="A2" activePane="bottomLeft" state="frozen"/>
      <selection activeCell="A92" sqref="A92:L93"/>
      <selection pane="bottomLeft" activeCell="C2" sqref="C2:C79"/>
    </sheetView>
  </sheetViews>
  <sheetFormatPr defaultRowHeight="15" x14ac:dyDescent="0.25"/>
  <cols>
    <col min="1" max="1" width="18.140625" customWidth="1"/>
    <col min="2" max="2" width="23.85546875" bestFit="1" customWidth="1"/>
    <col min="3" max="6" width="14.140625" style="8" customWidth="1"/>
    <col min="7" max="7" width="12" style="8" customWidth="1"/>
    <col min="8" max="24" width="13" style="8" customWidth="1"/>
  </cols>
  <sheetData>
    <row r="1" spans="1:24" ht="59.25" customHeight="1" x14ac:dyDescent="0.25">
      <c r="A1" s="3" t="s">
        <v>0</v>
      </c>
      <c r="B1" s="3" t="s">
        <v>1</v>
      </c>
      <c r="C1" s="12" t="s">
        <v>136</v>
      </c>
      <c r="D1" s="12" t="s">
        <v>95</v>
      </c>
      <c r="E1" s="12" t="s">
        <v>137</v>
      </c>
      <c r="F1" s="12" t="s">
        <v>96</v>
      </c>
      <c r="G1" s="10" t="s">
        <v>97</v>
      </c>
      <c r="H1" s="11" t="s">
        <v>106</v>
      </c>
      <c r="I1" s="10" t="s">
        <v>98</v>
      </c>
      <c r="J1" s="11" t="s">
        <v>107</v>
      </c>
      <c r="K1" s="10" t="s">
        <v>99</v>
      </c>
      <c r="L1" s="11" t="s">
        <v>108</v>
      </c>
      <c r="M1" s="10" t="s">
        <v>100</v>
      </c>
      <c r="N1" s="11" t="s">
        <v>109</v>
      </c>
      <c r="O1" s="10" t="s">
        <v>101</v>
      </c>
      <c r="P1" s="11" t="s">
        <v>110</v>
      </c>
      <c r="Q1" s="10" t="s">
        <v>102</v>
      </c>
      <c r="R1" s="11" t="s">
        <v>111</v>
      </c>
      <c r="S1" s="10" t="s">
        <v>103</v>
      </c>
      <c r="T1" s="11" t="s">
        <v>112</v>
      </c>
      <c r="U1" s="10" t="s">
        <v>104</v>
      </c>
      <c r="V1" s="11" t="s">
        <v>113</v>
      </c>
      <c r="W1" s="10" t="s">
        <v>105</v>
      </c>
      <c r="X1" s="11" t="s">
        <v>114</v>
      </c>
    </row>
    <row r="2" spans="1:24" x14ac:dyDescent="0.25">
      <c r="A2" s="2" t="s">
        <v>2</v>
      </c>
      <c r="B2" s="2" t="s">
        <v>6</v>
      </c>
      <c r="C2" s="50">
        <v>390</v>
      </c>
      <c r="D2" s="50">
        <f>C2/12*4</f>
        <v>130</v>
      </c>
      <c r="E2" s="50">
        <v>416</v>
      </c>
      <c r="F2" s="50">
        <f>E2/12*4</f>
        <v>138.66666666666666</v>
      </c>
      <c r="G2" s="19">
        <v>114</v>
      </c>
      <c r="H2" s="20">
        <f>G2/D2</f>
        <v>0.87692307692307692</v>
      </c>
      <c r="I2" s="19">
        <v>114</v>
      </c>
      <c r="J2" s="20">
        <f>I2/D2</f>
        <v>0.87692307692307692</v>
      </c>
      <c r="K2" s="19">
        <v>119</v>
      </c>
      <c r="L2" s="20">
        <f>K2/F2</f>
        <v>0.85817307692307698</v>
      </c>
      <c r="M2" s="19">
        <v>103</v>
      </c>
      <c r="N2" s="20">
        <f>M2/D2</f>
        <v>0.79230769230769227</v>
      </c>
      <c r="O2" s="19">
        <v>127</v>
      </c>
      <c r="P2" s="20">
        <f>O2/F2</f>
        <v>0.91586538461538469</v>
      </c>
      <c r="Q2" s="19">
        <v>127</v>
      </c>
      <c r="R2" s="20">
        <f>Q2/D2</f>
        <v>0.97692307692307689</v>
      </c>
      <c r="S2" s="19">
        <v>113</v>
      </c>
      <c r="T2" s="20">
        <f>S2/F2</f>
        <v>0.81490384615384626</v>
      </c>
      <c r="U2" s="19">
        <v>105</v>
      </c>
      <c r="V2" s="20">
        <f>U2/D2</f>
        <v>0.80769230769230771</v>
      </c>
      <c r="W2" s="19">
        <v>127</v>
      </c>
      <c r="X2" s="20">
        <f>W2/F2</f>
        <v>0.91586538461538469</v>
      </c>
    </row>
    <row r="3" spans="1:24" x14ac:dyDescent="0.25">
      <c r="A3" s="2" t="s">
        <v>3</v>
      </c>
      <c r="B3" s="2" t="s">
        <v>7</v>
      </c>
      <c r="C3" s="50">
        <v>165</v>
      </c>
      <c r="D3" s="50">
        <f t="shared" ref="D3:D66" si="0">C3/12*4</f>
        <v>55</v>
      </c>
      <c r="E3" s="50">
        <v>151</v>
      </c>
      <c r="F3" s="50">
        <f t="shared" ref="F3:F66" si="1">E3/12*4</f>
        <v>50.333333333333336</v>
      </c>
      <c r="G3" s="19">
        <v>48</v>
      </c>
      <c r="H3" s="20">
        <f t="shared" ref="H3:H66" si="2">G3/D3</f>
        <v>0.87272727272727268</v>
      </c>
      <c r="I3" s="19">
        <v>51</v>
      </c>
      <c r="J3" s="20">
        <f t="shared" ref="J3:J66" si="3">I3/D3</f>
        <v>0.92727272727272725</v>
      </c>
      <c r="K3" s="19">
        <v>45</v>
      </c>
      <c r="L3" s="20">
        <f t="shared" ref="L3:L66" si="4">K3/F3</f>
        <v>0.89403973509933765</v>
      </c>
      <c r="M3" s="19">
        <v>39</v>
      </c>
      <c r="N3" s="20">
        <f t="shared" ref="N3:N66" si="5">M3/D3</f>
        <v>0.70909090909090911</v>
      </c>
      <c r="O3" s="19">
        <v>54</v>
      </c>
      <c r="P3" s="20">
        <f t="shared" ref="P3:P66" si="6">O3/F3</f>
        <v>1.0728476821192052</v>
      </c>
      <c r="Q3" s="19">
        <v>55</v>
      </c>
      <c r="R3" s="20">
        <f t="shared" ref="R3:R66" si="7">Q3/D3</f>
        <v>1</v>
      </c>
      <c r="S3" s="19">
        <v>42</v>
      </c>
      <c r="T3" s="20">
        <f t="shared" ref="T3:T66" si="8">S3/F3</f>
        <v>0.83443708609271516</v>
      </c>
      <c r="U3" s="19">
        <v>40</v>
      </c>
      <c r="V3" s="20">
        <f t="shared" ref="V3:V66" si="9">U3/D3</f>
        <v>0.72727272727272729</v>
      </c>
      <c r="W3" s="19">
        <v>47</v>
      </c>
      <c r="X3" s="20">
        <f t="shared" ref="X3:X66" si="10">W3/F3</f>
        <v>0.93377483443708609</v>
      </c>
    </row>
    <row r="4" spans="1:24" x14ac:dyDescent="0.25">
      <c r="A4" s="2" t="s">
        <v>4</v>
      </c>
      <c r="B4" s="2" t="s">
        <v>8</v>
      </c>
      <c r="C4" s="50">
        <v>150</v>
      </c>
      <c r="D4" s="50">
        <f t="shared" si="0"/>
        <v>50</v>
      </c>
      <c r="E4" s="50">
        <v>129</v>
      </c>
      <c r="F4" s="50">
        <f t="shared" si="1"/>
        <v>43</v>
      </c>
      <c r="G4" s="19">
        <v>43</v>
      </c>
      <c r="H4" s="20">
        <f t="shared" si="2"/>
        <v>0.86</v>
      </c>
      <c r="I4" s="19">
        <v>45</v>
      </c>
      <c r="J4" s="20">
        <f t="shared" si="3"/>
        <v>0.9</v>
      </c>
      <c r="K4" s="19">
        <v>48</v>
      </c>
      <c r="L4" s="20">
        <f t="shared" si="4"/>
        <v>1.1162790697674418</v>
      </c>
      <c r="M4" s="19">
        <v>44</v>
      </c>
      <c r="N4" s="20">
        <f t="shared" si="5"/>
        <v>0.88</v>
      </c>
      <c r="O4" s="19">
        <v>46</v>
      </c>
      <c r="P4" s="20">
        <f t="shared" si="6"/>
        <v>1.069767441860465</v>
      </c>
      <c r="Q4" s="19">
        <v>79</v>
      </c>
      <c r="R4" s="20">
        <f t="shared" si="7"/>
        <v>1.58</v>
      </c>
      <c r="S4" s="19">
        <v>40</v>
      </c>
      <c r="T4" s="20">
        <f t="shared" si="8"/>
        <v>0.93023255813953487</v>
      </c>
      <c r="U4" s="19">
        <v>43</v>
      </c>
      <c r="V4" s="20">
        <f t="shared" si="9"/>
        <v>0.86</v>
      </c>
      <c r="W4" s="19">
        <v>48</v>
      </c>
      <c r="X4" s="20">
        <f t="shared" si="10"/>
        <v>1.1162790697674418</v>
      </c>
    </row>
    <row r="5" spans="1:24" x14ac:dyDescent="0.25">
      <c r="A5" s="2" t="s">
        <v>5</v>
      </c>
      <c r="B5" s="2" t="s">
        <v>9</v>
      </c>
      <c r="C5" s="50">
        <v>317</v>
      </c>
      <c r="D5" s="50">
        <f t="shared" si="0"/>
        <v>105.66666666666667</v>
      </c>
      <c r="E5" s="50">
        <v>372</v>
      </c>
      <c r="F5" s="50">
        <f t="shared" si="1"/>
        <v>124</v>
      </c>
      <c r="G5" s="19">
        <v>85</v>
      </c>
      <c r="H5" s="20">
        <f t="shared" si="2"/>
        <v>0.80441640378548895</v>
      </c>
      <c r="I5" s="19">
        <v>81</v>
      </c>
      <c r="J5" s="20">
        <f t="shared" si="3"/>
        <v>0.7665615141955836</v>
      </c>
      <c r="K5" s="19">
        <v>115</v>
      </c>
      <c r="L5" s="20">
        <f t="shared" si="4"/>
        <v>0.92741935483870963</v>
      </c>
      <c r="M5" s="19">
        <v>98</v>
      </c>
      <c r="N5" s="20">
        <f t="shared" si="5"/>
        <v>0.9274447949526814</v>
      </c>
      <c r="O5" s="19">
        <v>145</v>
      </c>
      <c r="P5" s="20">
        <f t="shared" si="6"/>
        <v>1.1693548387096775</v>
      </c>
      <c r="Q5" s="19">
        <v>147</v>
      </c>
      <c r="R5" s="20">
        <f t="shared" si="7"/>
        <v>1.3911671924290221</v>
      </c>
      <c r="S5" s="19">
        <v>125</v>
      </c>
      <c r="T5" s="20">
        <f t="shared" si="8"/>
        <v>1.0080645161290323</v>
      </c>
      <c r="U5" s="19">
        <v>95</v>
      </c>
      <c r="V5" s="20">
        <f t="shared" si="9"/>
        <v>0.89905362776025233</v>
      </c>
      <c r="W5" s="19">
        <v>118</v>
      </c>
      <c r="X5" s="20">
        <f t="shared" si="10"/>
        <v>0.95161290322580649</v>
      </c>
    </row>
    <row r="6" spans="1:24" x14ac:dyDescent="0.25">
      <c r="A6" s="2" t="s">
        <v>5</v>
      </c>
      <c r="B6" s="2" t="s">
        <v>10</v>
      </c>
      <c r="C6" s="50">
        <v>119</v>
      </c>
      <c r="D6" s="50">
        <f t="shared" si="0"/>
        <v>39.666666666666664</v>
      </c>
      <c r="E6" s="50">
        <v>138</v>
      </c>
      <c r="F6" s="50">
        <f t="shared" si="1"/>
        <v>46</v>
      </c>
      <c r="G6" s="19">
        <v>32</v>
      </c>
      <c r="H6" s="20">
        <f t="shared" si="2"/>
        <v>0.80672268907563027</v>
      </c>
      <c r="I6" s="19">
        <v>32</v>
      </c>
      <c r="J6" s="20">
        <f t="shared" si="3"/>
        <v>0.80672268907563027</v>
      </c>
      <c r="K6" s="19">
        <v>46</v>
      </c>
      <c r="L6" s="20">
        <f t="shared" si="4"/>
        <v>1</v>
      </c>
      <c r="M6" s="19">
        <v>26</v>
      </c>
      <c r="N6" s="20">
        <f t="shared" si="5"/>
        <v>0.65546218487394958</v>
      </c>
      <c r="O6" s="19">
        <v>55</v>
      </c>
      <c r="P6" s="20">
        <f t="shared" si="6"/>
        <v>1.1956521739130435</v>
      </c>
      <c r="Q6" s="19">
        <v>46</v>
      </c>
      <c r="R6" s="20">
        <f t="shared" si="7"/>
        <v>1.1596638655462186</v>
      </c>
      <c r="S6" s="19">
        <v>49</v>
      </c>
      <c r="T6" s="20">
        <f t="shared" si="8"/>
        <v>1.0652173913043479</v>
      </c>
      <c r="U6" s="19">
        <v>24</v>
      </c>
      <c r="V6" s="20">
        <f t="shared" si="9"/>
        <v>0.60504201680672276</v>
      </c>
      <c r="W6" s="19">
        <v>48</v>
      </c>
      <c r="X6" s="20">
        <f t="shared" si="10"/>
        <v>1.0434782608695652</v>
      </c>
    </row>
    <row r="7" spans="1:24" x14ac:dyDescent="0.25">
      <c r="A7" s="2" t="s">
        <v>4</v>
      </c>
      <c r="B7" s="2" t="s">
        <v>11</v>
      </c>
      <c r="C7" s="50">
        <v>78</v>
      </c>
      <c r="D7" s="50">
        <f t="shared" si="0"/>
        <v>26</v>
      </c>
      <c r="E7" s="50">
        <v>102</v>
      </c>
      <c r="F7" s="50">
        <f t="shared" si="1"/>
        <v>34</v>
      </c>
      <c r="G7" s="19">
        <v>21</v>
      </c>
      <c r="H7" s="20">
        <f t="shared" si="2"/>
        <v>0.80769230769230771</v>
      </c>
      <c r="I7" s="19">
        <v>21</v>
      </c>
      <c r="J7" s="20">
        <f t="shared" si="3"/>
        <v>0.80769230769230771</v>
      </c>
      <c r="K7" s="19">
        <v>34</v>
      </c>
      <c r="L7" s="20">
        <f t="shared" si="4"/>
        <v>1</v>
      </c>
      <c r="M7" s="19">
        <v>17</v>
      </c>
      <c r="N7" s="20">
        <f t="shared" si="5"/>
        <v>0.65384615384615385</v>
      </c>
      <c r="O7" s="19">
        <v>40</v>
      </c>
      <c r="P7" s="20">
        <f t="shared" si="6"/>
        <v>1.1764705882352942</v>
      </c>
      <c r="Q7" s="19">
        <v>25</v>
      </c>
      <c r="R7" s="20">
        <f t="shared" si="7"/>
        <v>0.96153846153846156</v>
      </c>
      <c r="S7" s="19">
        <v>36</v>
      </c>
      <c r="T7" s="20">
        <f t="shared" si="8"/>
        <v>1.0588235294117647</v>
      </c>
      <c r="U7" s="19">
        <v>16</v>
      </c>
      <c r="V7" s="20">
        <f t="shared" si="9"/>
        <v>0.61538461538461542</v>
      </c>
      <c r="W7" s="19">
        <v>29</v>
      </c>
      <c r="X7" s="20">
        <f t="shared" si="10"/>
        <v>0.8529411764705882</v>
      </c>
    </row>
    <row r="8" spans="1:24" x14ac:dyDescent="0.25">
      <c r="A8" s="2" t="s">
        <v>5</v>
      </c>
      <c r="B8" s="2" t="s">
        <v>12</v>
      </c>
      <c r="C8" s="50">
        <v>388</v>
      </c>
      <c r="D8" s="50">
        <f t="shared" si="0"/>
        <v>129.33333333333334</v>
      </c>
      <c r="E8" s="50">
        <v>390</v>
      </c>
      <c r="F8" s="50">
        <f t="shared" si="1"/>
        <v>130</v>
      </c>
      <c r="G8" s="19">
        <v>103</v>
      </c>
      <c r="H8" s="20">
        <f t="shared" si="2"/>
        <v>0.79639175257731953</v>
      </c>
      <c r="I8" s="19">
        <v>108</v>
      </c>
      <c r="J8" s="20">
        <f t="shared" si="3"/>
        <v>0.8350515463917525</v>
      </c>
      <c r="K8" s="19">
        <v>123</v>
      </c>
      <c r="L8" s="20">
        <f t="shared" si="4"/>
        <v>0.94615384615384612</v>
      </c>
      <c r="M8" s="19">
        <v>131</v>
      </c>
      <c r="N8" s="20">
        <f t="shared" si="5"/>
        <v>1.0128865979381443</v>
      </c>
      <c r="O8" s="19">
        <v>170</v>
      </c>
      <c r="P8" s="20">
        <f t="shared" si="6"/>
        <v>1.3076923076923077</v>
      </c>
      <c r="Q8" s="19">
        <v>186</v>
      </c>
      <c r="R8" s="20">
        <f t="shared" si="7"/>
        <v>1.4381443298969072</v>
      </c>
      <c r="S8" s="19">
        <v>150</v>
      </c>
      <c r="T8" s="20">
        <f t="shared" si="8"/>
        <v>1.1538461538461537</v>
      </c>
      <c r="U8" s="19">
        <v>133</v>
      </c>
      <c r="V8" s="20">
        <f t="shared" si="9"/>
        <v>1.0283505154639174</v>
      </c>
      <c r="W8" s="19">
        <v>141</v>
      </c>
      <c r="X8" s="20">
        <f t="shared" si="10"/>
        <v>1.0846153846153845</v>
      </c>
    </row>
    <row r="9" spans="1:24" x14ac:dyDescent="0.25">
      <c r="A9" s="2" t="s">
        <v>5</v>
      </c>
      <c r="B9" s="2" t="s">
        <v>13</v>
      </c>
      <c r="C9" s="50">
        <v>68</v>
      </c>
      <c r="D9" s="50">
        <f t="shared" si="0"/>
        <v>22.666666666666668</v>
      </c>
      <c r="E9" s="50">
        <v>90</v>
      </c>
      <c r="F9" s="50">
        <f t="shared" si="1"/>
        <v>30</v>
      </c>
      <c r="G9" s="19">
        <v>19</v>
      </c>
      <c r="H9" s="20">
        <f t="shared" si="2"/>
        <v>0.83823529411764697</v>
      </c>
      <c r="I9" s="19">
        <v>18</v>
      </c>
      <c r="J9" s="20">
        <f t="shared" si="3"/>
        <v>0.79411764705882348</v>
      </c>
      <c r="K9" s="19">
        <v>3</v>
      </c>
      <c r="L9" s="20">
        <f t="shared" si="4"/>
        <v>0.1</v>
      </c>
      <c r="M9" s="19">
        <v>28</v>
      </c>
      <c r="N9" s="20">
        <f t="shared" si="5"/>
        <v>1.2352941176470587</v>
      </c>
      <c r="O9" s="19">
        <v>22</v>
      </c>
      <c r="P9" s="20">
        <f t="shared" si="6"/>
        <v>0.73333333333333328</v>
      </c>
      <c r="Q9" s="19">
        <v>54</v>
      </c>
      <c r="R9" s="20">
        <f t="shared" si="7"/>
        <v>2.3823529411764706</v>
      </c>
      <c r="S9" s="19">
        <v>22</v>
      </c>
      <c r="T9" s="20">
        <f t="shared" si="8"/>
        <v>0.73333333333333328</v>
      </c>
      <c r="U9" s="19">
        <v>21</v>
      </c>
      <c r="V9" s="20">
        <f t="shared" si="9"/>
        <v>0.92647058823529405</v>
      </c>
      <c r="W9" s="19">
        <v>15</v>
      </c>
      <c r="X9" s="20">
        <f t="shared" si="10"/>
        <v>0.5</v>
      </c>
    </row>
    <row r="10" spans="1:24" x14ac:dyDescent="0.25">
      <c r="A10" s="2" t="s">
        <v>2</v>
      </c>
      <c r="B10" s="2" t="s">
        <v>14</v>
      </c>
      <c r="C10" s="50">
        <v>1508</v>
      </c>
      <c r="D10" s="50">
        <f t="shared" si="0"/>
        <v>502.66666666666669</v>
      </c>
      <c r="E10" s="50">
        <v>1420</v>
      </c>
      <c r="F10" s="50">
        <f t="shared" si="1"/>
        <v>473.33333333333331</v>
      </c>
      <c r="G10" s="19">
        <v>462</v>
      </c>
      <c r="H10" s="20">
        <f t="shared" si="2"/>
        <v>0.91909814323607419</v>
      </c>
      <c r="I10" s="19">
        <v>456</v>
      </c>
      <c r="J10" s="20">
        <f t="shared" si="3"/>
        <v>0.90716180371352784</v>
      </c>
      <c r="K10" s="19">
        <v>507</v>
      </c>
      <c r="L10" s="20">
        <f t="shared" si="4"/>
        <v>1.0711267605633803</v>
      </c>
      <c r="M10" s="19">
        <v>527</v>
      </c>
      <c r="N10" s="20">
        <f t="shared" si="5"/>
        <v>1.0484084880636604</v>
      </c>
      <c r="O10" s="19">
        <v>716</v>
      </c>
      <c r="P10" s="20">
        <f t="shared" si="6"/>
        <v>1.5126760563380282</v>
      </c>
      <c r="Q10" s="19">
        <v>713</v>
      </c>
      <c r="R10" s="20">
        <f t="shared" si="7"/>
        <v>1.4184350132625994</v>
      </c>
      <c r="S10" s="19">
        <v>588</v>
      </c>
      <c r="T10" s="20">
        <f t="shared" si="8"/>
        <v>1.2422535211267607</v>
      </c>
      <c r="U10" s="19">
        <v>427</v>
      </c>
      <c r="V10" s="20">
        <f t="shared" si="9"/>
        <v>0.84946949602122013</v>
      </c>
      <c r="W10" s="19">
        <v>476</v>
      </c>
      <c r="X10" s="20">
        <f t="shared" si="10"/>
        <v>1.0056338028169014</v>
      </c>
    </row>
    <row r="11" spans="1:24" x14ac:dyDescent="0.25">
      <c r="A11" s="2" t="s">
        <v>5</v>
      </c>
      <c r="B11" s="2" t="s">
        <v>15</v>
      </c>
      <c r="C11" s="50">
        <v>132</v>
      </c>
      <c r="D11" s="50">
        <f t="shared" si="0"/>
        <v>44</v>
      </c>
      <c r="E11" s="50">
        <v>138</v>
      </c>
      <c r="F11" s="50">
        <f t="shared" si="1"/>
        <v>46</v>
      </c>
      <c r="G11" s="19">
        <v>50</v>
      </c>
      <c r="H11" s="20">
        <f t="shared" si="2"/>
        <v>1.1363636363636365</v>
      </c>
      <c r="I11" s="19">
        <v>50</v>
      </c>
      <c r="J11" s="20">
        <f t="shared" si="3"/>
        <v>1.1363636363636365</v>
      </c>
      <c r="K11" s="19">
        <v>68</v>
      </c>
      <c r="L11" s="20">
        <f t="shared" si="4"/>
        <v>1.4782608695652173</v>
      </c>
      <c r="M11" s="19">
        <v>54</v>
      </c>
      <c r="N11" s="20">
        <f t="shared" si="5"/>
        <v>1.2272727272727273</v>
      </c>
      <c r="O11" s="19">
        <v>59</v>
      </c>
      <c r="P11" s="20">
        <f t="shared" si="6"/>
        <v>1.2826086956521738</v>
      </c>
      <c r="Q11" s="19">
        <v>76</v>
      </c>
      <c r="R11" s="20">
        <f t="shared" si="7"/>
        <v>1.7272727272727273</v>
      </c>
      <c r="S11" s="19">
        <v>60</v>
      </c>
      <c r="T11" s="20">
        <f t="shared" si="8"/>
        <v>1.3043478260869565</v>
      </c>
      <c r="U11" s="19">
        <v>50</v>
      </c>
      <c r="V11" s="20">
        <f t="shared" si="9"/>
        <v>1.1363636363636365</v>
      </c>
      <c r="W11" s="19">
        <v>67</v>
      </c>
      <c r="X11" s="20">
        <f t="shared" si="10"/>
        <v>1.4565217391304348</v>
      </c>
    </row>
    <row r="12" spans="1:24" x14ac:dyDescent="0.25">
      <c r="A12" s="2" t="s">
        <v>4</v>
      </c>
      <c r="B12" s="2" t="s">
        <v>16</v>
      </c>
      <c r="C12" s="50">
        <v>388</v>
      </c>
      <c r="D12" s="50">
        <f t="shared" si="0"/>
        <v>129.33333333333334</v>
      </c>
      <c r="E12" s="50">
        <v>427</v>
      </c>
      <c r="F12" s="50">
        <f t="shared" si="1"/>
        <v>142.33333333333334</v>
      </c>
      <c r="G12" s="19">
        <v>123</v>
      </c>
      <c r="H12" s="20">
        <f t="shared" si="2"/>
        <v>0.9510309278350515</v>
      </c>
      <c r="I12" s="19">
        <v>120</v>
      </c>
      <c r="J12" s="20">
        <f t="shared" si="3"/>
        <v>0.92783505154639168</v>
      </c>
      <c r="K12" s="19">
        <v>80</v>
      </c>
      <c r="L12" s="20">
        <f t="shared" si="4"/>
        <v>0.56206088992974235</v>
      </c>
      <c r="M12" s="19">
        <v>102</v>
      </c>
      <c r="N12" s="20">
        <f t="shared" si="5"/>
        <v>0.78865979381443296</v>
      </c>
      <c r="O12" s="19">
        <v>117</v>
      </c>
      <c r="P12" s="20">
        <f t="shared" si="6"/>
        <v>0.82201405152224816</v>
      </c>
      <c r="Q12" s="19">
        <v>143</v>
      </c>
      <c r="R12" s="20">
        <f t="shared" si="7"/>
        <v>1.1056701030927834</v>
      </c>
      <c r="S12" s="19">
        <v>106</v>
      </c>
      <c r="T12" s="20">
        <f t="shared" si="8"/>
        <v>0.7447306791569086</v>
      </c>
      <c r="U12" s="19">
        <v>100</v>
      </c>
      <c r="V12" s="20">
        <f t="shared" si="9"/>
        <v>0.77319587628865971</v>
      </c>
      <c r="W12" s="19">
        <v>91</v>
      </c>
      <c r="X12" s="20">
        <f t="shared" si="10"/>
        <v>0.6393442622950819</v>
      </c>
    </row>
    <row r="13" spans="1:24" x14ac:dyDescent="0.25">
      <c r="A13" s="2" t="s">
        <v>3</v>
      </c>
      <c r="B13" s="2" t="s">
        <v>17</v>
      </c>
      <c r="C13" s="50">
        <v>588</v>
      </c>
      <c r="D13" s="50">
        <f t="shared" si="0"/>
        <v>196</v>
      </c>
      <c r="E13" s="50">
        <v>589</v>
      </c>
      <c r="F13" s="50">
        <f t="shared" si="1"/>
        <v>196.33333333333334</v>
      </c>
      <c r="G13" s="19">
        <v>169</v>
      </c>
      <c r="H13" s="20">
        <f t="shared" si="2"/>
        <v>0.86224489795918369</v>
      </c>
      <c r="I13" s="19">
        <v>171</v>
      </c>
      <c r="J13" s="20">
        <f t="shared" si="3"/>
        <v>0.87244897959183676</v>
      </c>
      <c r="K13" s="19">
        <v>198</v>
      </c>
      <c r="L13" s="20">
        <f t="shared" si="4"/>
        <v>1.0084889643463497</v>
      </c>
      <c r="M13" s="19">
        <v>189</v>
      </c>
      <c r="N13" s="20">
        <f t="shared" si="5"/>
        <v>0.9642857142857143</v>
      </c>
      <c r="O13" s="19">
        <v>203</v>
      </c>
      <c r="P13" s="20">
        <f t="shared" si="6"/>
        <v>1.0339558573853989</v>
      </c>
      <c r="Q13" s="19">
        <v>265</v>
      </c>
      <c r="R13" s="20">
        <f t="shared" si="7"/>
        <v>1.3520408163265305</v>
      </c>
      <c r="S13" s="19">
        <v>207</v>
      </c>
      <c r="T13" s="20">
        <f t="shared" si="8"/>
        <v>1.0543293718166382</v>
      </c>
      <c r="U13" s="19">
        <v>179</v>
      </c>
      <c r="V13" s="20">
        <f t="shared" si="9"/>
        <v>0.91326530612244894</v>
      </c>
      <c r="W13" s="19">
        <v>193</v>
      </c>
      <c r="X13" s="20">
        <f t="shared" si="10"/>
        <v>0.98302207130730046</v>
      </c>
    </row>
    <row r="14" spans="1:24" x14ac:dyDescent="0.25">
      <c r="A14" s="2" t="s">
        <v>3</v>
      </c>
      <c r="B14" s="2" t="s">
        <v>18</v>
      </c>
      <c r="C14" s="50">
        <v>180</v>
      </c>
      <c r="D14" s="50">
        <f t="shared" si="0"/>
        <v>60</v>
      </c>
      <c r="E14" s="50">
        <v>200</v>
      </c>
      <c r="F14" s="50">
        <f t="shared" si="1"/>
        <v>66.666666666666671</v>
      </c>
      <c r="G14" s="19">
        <v>64</v>
      </c>
      <c r="H14" s="20">
        <f t="shared" si="2"/>
        <v>1.0666666666666667</v>
      </c>
      <c r="I14" s="19">
        <v>69</v>
      </c>
      <c r="J14" s="20">
        <f t="shared" si="3"/>
        <v>1.1499999999999999</v>
      </c>
      <c r="K14" s="19">
        <v>41</v>
      </c>
      <c r="L14" s="20">
        <f t="shared" si="4"/>
        <v>0.61499999999999999</v>
      </c>
      <c r="M14" s="19">
        <v>64</v>
      </c>
      <c r="N14" s="20">
        <f t="shared" si="5"/>
        <v>1.0666666666666667</v>
      </c>
      <c r="O14" s="19">
        <v>49</v>
      </c>
      <c r="P14" s="20">
        <f t="shared" si="6"/>
        <v>0.73499999999999999</v>
      </c>
      <c r="Q14" s="19">
        <v>90</v>
      </c>
      <c r="R14" s="20">
        <f t="shared" si="7"/>
        <v>1.5</v>
      </c>
      <c r="S14" s="19">
        <v>52</v>
      </c>
      <c r="T14" s="20">
        <f t="shared" si="8"/>
        <v>0.77999999999999992</v>
      </c>
      <c r="U14" s="19">
        <v>57</v>
      </c>
      <c r="V14" s="20">
        <f t="shared" si="9"/>
        <v>0.95</v>
      </c>
      <c r="W14" s="19">
        <v>44</v>
      </c>
      <c r="X14" s="20">
        <f t="shared" si="10"/>
        <v>0.65999999999999992</v>
      </c>
    </row>
    <row r="15" spans="1:24" x14ac:dyDescent="0.25">
      <c r="A15" s="2" t="s">
        <v>5</v>
      </c>
      <c r="B15" s="2" t="s">
        <v>19</v>
      </c>
      <c r="C15" s="50">
        <v>75</v>
      </c>
      <c r="D15" s="50">
        <f t="shared" si="0"/>
        <v>25</v>
      </c>
      <c r="E15" s="50">
        <v>146</v>
      </c>
      <c r="F15" s="50">
        <f t="shared" si="1"/>
        <v>48.666666666666664</v>
      </c>
      <c r="G15" s="19">
        <v>25</v>
      </c>
      <c r="H15" s="20">
        <f t="shared" si="2"/>
        <v>1</v>
      </c>
      <c r="I15" s="19">
        <v>25</v>
      </c>
      <c r="J15" s="20">
        <f t="shared" si="3"/>
        <v>1</v>
      </c>
      <c r="K15" s="19">
        <v>19</v>
      </c>
      <c r="L15" s="20">
        <f t="shared" si="4"/>
        <v>0.3904109589041096</v>
      </c>
      <c r="M15" s="19">
        <v>22</v>
      </c>
      <c r="N15" s="20">
        <f t="shared" si="5"/>
        <v>0.88</v>
      </c>
      <c r="O15" s="19">
        <v>20</v>
      </c>
      <c r="P15" s="20">
        <f t="shared" si="6"/>
        <v>0.41095890410958907</v>
      </c>
      <c r="Q15" s="19">
        <v>33</v>
      </c>
      <c r="R15" s="20">
        <f t="shared" si="7"/>
        <v>1.32</v>
      </c>
      <c r="S15" s="19">
        <v>19</v>
      </c>
      <c r="T15" s="20">
        <f t="shared" si="8"/>
        <v>0.3904109589041096</v>
      </c>
      <c r="U15" s="19">
        <v>23</v>
      </c>
      <c r="V15" s="20">
        <f t="shared" si="9"/>
        <v>0.92</v>
      </c>
      <c r="W15" s="19">
        <v>22</v>
      </c>
      <c r="X15" s="20">
        <f t="shared" si="10"/>
        <v>0.45205479452054798</v>
      </c>
    </row>
    <row r="16" spans="1:24" x14ac:dyDescent="0.25">
      <c r="A16" s="2" t="s">
        <v>2</v>
      </c>
      <c r="B16" s="2" t="s">
        <v>20</v>
      </c>
      <c r="C16" s="50">
        <v>228</v>
      </c>
      <c r="D16" s="50">
        <f t="shared" si="0"/>
        <v>76</v>
      </c>
      <c r="E16" s="50">
        <v>169</v>
      </c>
      <c r="F16" s="50">
        <f t="shared" si="1"/>
        <v>56.333333333333336</v>
      </c>
      <c r="G16" s="19">
        <v>69</v>
      </c>
      <c r="H16" s="20">
        <f t="shared" si="2"/>
        <v>0.90789473684210531</v>
      </c>
      <c r="I16" s="19">
        <v>73</v>
      </c>
      <c r="J16" s="20">
        <f t="shared" si="3"/>
        <v>0.96052631578947367</v>
      </c>
      <c r="K16" s="19">
        <v>90</v>
      </c>
      <c r="L16" s="20">
        <f t="shared" si="4"/>
        <v>1.5976331360946745</v>
      </c>
      <c r="M16" s="19">
        <v>78</v>
      </c>
      <c r="N16" s="20">
        <f t="shared" si="5"/>
        <v>1.0263157894736843</v>
      </c>
      <c r="O16" s="19">
        <v>99</v>
      </c>
      <c r="P16" s="20">
        <f t="shared" si="6"/>
        <v>1.7573964497041419</v>
      </c>
      <c r="Q16" s="19">
        <v>124</v>
      </c>
      <c r="R16" s="20">
        <f t="shared" si="7"/>
        <v>1.631578947368421</v>
      </c>
      <c r="S16" s="19">
        <v>92</v>
      </c>
      <c r="T16" s="20">
        <f t="shared" si="8"/>
        <v>1.6331360946745561</v>
      </c>
      <c r="U16" s="19">
        <v>73</v>
      </c>
      <c r="V16" s="20">
        <f t="shared" si="9"/>
        <v>0.96052631578947367</v>
      </c>
      <c r="W16" s="19">
        <v>91</v>
      </c>
      <c r="X16" s="20">
        <f t="shared" si="10"/>
        <v>1.6153846153846154</v>
      </c>
    </row>
    <row r="17" spans="1:24" x14ac:dyDescent="0.25">
      <c r="A17" s="2" t="s">
        <v>5</v>
      </c>
      <c r="B17" s="2" t="s">
        <v>21</v>
      </c>
      <c r="C17" s="50">
        <v>2542</v>
      </c>
      <c r="D17" s="50">
        <f t="shared" si="0"/>
        <v>847.33333333333337</v>
      </c>
      <c r="E17" s="50">
        <v>2417</v>
      </c>
      <c r="F17" s="50">
        <f t="shared" si="1"/>
        <v>805.66666666666663</v>
      </c>
      <c r="G17" s="19">
        <v>683</v>
      </c>
      <c r="H17" s="20">
        <f t="shared" si="2"/>
        <v>0.80605822187254128</v>
      </c>
      <c r="I17" s="19">
        <v>680</v>
      </c>
      <c r="J17" s="20">
        <f t="shared" si="3"/>
        <v>0.80251770259638078</v>
      </c>
      <c r="K17" s="19">
        <v>820</v>
      </c>
      <c r="L17" s="20">
        <f t="shared" si="4"/>
        <v>1.0177906495655773</v>
      </c>
      <c r="M17" s="19">
        <v>811</v>
      </c>
      <c r="N17" s="20">
        <f t="shared" si="5"/>
        <v>0.95712037765538938</v>
      </c>
      <c r="O17" s="19">
        <v>886</v>
      </c>
      <c r="P17" s="20">
        <f t="shared" si="6"/>
        <v>1.099710384774514</v>
      </c>
      <c r="Q17" s="19">
        <v>1410</v>
      </c>
      <c r="R17" s="20">
        <f t="shared" si="7"/>
        <v>1.6640440597954367</v>
      </c>
      <c r="S17" s="19">
        <v>880</v>
      </c>
      <c r="T17" s="20">
        <f t="shared" si="8"/>
        <v>1.0922631361191559</v>
      </c>
      <c r="U17" s="19">
        <v>760</v>
      </c>
      <c r="V17" s="20">
        <f t="shared" si="9"/>
        <v>0.89693154996066082</v>
      </c>
      <c r="W17" s="19">
        <v>737</v>
      </c>
      <c r="X17" s="20">
        <f t="shared" si="10"/>
        <v>0.9147703764997932</v>
      </c>
    </row>
    <row r="18" spans="1:24" x14ac:dyDescent="0.25">
      <c r="A18" s="2" t="s">
        <v>2</v>
      </c>
      <c r="B18" s="2" t="s">
        <v>22</v>
      </c>
      <c r="C18" s="50">
        <v>5047</v>
      </c>
      <c r="D18" s="50">
        <f t="shared" si="0"/>
        <v>1682.3333333333333</v>
      </c>
      <c r="E18" s="50">
        <v>5005</v>
      </c>
      <c r="F18" s="50">
        <f t="shared" si="1"/>
        <v>1668.3333333333333</v>
      </c>
      <c r="G18" s="19">
        <v>1292</v>
      </c>
      <c r="H18" s="20">
        <f t="shared" si="2"/>
        <v>0.76798097879928673</v>
      </c>
      <c r="I18" s="19">
        <v>1261</v>
      </c>
      <c r="J18" s="20">
        <f t="shared" si="3"/>
        <v>0.74955419060828221</v>
      </c>
      <c r="K18" s="19">
        <v>1168</v>
      </c>
      <c r="L18" s="20">
        <f t="shared" si="4"/>
        <v>0.70009990009990009</v>
      </c>
      <c r="M18" s="19">
        <v>1489</v>
      </c>
      <c r="N18" s="20">
        <f t="shared" si="5"/>
        <v>0.88508024569050925</v>
      </c>
      <c r="O18" s="19">
        <v>1635</v>
      </c>
      <c r="P18" s="20">
        <f t="shared" si="6"/>
        <v>0.98001998001998003</v>
      </c>
      <c r="Q18" s="19">
        <v>2139</v>
      </c>
      <c r="R18" s="20">
        <f t="shared" si="7"/>
        <v>1.2714483851793146</v>
      </c>
      <c r="S18" s="19">
        <v>1483</v>
      </c>
      <c r="T18" s="20">
        <f t="shared" si="8"/>
        <v>0.88891108891108894</v>
      </c>
      <c r="U18" s="19">
        <v>1342</v>
      </c>
      <c r="V18" s="20">
        <f t="shared" si="9"/>
        <v>0.79770160491381026</v>
      </c>
      <c r="W18" s="19">
        <v>1385</v>
      </c>
      <c r="X18" s="20">
        <f t="shared" si="10"/>
        <v>0.83016983016983026</v>
      </c>
    </row>
    <row r="19" spans="1:24" x14ac:dyDescent="0.25">
      <c r="A19" s="2" t="s">
        <v>5</v>
      </c>
      <c r="B19" s="2" t="s">
        <v>23</v>
      </c>
      <c r="C19" s="50">
        <v>475</v>
      </c>
      <c r="D19" s="50">
        <f t="shared" si="0"/>
        <v>158.33333333333334</v>
      </c>
      <c r="E19" s="50">
        <v>399</v>
      </c>
      <c r="F19" s="50">
        <f t="shared" si="1"/>
        <v>133</v>
      </c>
      <c r="G19" s="19">
        <v>138</v>
      </c>
      <c r="H19" s="20">
        <f t="shared" si="2"/>
        <v>0.87157894736842101</v>
      </c>
      <c r="I19" s="19">
        <v>142</v>
      </c>
      <c r="J19" s="20">
        <f t="shared" si="3"/>
        <v>0.89684210526315788</v>
      </c>
      <c r="K19" s="19">
        <v>138</v>
      </c>
      <c r="L19" s="20">
        <f t="shared" si="4"/>
        <v>1.0375939849624061</v>
      </c>
      <c r="M19" s="19">
        <v>186</v>
      </c>
      <c r="N19" s="20">
        <f t="shared" si="5"/>
        <v>1.1747368421052631</v>
      </c>
      <c r="O19" s="19">
        <v>149</v>
      </c>
      <c r="P19" s="20">
        <f t="shared" si="6"/>
        <v>1.1203007518796992</v>
      </c>
      <c r="Q19" s="19">
        <v>274</v>
      </c>
      <c r="R19" s="20">
        <f t="shared" si="7"/>
        <v>1.7305263157894737</v>
      </c>
      <c r="S19" s="19">
        <v>140</v>
      </c>
      <c r="T19" s="20">
        <f t="shared" si="8"/>
        <v>1.0526315789473684</v>
      </c>
      <c r="U19" s="19">
        <v>151</v>
      </c>
      <c r="V19" s="20">
        <f t="shared" si="9"/>
        <v>0.95368421052631569</v>
      </c>
      <c r="W19" s="19">
        <v>90</v>
      </c>
      <c r="X19" s="20">
        <f t="shared" si="10"/>
        <v>0.67669172932330823</v>
      </c>
    </row>
    <row r="20" spans="1:24" x14ac:dyDescent="0.25">
      <c r="A20" s="2" t="s">
        <v>4</v>
      </c>
      <c r="B20" s="2" t="s">
        <v>24</v>
      </c>
      <c r="C20" s="50">
        <v>1492</v>
      </c>
      <c r="D20" s="50">
        <f t="shared" si="0"/>
        <v>497.33333333333331</v>
      </c>
      <c r="E20" s="50">
        <v>1561</v>
      </c>
      <c r="F20" s="50">
        <f t="shared" si="1"/>
        <v>520.33333333333337</v>
      </c>
      <c r="G20" s="19">
        <v>419</v>
      </c>
      <c r="H20" s="20">
        <f t="shared" si="2"/>
        <v>0.84249329758713143</v>
      </c>
      <c r="I20" s="19">
        <v>389</v>
      </c>
      <c r="J20" s="20">
        <f t="shared" si="3"/>
        <v>0.78217158176943702</v>
      </c>
      <c r="K20" s="19">
        <v>469</v>
      </c>
      <c r="L20" s="20">
        <f t="shared" si="4"/>
        <v>0.90134529147982057</v>
      </c>
      <c r="M20" s="19">
        <v>465</v>
      </c>
      <c r="N20" s="20">
        <f t="shared" si="5"/>
        <v>0.93498659517426275</v>
      </c>
      <c r="O20" s="19">
        <v>507</v>
      </c>
      <c r="P20" s="20">
        <f t="shared" si="6"/>
        <v>0.97437540038436887</v>
      </c>
      <c r="Q20" s="19">
        <v>589</v>
      </c>
      <c r="R20" s="20">
        <f t="shared" si="7"/>
        <v>1.1843163538873995</v>
      </c>
      <c r="S20" s="19">
        <v>439</v>
      </c>
      <c r="T20" s="20">
        <f t="shared" si="8"/>
        <v>0.84368994234465078</v>
      </c>
      <c r="U20" s="19">
        <v>357</v>
      </c>
      <c r="V20" s="20">
        <f t="shared" si="9"/>
        <v>0.71782841823056298</v>
      </c>
      <c r="W20" s="19">
        <v>462</v>
      </c>
      <c r="X20" s="20">
        <f t="shared" si="10"/>
        <v>0.88789237668161425</v>
      </c>
    </row>
    <row r="21" spans="1:24" x14ac:dyDescent="0.25">
      <c r="A21" s="2" t="s">
        <v>3</v>
      </c>
      <c r="B21" s="2" t="s">
        <v>25</v>
      </c>
      <c r="C21" s="50">
        <v>403</v>
      </c>
      <c r="D21" s="50">
        <f t="shared" si="0"/>
        <v>134.33333333333334</v>
      </c>
      <c r="E21" s="50">
        <v>391</v>
      </c>
      <c r="F21" s="50">
        <f t="shared" si="1"/>
        <v>130.33333333333334</v>
      </c>
      <c r="G21" s="19">
        <v>132</v>
      </c>
      <c r="H21" s="20">
        <f t="shared" si="2"/>
        <v>0.98263027295285355</v>
      </c>
      <c r="I21" s="19">
        <v>132</v>
      </c>
      <c r="J21" s="20">
        <f t="shared" si="3"/>
        <v>0.98263027295285355</v>
      </c>
      <c r="K21" s="19">
        <v>92</v>
      </c>
      <c r="L21" s="20">
        <f t="shared" si="4"/>
        <v>0.70588235294117641</v>
      </c>
      <c r="M21" s="19">
        <v>157</v>
      </c>
      <c r="N21" s="20">
        <f t="shared" si="5"/>
        <v>1.1687344913151363</v>
      </c>
      <c r="O21" s="19">
        <v>119</v>
      </c>
      <c r="P21" s="20">
        <f t="shared" si="6"/>
        <v>0.91304347826086951</v>
      </c>
      <c r="Q21" s="19">
        <v>197</v>
      </c>
      <c r="R21" s="20">
        <f t="shared" si="7"/>
        <v>1.466501240694789</v>
      </c>
      <c r="S21" s="19">
        <v>116</v>
      </c>
      <c r="T21" s="20">
        <f t="shared" si="8"/>
        <v>0.89002557544757022</v>
      </c>
      <c r="U21" s="19">
        <v>167</v>
      </c>
      <c r="V21" s="20">
        <f t="shared" si="9"/>
        <v>1.2431761786600495</v>
      </c>
      <c r="W21" s="19">
        <v>103</v>
      </c>
      <c r="X21" s="20">
        <f t="shared" si="10"/>
        <v>0.7902813299232736</v>
      </c>
    </row>
    <row r="22" spans="1:24" x14ac:dyDescent="0.25">
      <c r="A22" s="2" t="s">
        <v>2</v>
      </c>
      <c r="B22" s="2" t="s">
        <v>26</v>
      </c>
      <c r="C22" s="50">
        <v>150</v>
      </c>
      <c r="D22" s="50">
        <f t="shared" si="0"/>
        <v>50</v>
      </c>
      <c r="E22" s="50">
        <v>144</v>
      </c>
      <c r="F22" s="50">
        <f t="shared" si="1"/>
        <v>48</v>
      </c>
      <c r="G22" s="19">
        <v>44</v>
      </c>
      <c r="H22" s="20">
        <f t="shared" si="2"/>
        <v>0.88</v>
      </c>
      <c r="I22" s="19">
        <v>36</v>
      </c>
      <c r="J22" s="20">
        <f t="shared" si="3"/>
        <v>0.72</v>
      </c>
      <c r="K22" s="19">
        <v>67</v>
      </c>
      <c r="L22" s="20">
        <f t="shared" si="4"/>
        <v>1.3958333333333333</v>
      </c>
      <c r="M22" s="19">
        <v>34</v>
      </c>
      <c r="N22" s="20">
        <f t="shared" si="5"/>
        <v>0.68</v>
      </c>
      <c r="O22" s="19">
        <v>75</v>
      </c>
      <c r="P22" s="20">
        <f t="shared" si="6"/>
        <v>1.5625</v>
      </c>
      <c r="Q22" s="19">
        <v>59</v>
      </c>
      <c r="R22" s="20">
        <f t="shared" si="7"/>
        <v>1.18</v>
      </c>
      <c r="S22" s="19">
        <v>64</v>
      </c>
      <c r="T22" s="20">
        <f t="shared" si="8"/>
        <v>1.3333333333333333</v>
      </c>
      <c r="U22" s="19">
        <v>34</v>
      </c>
      <c r="V22" s="20">
        <f t="shared" si="9"/>
        <v>0.68</v>
      </c>
      <c r="W22" s="19">
        <v>76</v>
      </c>
      <c r="X22" s="20">
        <f t="shared" si="10"/>
        <v>1.5833333333333333</v>
      </c>
    </row>
    <row r="23" spans="1:24" x14ac:dyDescent="0.25">
      <c r="A23" s="2" t="s">
        <v>5</v>
      </c>
      <c r="B23" s="2" t="s">
        <v>27</v>
      </c>
      <c r="C23" s="50">
        <v>60</v>
      </c>
      <c r="D23" s="50">
        <f t="shared" si="0"/>
        <v>20</v>
      </c>
      <c r="E23" s="50">
        <v>68</v>
      </c>
      <c r="F23" s="50">
        <f t="shared" si="1"/>
        <v>22.666666666666668</v>
      </c>
      <c r="G23" s="19">
        <v>18</v>
      </c>
      <c r="H23" s="20">
        <f t="shared" si="2"/>
        <v>0.9</v>
      </c>
      <c r="I23" s="19">
        <v>18</v>
      </c>
      <c r="J23" s="20">
        <f t="shared" si="3"/>
        <v>0.9</v>
      </c>
      <c r="K23" s="19">
        <v>21</v>
      </c>
      <c r="L23" s="20">
        <f t="shared" si="4"/>
        <v>0.92647058823529405</v>
      </c>
      <c r="M23" s="19">
        <v>26</v>
      </c>
      <c r="N23" s="20">
        <f t="shared" si="5"/>
        <v>1.3</v>
      </c>
      <c r="O23" s="19">
        <v>28</v>
      </c>
      <c r="P23" s="20">
        <f t="shared" si="6"/>
        <v>1.2352941176470587</v>
      </c>
      <c r="Q23" s="19">
        <v>53</v>
      </c>
      <c r="R23" s="20">
        <f t="shared" si="7"/>
        <v>2.65</v>
      </c>
      <c r="S23" s="19">
        <v>27</v>
      </c>
      <c r="T23" s="20">
        <f t="shared" si="8"/>
        <v>1.1911764705882353</v>
      </c>
      <c r="U23" s="19">
        <v>27</v>
      </c>
      <c r="V23" s="20">
        <f t="shared" si="9"/>
        <v>1.35</v>
      </c>
      <c r="W23" s="19">
        <v>23</v>
      </c>
      <c r="X23" s="20">
        <f t="shared" si="10"/>
        <v>1.0147058823529411</v>
      </c>
    </row>
    <row r="24" spans="1:24" x14ac:dyDescent="0.25">
      <c r="A24" s="2" t="s">
        <v>2</v>
      </c>
      <c r="B24" s="2" t="s">
        <v>28</v>
      </c>
      <c r="C24" s="50">
        <v>421</v>
      </c>
      <c r="D24" s="50">
        <f t="shared" si="0"/>
        <v>140.33333333333334</v>
      </c>
      <c r="E24" s="50">
        <v>411</v>
      </c>
      <c r="F24" s="50">
        <f t="shared" si="1"/>
        <v>137</v>
      </c>
      <c r="G24" s="19">
        <v>141</v>
      </c>
      <c r="H24" s="20">
        <f t="shared" si="2"/>
        <v>1.004750593824228</v>
      </c>
      <c r="I24" s="19">
        <v>136</v>
      </c>
      <c r="J24" s="20">
        <f t="shared" si="3"/>
        <v>0.96912114014251771</v>
      </c>
      <c r="K24" s="19">
        <v>174</v>
      </c>
      <c r="L24" s="20">
        <f t="shared" si="4"/>
        <v>1.2700729927007299</v>
      </c>
      <c r="M24" s="19">
        <v>137</v>
      </c>
      <c r="N24" s="20">
        <f t="shared" si="5"/>
        <v>0.97624703087885978</v>
      </c>
      <c r="O24" s="19">
        <v>203</v>
      </c>
      <c r="P24" s="20">
        <f t="shared" si="6"/>
        <v>1.4817518248175183</v>
      </c>
      <c r="Q24" s="19">
        <v>213</v>
      </c>
      <c r="R24" s="20">
        <f t="shared" si="7"/>
        <v>1.5178147268408551</v>
      </c>
      <c r="S24" s="19">
        <v>178</v>
      </c>
      <c r="T24" s="20">
        <f t="shared" si="8"/>
        <v>1.2992700729927007</v>
      </c>
      <c r="U24" s="19">
        <v>133</v>
      </c>
      <c r="V24" s="20">
        <f t="shared" si="9"/>
        <v>0.94774346793349162</v>
      </c>
      <c r="W24" s="19">
        <v>179</v>
      </c>
      <c r="X24" s="20">
        <f t="shared" si="10"/>
        <v>1.3065693430656935</v>
      </c>
    </row>
    <row r="25" spans="1:24" x14ac:dyDescent="0.25">
      <c r="A25" s="2" t="s">
        <v>5</v>
      </c>
      <c r="B25" s="2" t="s">
        <v>29</v>
      </c>
      <c r="C25" s="50">
        <v>69</v>
      </c>
      <c r="D25" s="50">
        <f t="shared" si="0"/>
        <v>23</v>
      </c>
      <c r="E25" s="50">
        <v>92</v>
      </c>
      <c r="F25" s="50">
        <f t="shared" si="1"/>
        <v>30.666666666666668</v>
      </c>
      <c r="G25" s="19">
        <v>20</v>
      </c>
      <c r="H25" s="20">
        <f t="shared" si="2"/>
        <v>0.86956521739130432</v>
      </c>
      <c r="I25" s="19">
        <v>20</v>
      </c>
      <c r="J25" s="20">
        <f t="shared" si="3"/>
        <v>0.86956521739130432</v>
      </c>
      <c r="K25" s="19">
        <v>25</v>
      </c>
      <c r="L25" s="20">
        <f t="shared" si="4"/>
        <v>0.81521739130434778</v>
      </c>
      <c r="M25" s="19">
        <v>30</v>
      </c>
      <c r="N25" s="20">
        <f t="shared" si="5"/>
        <v>1.3043478260869565</v>
      </c>
      <c r="O25" s="19">
        <v>31</v>
      </c>
      <c r="P25" s="20">
        <f t="shared" si="6"/>
        <v>1.0108695652173914</v>
      </c>
      <c r="Q25" s="19">
        <v>53</v>
      </c>
      <c r="R25" s="20">
        <f t="shared" si="7"/>
        <v>2.3043478260869565</v>
      </c>
      <c r="S25" s="19">
        <v>30</v>
      </c>
      <c r="T25" s="20">
        <f t="shared" si="8"/>
        <v>0.97826086956521741</v>
      </c>
      <c r="U25" s="19">
        <v>22</v>
      </c>
      <c r="V25" s="20">
        <f t="shared" si="9"/>
        <v>0.95652173913043481</v>
      </c>
      <c r="W25" s="19">
        <v>28</v>
      </c>
      <c r="X25" s="20">
        <f t="shared" si="10"/>
        <v>0.91304347826086951</v>
      </c>
    </row>
    <row r="26" spans="1:24" x14ac:dyDescent="0.25">
      <c r="A26" s="2" t="s">
        <v>3</v>
      </c>
      <c r="B26" s="2" t="s">
        <v>30</v>
      </c>
      <c r="C26" s="50">
        <v>267</v>
      </c>
      <c r="D26" s="50">
        <f t="shared" si="0"/>
        <v>89</v>
      </c>
      <c r="E26" s="50">
        <v>283</v>
      </c>
      <c r="F26" s="50">
        <f t="shared" si="1"/>
        <v>94.333333333333329</v>
      </c>
      <c r="G26" s="19">
        <v>85</v>
      </c>
      <c r="H26" s="20">
        <f t="shared" si="2"/>
        <v>0.9550561797752809</v>
      </c>
      <c r="I26" s="19">
        <v>86</v>
      </c>
      <c r="J26" s="20">
        <f t="shared" si="3"/>
        <v>0.9662921348314607</v>
      </c>
      <c r="K26" s="19">
        <v>108</v>
      </c>
      <c r="L26" s="20">
        <f t="shared" si="4"/>
        <v>1.1448763250883394</v>
      </c>
      <c r="M26" s="19">
        <v>89</v>
      </c>
      <c r="N26" s="20">
        <f t="shared" si="5"/>
        <v>1</v>
      </c>
      <c r="O26" s="19">
        <v>101</v>
      </c>
      <c r="P26" s="20">
        <f t="shared" si="6"/>
        <v>1.0706713780918728</v>
      </c>
      <c r="Q26" s="19">
        <v>128</v>
      </c>
      <c r="R26" s="20">
        <f t="shared" si="7"/>
        <v>1.4382022471910112</v>
      </c>
      <c r="S26" s="19">
        <v>101</v>
      </c>
      <c r="T26" s="20">
        <f t="shared" si="8"/>
        <v>1.0706713780918728</v>
      </c>
      <c r="U26" s="19">
        <v>88</v>
      </c>
      <c r="V26" s="20">
        <f t="shared" si="9"/>
        <v>0.9887640449438202</v>
      </c>
      <c r="W26" s="19">
        <v>85</v>
      </c>
      <c r="X26" s="20">
        <f t="shared" si="10"/>
        <v>0.90106007067137817</v>
      </c>
    </row>
    <row r="27" spans="1:24" x14ac:dyDescent="0.25">
      <c r="A27" s="2" t="s">
        <v>2</v>
      </c>
      <c r="B27" s="2" t="s">
        <v>31</v>
      </c>
      <c r="C27" s="50">
        <v>241</v>
      </c>
      <c r="D27" s="50">
        <f t="shared" si="0"/>
        <v>80.333333333333329</v>
      </c>
      <c r="E27" s="50">
        <v>218</v>
      </c>
      <c r="F27" s="50">
        <f t="shared" si="1"/>
        <v>72.666666666666671</v>
      </c>
      <c r="G27" s="19">
        <v>75</v>
      </c>
      <c r="H27" s="20">
        <f t="shared" si="2"/>
        <v>0.93360995850622408</v>
      </c>
      <c r="I27" s="19">
        <v>75</v>
      </c>
      <c r="J27" s="20">
        <f t="shared" si="3"/>
        <v>0.93360995850622408</v>
      </c>
      <c r="K27" s="19">
        <v>94</v>
      </c>
      <c r="L27" s="20">
        <f t="shared" si="4"/>
        <v>1.2935779816513762</v>
      </c>
      <c r="M27" s="19">
        <v>75</v>
      </c>
      <c r="N27" s="20">
        <f t="shared" si="5"/>
        <v>0.93360995850622408</v>
      </c>
      <c r="O27" s="19">
        <v>103</v>
      </c>
      <c r="P27" s="20">
        <f t="shared" si="6"/>
        <v>1.4174311926605503</v>
      </c>
      <c r="Q27" s="19">
        <v>116</v>
      </c>
      <c r="R27" s="20">
        <f t="shared" si="7"/>
        <v>1.4439834024896265</v>
      </c>
      <c r="S27" s="19">
        <v>95</v>
      </c>
      <c r="T27" s="20">
        <f t="shared" si="8"/>
        <v>1.3073394495412842</v>
      </c>
      <c r="U27" s="19">
        <v>84</v>
      </c>
      <c r="V27" s="20">
        <f t="shared" si="9"/>
        <v>1.045643153526971</v>
      </c>
      <c r="W27" s="19">
        <v>95</v>
      </c>
      <c r="X27" s="20">
        <f t="shared" si="10"/>
        <v>1.3073394495412842</v>
      </c>
    </row>
    <row r="28" spans="1:24" x14ac:dyDescent="0.25">
      <c r="A28" s="2" t="s">
        <v>4</v>
      </c>
      <c r="B28" s="2" t="s">
        <v>32</v>
      </c>
      <c r="C28" s="50">
        <v>141</v>
      </c>
      <c r="D28" s="50">
        <f t="shared" si="0"/>
        <v>47</v>
      </c>
      <c r="E28" s="50">
        <v>142</v>
      </c>
      <c r="F28" s="50">
        <f t="shared" si="1"/>
        <v>47.333333333333336</v>
      </c>
      <c r="G28" s="19">
        <v>37</v>
      </c>
      <c r="H28" s="20">
        <f t="shared" si="2"/>
        <v>0.78723404255319152</v>
      </c>
      <c r="I28" s="19">
        <v>37</v>
      </c>
      <c r="J28" s="20">
        <f t="shared" si="3"/>
        <v>0.78723404255319152</v>
      </c>
      <c r="K28" s="19">
        <v>58</v>
      </c>
      <c r="L28" s="20">
        <f t="shared" si="4"/>
        <v>1.2253521126760563</v>
      </c>
      <c r="M28" s="19">
        <v>52</v>
      </c>
      <c r="N28" s="20">
        <f t="shared" si="5"/>
        <v>1.1063829787234043</v>
      </c>
      <c r="O28" s="19">
        <v>46</v>
      </c>
      <c r="P28" s="20">
        <f t="shared" si="6"/>
        <v>0.97183098591549288</v>
      </c>
      <c r="Q28" s="19">
        <v>77</v>
      </c>
      <c r="R28" s="20">
        <f t="shared" si="7"/>
        <v>1.6382978723404256</v>
      </c>
      <c r="S28" s="19">
        <v>50</v>
      </c>
      <c r="T28" s="20">
        <f t="shared" si="8"/>
        <v>1.056338028169014</v>
      </c>
      <c r="U28" s="19">
        <v>49</v>
      </c>
      <c r="V28" s="20">
        <f t="shared" si="9"/>
        <v>1.0425531914893618</v>
      </c>
      <c r="W28" s="19">
        <v>46</v>
      </c>
      <c r="X28" s="20">
        <f t="shared" si="10"/>
        <v>0.97183098591549288</v>
      </c>
    </row>
    <row r="29" spans="1:24" x14ac:dyDescent="0.25">
      <c r="A29" s="2" t="s">
        <v>5</v>
      </c>
      <c r="B29" s="2" t="s">
        <v>33</v>
      </c>
      <c r="C29" s="50">
        <v>443</v>
      </c>
      <c r="D29" s="50">
        <f t="shared" si="0"/>
        <v>147.66666666666666</v>
      </c>
      <c r="E29" s="50">
        <v>407</v>
      </c>
      <c r="F29" s="50">
        <f t="shared" si="1"/>
        <v>135.66666666666666</v>
      </c>
      <c r="G29" s="19">
        <v>139</v>
      </c>
      <c r="H29" s="20">
        <f t="shared" si="2"/>
        <v>0.94130925507900687</v>
      </c>
      <c r="I29" s="19">
        <v>131</v>
      </c>
      <c r="J29" s="20">
        <f t="shared" si="3"/>
        <v>0.88713318284424381</v>
      </c>
      <c r="K29" s="19">
        <v>133</v>
      </c>
      <c r="L29" s="20">
        <f t="shared" si="4"/>
        <v>0.9803439803439804</v>
      </c>
      <c r="M29" s="19">
        <v>123</v>
      </c>
      <c r="N29" s="20">
        <f t="shared" si="5"/>
        <v>0.83295711060948086</v>
      </c>
      <c r="O29" s="19">
        <v>116</v>
      </c>
      <c r="P29" s="20">
        <f t="shared" si="6"/>
        <v>0.85503685503685511</v>
      </c>
      <c r="Q29" s="19">
        <v>219</v>
      </c>
      <c r="R29" s="20">
        <f t="shared" si="7"/>
        <v>1.4830699774266367</v>
      </c>
      <c r="S29" s="19">
        <v>118</v>
      </c>
      <c r="T29" s="20">
        <f t="shared" si="8"/>
        <v>0.86977886977886987</v>
      </c>
      <c r="U29" s="19">
        <v>116</v>
      </c>
      <c r="V29" s="20">
        <f t="shared" si="9"/>
        <v>0.78555304740406329</v>
      </c>
      <c r="W29" s="19">
        <v>141</v>
      </c>
      <c r="X29" s="20">
        <f t="shared" si="10"/>
        <v>1.0393120393120394</v>
      </c>
    </row>
    <row r="30" spans="1:24" x14ac:dyDescent="0.25">
      <c r="A30" s="2" t="s">
        <v>2</v>
      </c>
      <c r="B30" s="2" t="s">
        <v>34</v>
      </c>
      <c r="C30" s="50">
        <v>1779</v>
      </c>
      <c r="D30" s="50">
        <f t="shared" si="0"/>
        <v>593</v>
      </c>
      <c r="E30" s="50">
        <v>1557</v>
      </c>
      <c r="F30" s="50">
        <f t="shared" si="1"/>
        <v>519</v>
      </c>
      <c r="G30" s="19">
        <v>483</v>
      </c>
      <c r="H30" s="20">
        <f t="shared" si="2"/>
        <v>0.81450252951096125</v>
      </c>
      <c r="I30" s="19">
        <v>529</v>
      </c>
      <c r="J30" s="20">
        <f t="shared" si="3"/>
        <v>0.89207419898819562</v>
      </c>
      <c r="K30" s="19">
        <v>479</v>
      </c>
      <c r="L30" s="20">
        <f t="shared" si="4"/>
        <v>0.92292870905587665</v>
      </c>
      <c r="M30" s="19">
        <v>538</v>
      </c>
      <c r="N30" s="20">
        <f t="shared" si="5"/>
        <v>0.90725126475548057</v>
      </c>
      <c r="O30" s="19">
        <v>664</v>
      </c>
      <c r="P30" s="20">
        <f t="shared" si="6"/>
        <v>1.2793834296724471</v>
      </c>
      <c r="Q30" s="19">
        <v>751</v>
      </c>
      <c r="R30" s="20">
        <f t="shared" si="7"/>
        <v>1.2664418212478921</v>
      </c>
      <c r="S30" s="19">
        <v>595</v>
      </c>
      <c r="T30" s="20">
        <f t="shared" si="8"/>
        <v>1.1464354527938343</v>
      </c>
      <c r="U30" s="19">
        <v>435</v>
      </c>
      <c r="V30" s="20">
        <f t="shared" si="9"/>
        <v>0.73355817875210794</v>
      </c>
      <c r="W30" s="19">
        <v>483</v>
      </c>
      <c r="X30" s="20">
        <f t="shared" si="10"/>
        <v>0.93063583815028905</v>
      </c>
    </row>
    <row r="31" spans="1:24" x14ac:dyDescent="0.25">
      <c r="A31" s="2" t="s">
        <v>2</v>
      </c>
      <c r="B31" s="2" t="s">
        <v>35</v>
      </c>
      <c r="C31" s="50">
        <v>352</v>
      </c>
      <c r="D31" s="50">
        <f t="shared" si="0"/>
        <v>117.33333333333333</v>
      </c>
      <c r="E31" s="50">
        <v>354</v>
      </c>
      <c r="F31" s="50">
        <f t="shared" si="1"/>
        <v>118</v>
      </c>
      <c r="G31" s="19">
        <v>109</v>
      </c>
      <c r="H31" s="20">
        <f t="shared" si="2"/>
        <v>0.92897727272727282</v>
      </c>
      <c r="I31" s="19">
        <v>104</v>
      </c>
      <c r="J31" s="20">
        <f t="shared" si="3"/>
        <v>0.88636363636363635</v>
      </c>
      <c r="K31" s="19">
        <v>152</v>
      </c>
      <c r="L31" s="20">
        <f t="shared" si="4"/>
        <v>1.2881355932203389</v>
      </c>
      <c r="M31" s="19">
        <v>133</v>
      </c>
      <c r="N31" s="20">
        <f t="shared" si="5"/>
        <v>1.1335227272727273</v>
      </c>
      <c r="O31" s="19">
        <v>118</v>
      </c>
      <c r="P31" s="20">
        <f t="shared" si="6"/>
        <v>1</v>
      </c>
      <c r="Q31" s="19">
        <v>224</v>
      </c>
      <c r="R31" s="20">
        <f t="shared" si="7"/>
        <v>1.9090909090909092</v>
      </c>
      <c r="S31" s="19">
        <v>102</v>
      </c>
      <c r="T31" s="20">
        <f t="shared" si="8"/>
        <v>0.86440677966101698</v>
      </c>
      <c r="U31" s="19">
        <v>134</v>
      </c>
      <c r="V31" s="20">
        <f t="shared" si="9"/>
        <v>1.1420454545454546</v>
      </c>
      <c r="W31" s="19">
        <v>134</v>
      </c>
      <c r="X31" s="20">
        <f t="shared" si="10"/>
        <v>1.1355932203389831</v>
      </c>
    </row>
    <row r="32" spans="1:24" x14ac:dyDescent="0.25">
      <c r="A32" s="2" t="s">
        <v>2</v>
      </c>
      <c r="B32" s="2" t="s">
        <v>36</v>
      </c>
      <c r="C32" s="50">
        <v>140</v>
      </c>
      <c r="D32" s="50">
        <f t="shared" si="0"/>
        <v>46.666666666666664</v>
      </c>
      <c r="E32" s="50">
        <v>160</v>
      </c>
      <c r="F32" s="50">
        <f t="shared" si="1"/>
        <v>53.333333333333336</v>
      </c>
      <c r="G32" s="19">
        <v>41</v>
      </c>
      <c r="H32" s="20">
        <f t="shared" si="2"/>
        <v>0.87857142857142867</v>
      </c>
      <c r="I32" s="19">
        <v>40</v>
      </c>
      <c r="J32" s="20">
        <f t="shared" si="3"/>
        <v>0.85714285714285721</v>
      </c>
      <c r="K32" s="19">
        <v>74</v>
      </c>
      <c r="L32" s="20">
        <f t="shared" si="4"/>
        <v>1.3875</v>
      </c>
      <c r="M32" s="19">
        <v>51</v>
      </c>
      <c r="N32" s="20">
        <f t="shared" si="5"/>
        <v>1.092857142857143</v>
      </c>
      <c r="O32" s="19">
        <v>79</v>
      </c>
      <c r="P32" s="20">
        <f t="shared" si="6"/>
        <v>1.48125</v>
      </c>
      <c r="Q32" s="19">
        <v>79</v>
      </c>
      <c r="R32" s="20">
        <f t="shared" si="7"/>
        <v>1.6928571428571428</v>
      </c>
      <c r="S32" s="19">
        <v>70</v>
      </c>
      <c r="T32" s="20">
        <f t="shared" si="8"/>
        <v>1.3125</v>
      </c>
      <c r="U32" s="19">
        <v>50</v>
      </c>
      <c r="V32" s="20">
        <f t="shared" si="9"/>
        <v>1.0714285714285714</v>
      </c>
      <c r="W32" s="19">
        <v>75</v>
      </c>
      <c r="X32" s="20">
        <f t="shared" si="10"/>
        <v>1.40625</v>
      </c>
    </row>
    <row r="33" spans="1:24" x14ac:dyDescent="0.25">
      <c r="A33" s="2" t="s">
        <v>5</v>
      </c>
      <c r="B33" s="2" t="s">
        <v>37</v>
      </c>
      <c r="C33" s="50">
        <v>131</v>
      </c>
      <c r="D33" s="50">
        <f t="shared" si="0"/>
        <v>43.666666666666664</v>
      </c>
      <c r="E33" s="50">
        <v>148</v>
      </c>
      <c r="F33" s="50">
        <f t="shared" si="1"/>
        <v>49.333333333333336</v>
      </c>
      <c r="G33" s="19">
        <v>33</v>
      </c>
      <c r="H33" s="20">
        <f t="shared" si="2"/>
        <v>0.75572519083969469</v>
      </c>
      <c r="I33" s="19">
        <v>37</v>
      </c>
      <c r="J33" s="20">
        <f t="shared" si="3"/>
        <v>0.84732824427480924</v>
      </c>
      <c r="K33" s="19">
        <v>42</v>
      </c>
      <c r="L33" s="20">
        <f t="shared" si="4"/>
        <v>0.85135135135135132</v>
      </c>
      <c r="M33" s="19">
        <v>27</v>
      </c>
      <c r="N33" s="20">
        <f t="shared" si="5"/>
        <v>0.61832061068702293</v>
      </c>
      <c r="O33" s="19">
        <v>49</v>
      </c>
      <c r="P33" s="20">
        <f t="shared" si="6"/>
        <v>0.9932432432432432</v>
      </c>
      <c r="Q33" s="19">
        <v>54</v>
      </c>
      <c r="R33" s="20">
        <f t="shared" si="7"/>
        <v>1.2366412213740459</v>
      </c>
      <c r="S33" s="19">
        <v>47</v>
      </c>
      <c r="T33" s="20">
        <f t="shared" si="8"/>
        <v>0.95270270270270263</v>
      </c>
      <c r="U33" s="19">
        <v>29</v>
      </c>
      <c r="V33" s="20">
        <f t="shared" si="9"/>
        <v>0.66412213740458015</v>
      </c>
      <c r="W33" s="19">
        <v>49</v>
      </c>
      <c r="X33" s="20">
        <f t="shared" si="10"/>
        <v>0.9932432432432432</v>
      </c>
    </row>
    <row r="34" spans="1:24" x14ac:dyDescent="0.25">
      <c r="A34" s="2" t="s">
        <v>5</v>
      </c>
      <c r="B34" s="2" t="s">
        <v>38</v>
      </c>
      <c r="C34" s="50">
        <v>147</v>
      </c>
      <c r="D34" s="50">
        <f t="shared" si="0"/>
        <v>49</v>
      </c>
      <c r="E34" s="50">
        <v>156</v>
      </c>
      <c r="F34" s="50">
        <f t="shared" si="1"/>
        <v>52</v>
      </c>
      <c r="G34" s="19">
        <v>35</v>
      </c>
      <c r="H34" s="20">
        <f t="shared" si="2"/>
        <v>0.7142857142857143</v>
      </c>
      <c r="I34" s="19">
        <v>40</v>
      </c>
      <c r="J34" s="20">
        <f t="shared" si="3"/>
        <v>0.81632653061224492</v>
      </c>
      <c r="K34" s="19">
        <v>38</v>
      </c>
      <c r="L34" s="20">
        <f t="shared" si="4"/>
        <v>0.73076923076923073</v>
      </c>
      <c r="M34" s="19">
        <v>39</v>
      </c>
      <c r="N34" s="20">
        <f t="shared" si="5"/>
        <v>0.79591836734693877</v>
      </c>
      <c r="O34" s="19">
        <v>37</v>
      </c>
      <c r="P34" s="20">
        <f t="shared" si="6"/>
        <v>0.71153846153846156</v>
      </c>
      <c r="Q34" s="19">
        <v>59</v>
      </c>
      <c r="R34" s="20">
        <f t="shared" si="7"/>
        <v>1.2040816326530612</v>
      </c>
      <c r="S34" s="19">
        <v>37</v>
      </c>
      <c r="T34" s="20">
        <f t="shared" si="8"/>
        <v>0.71153846153846156</v>
      </c>
      <c r="U34" s="19">
        <v>50</v>
      </c>
      <c r="V34" s="20">
        <f t="shared" si="9"/>
        <v>1.0204081632653061</v>
      </c>
      <c r="W34" s="19">
        <v>40</v>
      </c>
      <c r="X34" s="20">
        <f t="shared" si="10"/>
        <v>0.76923076923076927</v>
      </c>
    </row>
    <row r="35" spans="1:24" x14ac:dyDescent="0.25">
      <c r="A35" s="2" t="s">
        <v>5</v>
      </c>
      <c r="B35" s="2" t="s">
        <v>39</v>
      </c>
      <c r="C35" s="50">
        <v>171</v>
      </c>
      <c r="D35" s="50">
        <f t="shared" si="0"/>
        <v>57</v>
      </c>
      <c r="E35" s="50">
        <v>200</v>
      </c>
      <c r="F35" s="50">
        <f t="shared" si="1"/>
        <v>66.666666666666671</v>
      </c>
      <c r="G35" s="19">
        <v>54</v>
      </c>
      <c r="H35" s="20">
        <f t="shared" si="2"/>
        <v>0.94736842105263153</v>
      </c>
      <c r="I35" s="19">
        <v>51</v>
      </c>
      <c r="J35" s="20">
        <f t="shared" si="3"/>
        <v>0.89473684210526316</v>
      </c>
      <c r="K35" s="19">
        <v>79</v>
      </c>
      <c r="L35" s="20">
        <f t="shared" si="4"/>
        <v>1.1849999999999998</v>
      </c>
      <c r="M35" s="19">
        <v>72</v>
      </c>
      <c r="N35" s="20">
        <f t="shared" si="5"/>
        <v>1.263157894736842</v>
      </c>
      <c r="O35" s="19">
        <v>75</v>
      </c>
      <c r="P35" s="20">
        <f t="shared" si="6"/>
        <v>1.125</v>
      </c>
      <c r="Q35" s="19">
        <v>121</v>
      </c>
      <c r="R35" s="20">
        <f t="shared" si="7"/>
        <v>2.1228070175438596</v>
      </c>
      <c r="S35" s="19">
        <v>68</v>
      </c>
      <c r="T35" s="20">
        <f t="shared" si="8"/>
        <v>1.02</v>
      </c>
      <c r="U35" s="19">
        <v>64</v>
      </c>
      <c r="V35" s="20">
        <f t="shared" si="9"/>
        <v>1.1228070175438596</v>
      </c>
      <c r="W35" s="19">
        <v>71</v>
      </c>
      <c r="X35" s="20">
        <f t="shared" si="10"/>
        <v>1.0649999999999999</v>
      </c>
    </row>
    <row r="36" spans="1:24" x14ac:dyDescent="0.25">
      <c r="A36" s="2" t="s">
        <v>2</v>
      </c>
      <c r="B36" s="2" t="s">
        <v>40</v>
      </c>
      <c r="C36" s="50">
        <v>141</v>
      </c>
      <c r="D36" s="50">
        <f t="shared" si="0"/>
        <v>47</v>
      </c>
      <c r="E36" s="50">
        <v>154</v>
      </c>
      <c r="F36" s="50">
        <f t="shared" si="1"/>
        <v>51.333333333333336</v>
      </c>
      <c r="G36" s="19">
        <v>42</v>
      </c>
      <c r="H36" s="20">
        <f t="shared" si="2"/>
        <v>0.8936170212765957</v>
      </c>
      <c r="I36" s="19">
        <v>42</v>
      </c>
      <c r="J36" s="20">
        <f t="shared" si="3"/>
        <v>0.8936170212765957</v>
      </c>
      <c r="K36" s="19">
        <v>54</v>
      </c>
      <c r="L36" s="20">
        <f t="shared" si="4"/>
        <v>1.051948051948052</v>
      </c>
      <c r="M36" s="19">
        <v>48</v>
      </c>
      <c r="N36" s="20">
        <f t="shared" si="5"/>
        <v>1.0212765957446808</v>
      </c>
      <c r="O36" s="19">
        <v>61</v>
      </c>
      <c r="P36" s="20">
        <f t="shared" si="6"/>
        <v>1.1883116883116882</v>
      </c>
      <c r="Q36" s="19">
        <v>65</v>
      </c>
      <c r="R36" s="20">
        <f t="shared" si="7"/>
        <v>1.3829787234042554</v>
      </c>
      <c r="S36" s="19">
        <v>50</v>
      </c>
      <c r="T36" s="20">
        <f t="shared" si="8"/>
        <v>0.97402597402597402</v>
      </c>
      <c r="U36" s="19">
        <v>35</v>
      </c>
      <c r="V36" s="20">
        <f t="shared" si="9"/>
        <v>0.74468085106382975</v>
      </c>
      <c r="W36" s="19">
        <v>44</v>
      </c>
      <c r="X36" s="20">
        <f t="shared" si="10"/>
        <v>0.8571428571428571</v>
      </c>
    </row>
    <row r="37" spans="1:24" x14ac:dyDescent="0.25">
      <c r="A37" s="2" t="s">
        <v>5</v>
      </c>
      <c r="B37" s="2" t="s">
        <v>41</v>
      </c>
      <c r="C37" s="50">
        <v>564</v>
      </c>
      <c r="D37" s="50">
        <f t="shared" si="0"/>
        <v>188</v>
      </c>
      <c r="E37" s="50">
        <v>556</v>
      </c>
      <c r="F37" s="50">
        <f t="shared" si="1"/>
        <v>185.33333333333334</v>
      </c>
      <c r="G37" s="19">
        <v>163</v>
      </c>
      <c r="H37" s="20">
        <f t="shared" si="2"/>
        <v>0.86702127659574468</v>
      </c>
      <c r="I37" s="19">
        <v>155</v>
      </c>
      <c r="J37" s="20">
        <f t="shared" si="3"/>
        <v>0.82446808510638303</v>
      </c>
      <c r="K37" s="19">
        <v>147</v>
      </c>
      <c r="L37" s="20">
        <f t="shared" si="4"/>
        <v>0.79316546762589923</v>
      </c>
      <c r="M37" s="19">
        <v>171</v>
      </c>
      <c r="N37" s="20">
        <f t="shared" si="5"/>
        <v>0.90957446808510634</v>
      </c>
      <c r="O37" s="19">
        <v>236</v>
      </c>
      <c r="P37" s="20">
        <f t="shared" si="6"/>
        <v>1.2733812949640286</v>
      </c>
      <c r="Q37" s="19">
        <v>242</v>
      </c>
      <c r="R37" s="20">
        <f t="shared" si="7"/>
        <v>1.2872340425531914</v>
      </c>
      <c r="S37" s="19">
        <v>188</v>
      </c>
      <c r="T37" s="20">
        <f t="shared" si="8"/>
        <v>1.014388489208633</v>
      </c>
      <c r="U37" s="19">
        <v>133</v>
      </c>
      <c r="V37" s="20">
        <f t="shared" si="9"/>
        <v>0.70744680851063835</v>
      </c>
      <c r="W37" s="19">
        <v>164</v>
      </c>
      <c r="X37" s="20">
        <f t="shared" si="10"/>
        <v>0.88489208633093519</v>
      </c>
    </row>
    <row r="38" spans="1:24" x14ac:dyDescent="0.25">
      <c r="A38" s="2" t="s">
        <v>2</v>
      </c>
      <c r="B38" s="2" t="s">
        <v>42</v>
      </c>
      <c r="C38" s="50">
        <v>126</v>
      </c>
      <c r="D38" s="50">
        <f t="shared" si="0"/>
        <v>42</v>
      </c>
      <c r="E38" s="50">
        <v>128</v>
      </c>
      <c r="F38" s="50">
        <f t="shared" si="1"/>
        <v>42.666666666666664</v>
      </c>
      <c r="G38" s="19">
        <v>38</v>
      </c>
      <c r="H38" s="20">
        <f t="shared" si="2"/>
        <v>0.90476190476190477</v>
      </c>
      <c r="I38" s="19">
        <v>36</v>
      </c>
      <c r="J38" s="20">
        <f t="shared" si="3"/>
        <v>0.8571428571428571</v>
      </c>
      <c r="K38" s="19">
        <v>38</v>
      </c>
      <c r="L38" s="20">
        <f t="shared" si="4"/>
        <v>0.890625</v>
      </c>
      <c r="M38" s="19">
        <v>39</v>
      </c>
      <c r="N38" s="20">
        <f t="shared" si="5"/>
        <v>0.9285714285714286</v>
      </c>
      <c r="O38" s="19">
        <v>39</v>
      </c>
      <c r="P38" s="20">
        <f t="shared" si="6"/>
        <v>0.9140625</v>
      </c>
      <c r="Q38" s="19">
        <v>65</v>
      </c>
      <c r="R38" s="20">
        <f t="shared" si="7"/>
        <v>1.5476190476190477</v>
      </c>
      <c r="S38" s="19">
        <v>39</v>
      </c>
      <c r="T38" s="20">
        <f t="shared" si="8"/>
        <v>0.9140625</v>
      </c>
      <c r="U38" s="19">
        <v>43</v>
      </c>
      <c r="V38" s="20">
        <f t="shared" si="9"/>
        <v>1.0238095238095237</v>
      </c>
      <c r="W38" s="19">
        <v>35</v>
      </c>
      <c r="X38" s="20">
        <f t="shared" si="10"/>
        <v>0.8203125</v>
      </c>
    </row>
    <row r="39" spans="1:24" x14ac:dyDescent="0.25">
      <c r="A39" s="2" t="s">
        <v>5</v>
      </c>
      <c r="B39" s="2" t="s">
        <v>43</v>
      </c>
      <c r="C39" s="50">
        <v>451</v>
      </c>
      <c r="D39" s="50">
        <f t="shared" si="0"/>
        <v>150.33333333333334</v>
      </c>
      <c r="E39" s="50">
        <v>410</v>
      </c>
      <c r="F39" s="50">
        <f t="shared" si="1"/>
        <v>136.66666666666666</v>
      </c>
      <c r="G39" s="19">
        <v>91</v>
      </c>
      <c r="H39" s="20">
        <f t="shared" si="2"/>
        <v>0.60532150776053206</v>
      </c>
      <c r="I39" s="19">
        <v>92</v>
      </c>
      <c r="J39" s="20">
        <f t="shared" si="3"/>
        <v>0.61197339246119731</v>
      </c>
      <c r="K39" s="19">
        <v>125</v>
      </c>
      <c r="L39" s="20">
        <f t="shared" si="4"/>
        <v>0.91463414634146345</v>
      </c>
      <c r="M39" s="19">
        <v>106</v>
      </c>
      <c r="N39" s="20">
        <f t="shared" si="5"/>
        <v>0.70509977827050996</v>
      </c>
      <c r="O39" s="19">
        <v>152</v>
      </c>
      <c r="P39" s="20">
        <f t="shared" si="6"/>
        <v>1.1121951219512196</v>
      </c>
      <c r="Q39" s="19">
        <v>175</v>
      </c>
      <c r="R39" s="20">
        <f t="shared" si="7"/>
        <v>1.164079822616408</v>
      </c>
      <c r="S39" s="19">
        <v>147</v>
      </c>
      <c r="T39" s="20">
        <f t="shared" si="8"/>
        <v>1.075609756097561</v>
      </c>
      <c r="U39" s="19">
        <v>109</v>
      </c>
      <c r="V39" s="20">
        <f t="shared" si="9"/>
        <v>0.72505543237250547</v>
      </c>
      <c r="W39" s="19">
        <v>117</v>
      </c>
      <c r="X39" s="20">
        <f t="shared" si="10"/>
        <v>0.85609756097560985</v>
      </c>
    </row>
    <row r="40" spans="1:24" x14ac:dyDescent="0.25">
      <c r="A40" s="2" t="s">
        <v>3</v>
      </c>
      <c r="B40" s="2" t="s">
        <v>44</v>
      </c>
      <c r="C40" s="50">
        <v>507</v>
      </c>
      <c r="D40" s="50">
        <f t="shared" si="0"/>
        <v>169</v>
      </c>
      <c r="E40" s="50">
        <v>445</v>
      </c>
      <c r="F40" s="50">
        <f t="shared" si="1"/>
        <v>148.33333333333334</v>
      </c>
      <c r="G40" s="19">
        <v>147</v>
      </c>
      <c r="H40" s="20">
        <f t="shared" si="2"/>
        <v>0.86982248520710059</v>
      </c>
      <c r="I40" s="19">
        <v>138</v>
      </c>
      <c r="J40" s="20">
        <f t="shared" si="3"/>
        <v>0.81656804733727806</v>
      </c>
      <c r="K40" s="19">
        <v>201</v>
      </c>
      <c r="L40" s="20">
        <f t="shared" si="4"/>
        <v>1.3550561797752809</v>
      </c>
      <c r="M40" s="19">
        <v>167</v>
      </c>
      <c r="N40" s="20">
        <f t="shared" si="5"/>
        <v>0.98816568047337283</v>
      </c>
      <c r="O40" s="19">
        <v>214</v>
      </c>
      <c r="P40" s="20">
        <f t="shared" si="6"/>
        <v>1.4426966292134831</v>
      </c>
      <c r="Q40" s="19">
        <v>224</v>
      </c>
      <c r="R40" s="20">
        <f t="shared" si="7"/>
        <v>1.3254437869822486</v>
      </c>
      <c r="S40" s="19">
        <v>177</v>
      </c>
      <c r="T40" s="20">
        <f t="shared" si="8"/>
        <v>1.193258426966292</v>
      </c>
      <c r="U40" s="19">
        <v>172</v>
      </c>
      <c r="V40" s="20">
        <f t="shared" si="9"/>
        <v>1.0177514792899409</v>
      </c>
      <c r="W40" s="19">
        <v>161</v>
      </c>
      <c r="X40" s="20">
        <f t="shared" si="10"/>
        <v>1.0853932584269663</v>
      </c>
    </row>
    <row r="41" spans="1:24" x14ac:dyDescent="0.25">
      <c r="A41" s="2" t="s">
        <v>5</v>
      </c>
      <c r="B41" s="2" t="s">
        <v>45</v>
      </c>
      <c r="C41" s="50">
        <v>145</v>
      </c>
      <c r="D41" s="50">
        <f t="shared" si="0"/>
        <v>48.333333333333336</v>
      </c>
      <c r="E41" s="50">
        <v>157</v>
      </c>
      <c r="F41" s="50">
        <f t="shared" si="1"/>
        <v>52.333333333333336</v>
      </c>
      <c r="G41" s="19">
        <v>43</v>
      </c>
      <c r="H41" s="20">
        <f t="shared" si="2"/>
        <v>0.8896551724137931</v>
      </c>
      <c r="I41" s="19">
        <v>45</v>
      </c>
      <c r="J41" s="20">
        <f t="shared" si="3"/>
        <v>0.93103448275862066</v>
      </c>
      <c r="K41" s="19">
        <v>58</v>
      </c>
      <c r="L41" s="20">
        <f t="shared" si="4"/>
        <v>1.10828025477707</v>
      </c>
      <c r="M41" s="19">
        <v>51</v>
      </c>
      <c r="N41" s="20">
        <f t="shared" si="5"/>
        <v>1.0551724137931033</v>
      </c>
      <c r="O41" s="19">
        <v>62</v>
      </c>
      <c r="P41" s="20">
        <f t="shared" si="6"/>
        <v>1.1847133757961783</v>
      </c>
      <c r="Q41" s="19">
        <v>96</v>
      </c>
      <c r="R41" s="20">
        <f t="shared" si="7"/>
        <v>1.9862068965517241</v>
      </c>
      <c r="S41" s="19">
        <v>61</v>
      </c>
      <c r="T41" s="20">
        <f t="shared" si="8"/>
        <v>1.1656050955414012</v>
      </c>
      <c r="U41" s="19">
        <v>54</v>
      </c>
      <c r="V41" s="20">
        <f t="shared" si="9"/>
        <v>1.1172413793103448</v>
      </c>
      <c r="W41" s="19">
        <v>55</v>
      </c>
      <c r="X41" s="20">
        <f t="shared" si="10"/>
        <v>1.0509554140127388</v>
      </c>
    </row>
    <row r="42" spans="1:24" x14ac:dyDescent="0.25">
      <c r="A42" s="2" t="s">
        <v>2</v>
      </c>
      <c r="B42" s="2" t="s">
        <v>46</v>
      </c>
      <c r="C42" s="50">
        <v>169</v>
      </c>
      <c r="D42" s="50">
        <f t="shared" si="0"/>
        <v>56.333333333333336</v>
      </c>
      <c r="E42" s="50">
        <v>142</v>
      </c>
      <c r="F42" s="50">
        <f t="shared" si="1"/>
        <v>47.333333333333336</v>
      </c>
      <c r="G42" s="19">
        <v>39</v>
      </c>
      <c r="H42" s="20">
        <f t="shared" si="2"/>
        <v>0.69230769230769229</v>
      </c>
      <c r="I42" s="19">
        <v>38</v>
      </c>
      <c r="J42" s="20">
        <f t="shared" si="3"/>
        <v>0.67455621301775148</v>
      </c>
      <c r="K42" s="19">
        <v>70</v>
      </c>
      <c r="L42" s="20">
        <f t="shared" si="4"/>
        <v>1.4788732394366197</v>
      </c>
      <c r="M42" s="19">
        <v>54</v>
      </c>
      <c r="N42" s="20">
        <f t="shared" si="5"/>
        <v>0.95857988165680474</v>
      </c>
      <c r="O42" s="19">
        <v>62</v>
      </c>
      <c r="P42" s="20">
        <f t="shared" si="6"/>
        <v>1.3098591549295775</v>
      </c>
      <c r="Q42" s="19">
        <v>78</v>
      </c>
      <c r="R42" s="20">
        <f t="shared" si="7"/>
        <v>1.3846153846153846</v>
      </c>
      <c r="S42" s="19">
        <v>59</v>
      </c>
      <c r="T42" s="20">
        <f t="shared" si="8"/>
        <v>1.2464788732394365</v>
      </c>
      <c r="U42" s="19">
        <v>48</v>
      </c>
      <c r="V42" s="20">
        <f t="shared" si="9"/>
        <v>0.85207100591715967</v>
      </c>
      <c r="W42" s="19">
        <v>59</v>
      </c>
      <c r="X42" s="20">
        <f t="shared" si="10"/>
        <v>1.2464788732394365</v>
      </c>
    </row>
    <row r="43" spans="1:24" x14ac:dyDescent="0.25">
      <c r="A43" s="2" t="s">
        <v>2</v>
      </c>
      <c r="B43" s="2" t="s">
        <v>47</v>
      </c>
      <c r="C43" s="50">
        <v>88</v>
      </c>
      <c r="D43" s="50">
        <f t="shared" si="0"/>
        <v>29.333333333333332</v>
      </c>
      <c r="E43" s="50">
        <v>133</v>
      </c>
      <c r="F43" s="50">
        <f t="shared" si="1"/>
        <v>44.333333333333336</v>
      </c>
      <c r="G43" s="19">
        <v>26</v>
      </c>
      <c r="H43" s="20">
        <f t="shared" si="2"/>
        <v>0.88636363636363635</v>
      </c>
      <c r="I43" s="19">
        <v>25</v>
      </c>
      <c r="J43" s="20">
        <f t="shared" si="3"/>
        <v>0.85227272727272729</v>
      </c>
      <c r="K43" s="19">
        <v>31</v>
      </c>
      <c r="L43" s="20">
        <f t="shared" si="4"/>
        <v>0.6992481203007519</v>
      </c>
      <c r="M43" s="19">
        <v>31</v>
      </c>
      <c r="N43" s="20">
        <f t="shared" si="5"/>
        <v>1.0568181818181819</v>
      </c>
      <c r="O43" s="19">
        <v>32</v>
      </c>
      <c r="P43" s="20">
        <f t="shared" si="6"/>
        <v>0.72180451127819545</v>
      </c>
      <c r="Q43" s="19">
        <v>40</v>
      </c>
      <c r="R43" s="20">
        <f t="shared" si="7"/>
        <v>1.3636363636363638</v>
      </c>
      <c r="S43" s="19">
        <v>33</v>
      </c>
      <c r="T43" s="20">
        <f t="shared" si="8"/>
        <v>0.74436090225563911</v>
      </c>
      <c r="U43" s="19">
        <v>30</v>
      </c>
      <c r="V43" s="20">
        <f t="shared" si="9"/>
        <v>1.0227272727272727</v>
      </c>
      <c r="W43" s="19">
        <v>31</v>
      </c>
      <c r="X43" s="20">
        <f t="shared" si="10"/>
        <v>0.6992481203007519</v>
      </c>
    </row>
    <row r="44" spans="1:24" x14ac:dyDescent="0.25">
      <c r="A44" s="2" t="s">
        <v>4</v>
      </c>
      <c r="B44" s="2" t="s">
        <v>48</v>
      </c>
      <c r="C44" s="50">
        <v>2664</v>
      </c>
      <c r="D44" s="50">
        <f t="shared" si="0"/>
        <v>888</v>
      </c>
      <c r="E44" s="50">
        <v>2452</v>
      </c>
      <c r="F44" s="50">
        <f t="shared" si="1"/>
        <v>817.33333333333337</v>
      </c>
      <c r="G44" s="19">
        <v>695</v>
      </c>
      <c r="H44" s="20">
        <f t="shared" si="2"/>
        <v>0.78265765765765771</v>
      </c>
      <c r="I44" s="19">
        <v>679</v>
      </c>
      <c r="J44" s="20">
        <f t="shared" si="3"/>
        <v>0.76463963963963966</v>
      </c>
      <c r="K44" s="19">
        <v>769</v>
      </c>
      <c r="L44" s="20">
        <f t="shared" si="4"/>
        <v>0.94086460032626418</v>
      </c>
      <c r="M44" s="19">
        <v>871</v>
      </c>
      <c r="N44" s="20">
        <f t="shared" si="5"/>
        <v>0.98085585585585588</v>
      </c>
      <c r="O44" s="19">
        <v>991</v>
      </c>
      <c r="P44" s="20">
        <f t="shared" si="6"/>
        <v>1.2124796084828711</v>
      </c>
      <c r="Q44" s="19">
        <v>1301</v>
      </c>
      <c r="R44" s="20">
        <f t="shared" si="7"/>
        <v>1.4650900900900901</v>
      </c>
      <c r="S44" s="19">
        <v>744</v>
      </c>
      <c r="T44" s="20">
        <f t="shared" si="8"/>
        <v>0.91027732463295263</v>
      </c>
      <c r="U44" s="19">
        <v>688</v>
      </c>
      <c r="V44" s="20">
        <f t="shared" si="9"/>
        <v>0.77477477477477474</v>
      </c>
      <c r="W44" s="19">
        <v>647</v>
      </c>
      <c r="X44" s="20">
        <f t="shared" si="10"/>
        <v>0.79159869494290369</v>
      </c>
    </row>
    <row r="45" spans="1:24" x14ac:dyDescent="0.25">
      <c r="A45" s="2" t="s">
        <v>4</v>
      </c>
      <c r="B45" s="2" t="s">
        <v>49</v>
      </c>
      <c r="C45" s="50">
        <v>133</v>
      </c>
      <c r="D45" s="50">
        <f t="shared" si="0"/>
        <v>44.333333333333336</v>
      </c>
      <c r="E45" s="50">
        <v>166</v>
      </c>
      <c r="F45" s="50">
        <f t="shared" si="1"/>
        <v>55.333333333333336</v>
      </c>
      <c r="G45" s="19">
        <v>52</v>
      </c>
      <c r="H45" s="20">
        <f t="shared" si="2"/>
        <v>1.1729323308270676</v>
      </c>
      <c r="I45" s="19">
        <v>49</v>
      </c>
      <c r="J45" s="20">
        <f t="shared" si="3"/>
        <v>1.1052631578947367</v>
      </c>
      <c r="K45" s="19">
        <v>35</v>
      </c>
      <c r="L45" s="20">
        <f t="shared" si="4"/>
        <v>0.63253012048192769</v>
      </c>
      <c r="M45" s="19">
        <v>59</v>
      </c>
      <c r="N45" s="20">
        <f t="shared" si="5"/>
        <v>1.3308270676691729</v>
      </c>
      <c r="O45" s="19">
        <v>52</v>
      </c>
      <c r="P45" s="20">
        <f t="shared" si="6"/>
        <v>0.93975903614457823</v>
      </c>
      <c r="Q45" s="19">
        <v>78</v>
      </c>
      <c r="R45" s="20">
        <f t="shared" si="7"/>
        <v>1.7593984962406015</v>
      </c>
      <c r="S45" s="19">
        <v>50</v>
      </c>
      <c r="T45" s="20">
        <f t="shared" si="8"/>
        <v>0.90361445783132521</v>
      </c>
      <c r="U45" s="19">
        <v>45</v>
      </c>
      <c r="V45" s="20">
        <f t="shared" si="9"/>
        <v>1.0150375939849623</v>
      </c>
      <c r="W45" s="19">
        <v>18</v>
      </c>
      <c r="X45" s="20">
        <f t="shared" si="10"/>
        <v>0.3253012048192771</v>
      </c>
    </row>
    <row r="46" spans="1:24" x14ac:dyDescent="0.25">
      <c r="A46" s="2" t="s">
        <v>5</v>
      </c>
      <c r="B46" s="2" t="s">
        <v>50</v>
      </c>
      <c r="C46" s="50">
        <v>519</v>
      </c>
      <c r="D46" s="50">
        <f t="shared" si="0"/>
        <v>173</v>
      </c>
      <c r="E46" s="50">
        <v>579</v>
      </c>
      <c r="F46" s="50">
        <f t="shared" si="1"/>
        <v>193</v>
      </c>
      <c r="G46" s="19">
        <v>162</v>
      </c>
      <c r="H46" s="20">
        <f t="shared" si="2"/>
        <v>0.93641618497109824</v>
      </c>
      <c r="I46" s="19">
        <v>162</v>
      </c>
      <c r="J46" s="20">
        <f t="shared" si="3"/>
        <v>0.93641618497109824</v>
      </c>
      <c r="K46" s="19">
        <v>214</v>
      </c>
      <c r="L46" s="20">
        <f t="shared" si="4"/>
        <v>1.1088082901554404</v>
      </c>
      <c r="M46" s="19">
        <v>171</v>
      </c>
      <c r="N46" s="20">
        <f t="shared" si="5"/>
        <v>0.98843930635838151</v>
      </c>
      <c r="O46" s="19">
        <v>273</v>
      </c>
      <c r="P46" s="20">
        <f t="shared" si="6"/>
        <v>1.4145077720207253</v>
      </c>
      <c r="Q46" s="19">
        <v>254</v>
      </c>
      <c r="R46" s="20">
        <f t="shared" si="7"/>
        <v>1.4682080924855492</v>
      </c>
      <c r="S46" s="19">
        <v>221</v>
      </c>
      <c r="T46" s="20">
        <f t="shared" si="8"/>
        <v>1.145077720207254</v>
      </c>
      <c r="U46" s="19">
        <v>162</v>
      </c>
      <c r="V46" s="20">
        <f t="shared" si="9"/>
        <v>0.93641618497109824</v>
      </c>
      <c r="W46" s="19">
        <v>223</v>
      </c>
      <c r="X46" s="20">
        <f t="shared" si="10"/>
        <v>1.1554404145077721</v>
      </c>
    </row>
    <row r="47" spans="1:24" x14ac:dyDescent="0.25">
      <c r="A47" s="2" t="s">
        <v>2</v>
      </c>
      <c r="B47" s="2" t="s">
        <v>51</v>
      </c>
      <c r="C47" s="50">
        <v>197</v>
      </c>
      <c r="D47" s="50">
        <f t="shared" si="0"/>
        <v>65.666666666666671</v>
      </c>
      <c r="E47" s="50">
        <v>236</v>
      </c>
      <c r="F47" s="50">
        <f t="shared" si="1"/>
        <v>78.666666666666671</v>
      </c>
      <c r="G47" s="19">
        <v>57</v>
      </c>
      <c r="H47" s="20">
        <f t="shared" si="2"/>
        <v>0.86802030456852786</v>
      </c>
      <c r="I47" s="19">
        <v>54</v>
      </c>
      <c r="J47" s="20">
        <f t="shared" si="3"/>
        <v>0.82233502538071057</v>
      </c>
      <c r="K47" s="19">
        <v>81</v>
      </c>
      <c r="L47" s="20">
        <f t="shared" si="4"/>
        <v>1.0296610169491525</v>
      </c>
      <c r="M47" s="19">
        <v>60</v>
      </c>
      <c r="N47" s="20">
        <f t="shared" si="5"/>
        <v>0.91370558375634514</v>
      </c>
      <c r="O47" s="19">
        <v>99</v>
      </c>
      <c r="P47" s="20">
        <f t="shared" si="6"/>
        <v>1.2584745762711864</v>
      </c>
      <c r="Q47" s="19">
        <v>94</v>
      </c>
      <c r="R47" s="20">
        <f t="shared" si="7"/>
        <v>1.431472081218274</v>
      </c>
      <c r="S47" s="19">
        <v>91</v>
      </c>
      <c r="T47" s="20">
        <f t="shared" si="8"/>
        <v>1.1567796610169492</v>
      </c>
      <c r="U47" s="19">
        <v>69</v>
      </c>
      <c r="V47" s="20">
        <f t="shared" si="9"/>
        <v>1.0507614213197969</v>
      </c>
      <c r="W47" s="19">
        <v>83</v>
      </c>
      <c r="X47" s="20">
        <f t="shared" si="10"/>
        <v>1.0550847457627117</v>
      </c>
    </row>
    <row r="48" spans="1:24" x14ac:dyDescent="0.25">
      <c r="A48" s="2" t="s">
        <v>4</v>
      </c>
      <c r="B48" s="2" t="s">
        <v>52</v>
      </c>
      <c r="C48" s="50">
        <v>137</v>
      </c>
      <c r="D48" s="50">
        <f t="shared" si="0"/>
        <v>45.666666666666664</v>
      </c>
      <c r="E48" s="50">
        <v>164</v>
      </c>
      <c r="F48" s="50">
        <f t="shared" si="1"/>
        <v>54.666666666666664</v>
      </c>
      <c r="G48" s="19">
        <v>40</v>
      </c>
      <c r="H48" s="20">
        <f t="shared" si="2"/>
        <v>0.87591240875912413</v>
      </c>
      <c r="I48" s="19">
        <v>41</v>
      </c>
      <c r="J48" s="20">
        <f t="shared" si="3"/>
        <v>0.8978102189781022</v>
      </c>
      <c r="K48" s="19">
        <v>70</v>
      </c>
      <c r="L48" s="20">
        <f t="shared" si="4"/>
        <v>1.2804878048780488</v>
      </c>
      <c r="M48" s="19">
        <v>50</v>
      </c>
      <c r="N48" s="20">
        <f t="shared" si="5"/>
        <v>1.0948905109489051</v>
      </c>
      <c r="O48" s="19">
        <v>67</v>
      </c>
      <c r="P48" s="20">
        <f t="shared" si="6"/>
        <v>1.225609756097561</v>
      </c>
      <c r="Q48" s="19">
        <v>63</v>
      </c>
      <c r="R48" s="20">
        <f t="shared" si="7"/>
        <v>1.3795620437956204</v>
      </c>
      <c r="S48" s="19">
        <v>66</v>
      </c>
      <c r="T48" s="20">
        <f t="shared" si="8"/>
        <v>1.2073170731707317</v>
      </c>
      <c r="U48" s="19">
        <v>48</v>
      </c>
      <c r="V48" s="20">
        <f t="shared" si="9"/>
        <v>1.051094890510949</v>
      </c>
      <c r="W48" s="19">
        <v>66</v>
      </c>
      <c r="X48" s="20">
        <f t="shared" si="10"/>
        <v>1.2073170731707317</v>
      </c>
    </row>
    <row r="49" spans="1:24" x14ac:dyDescent="0.25">
      <c r="A49" s="2" t="s">
        <v>5</v>
      </c>
      <c r="B49" s="2" t="s">
        <v>53</v>
      </c>
      <c r="C49" s="50">
        <v>275</v>
      </c>
      <c r="D49" s="50">
        <f t="shared" si="0"/>
        <v>91.666666666666671</v>
      </c>
      <c r="E49" s="50">
        <v>276</v>
      </c>
      <c r="F49" s="50">
        <f t="shared" si="1"/>
        <v>92</v>
      </c>
      <c r="G49" s="19">
        <v>75</v>
      </c>
      <c r="H49" s="20">
        <f t="shared" si="2"/>
        <v>0.81818181818181812</v>
      </c>
      <c r="I49" s="19">
        <v>74</v>
      </c>
      <c r="J49" s="20">
        <f t="shared" si="3"/>
        <v>0.80727272727272725</v>
      </c>
      <c r="K49" s="19">
        <v>74</v>
      </c>
      <c r="L49" s="20">
        <f t="shared" si="4"/>
        <v>0.80434782608695654</v>
      </c>
      <c r="M49" s="19">
        <v>93</v>
      </c>
      <c r="N49" s="20">
        <f t="shared" si="5"/>
        <v>1.0145454545454544</v>
      </c>
      <c r="O49" s="19">
        <v>78</v>
      </c>
      <c r="P49" s="20">
        <f t="shared" si="6"/>
        <v>0.84782608695652173</v>
      </c>
      <c r="Q49" s="19">
        <v>121</v>
      </c>
      <c r="R49" s="20">
        <f t="shared" si="7"/>
        <v>1.3199999999999998</v>
      </c>
      <c r="S49" s="19">
        <v>60</v>
      </c>
      <c r="T49" s="20">
        <f t="shared" si="8"/>
        <v>0.65217391304347827</v>
      </c>
      <c r="U49" s="19">
        <v>87</v>
      </c>
      <c r="V49" s="20">
        <f t="shared" si="9"/>
        <v>0.9490909090909091</v>
      </c>
      <c r="W49" s="19">
        <v>78</v>
      </c>
      <c r="X49" s="20">
        <f t="shared" si="10"/>
        <v>0.84782608695652173</v>
      </c>
    </row>
    <row r="50" spans="1:24" x14ac:dyDescent="0.25">
      <c r="A50" s="2" t="s">
        <v>3</v>
      </c>
      <c r="B50" s="2" t="s">
        <v>54</v>
      </c>
      <c r="C50" s="50">
        <v>273</v>
      </c>
      <c r="D50" s="50">
        <f t="shared" si="0"/>
        <v>91</v>
      </c>
      <c r="E50" s="50">
        <v>278</v>
      </c>
      <c r="F50" s="50">
        <f t="shared" si="1"/>
        <v>92.666666666666671</v>
      </c>
      <c r="G50" s="19">
        <v>87</v>
      </c>
      <c r="H50" s="20">
        <f t="shared" si="2"/>
        <v>0.95604395604395609</v>
      </c>
      <c r="I50" s="19">
        <v>88</v>
      </c>
      <c r="J50" s="20">
        <f t="shared" si="3"/>
        <v>0.96703296703296704</v>
      </c>
      <c r="K50" s="19">
        <v>100</v>
      </c>
      <c r="L50" s="20">
        <f t="shared" si="4"/>
        <v>1.079136690647482</v>
      </c>
      <c r="M50" s="19">
        <v>98</v>
      </c>
      <c r="N50" s="20">
        <f t="shared" si="5"/>
        <v>1.0769230769230769</v>
      </c>
      <c r="O50" s="19">
        <v>108</v>
      </c>
      <c r="P50" s="20">
        <f t="shared" si="6"/>
        <v>1.1654676258992804</v>
      </c>
      <c r="Q50" s="19">
        <v>117</v>
      </c>
      <c r="R50" s="20">
        <f t="shared" si="7"/>
        <v>1.2857142857142858</v>
      </c>
      <c r="S50" s="19">
        <v>95</v>
      </c>
      <c r="T50" s="20">
        <f t="shared" si="8"/>
        <v>1.0251798561151078</v>
      </c>
      <c r="U50" s="19">
        <v>96</v>
      </c>
      <c r="V50" s="20">
        <f t="shared" si="9"/>
        <v>1.054945054945055</v>
      </c>
      <c r="W50" s="19">
        <v>101</v>
      </c>
      <c r="X50" s="20">
        <f t="shared" si="10"/>
        <v>1.0899280575539567</v>
      </c>
    </row>
    <row r="51" spans="1:24" x14ac:dyDescent="0.25">
      <c r="A51" s="2" t="s">
        <v>3</v>
      </c>
      <c r="B51" s="2" t="s">
        <v>55</v>
      </c>
      <c r="C51" s="50">
        <v>70</v>
      </c>
      <c r="D51" s="50">
        <f t="shared" si="0"/>
        <v>23.333333333333332</v>
      </c>
      <c r="E51" s="50">
        <v>97</v>
      </c>
      <c r="F51" s="50">
        <f t="shared" si="1"/>
        <v>32.333333333333336</v>
      </c>
      <c r="G51" s="19">
        <v>12</v>
      </c>
      <c r="H51" s="20">
        <f t="shared" si="2"/>
        <v>0.51428571428571435</v>
      </c>
      <c r="I51" s="19">
        <v>12</v>
      </c>
      <c r="J51" s="20">
        <f t="shared" si="3"/>
        <v>0.51428571428571435</v>
      </c>
      <c r="K51" s="19">
        <v>21</v>
      </c>
      <c r="L51" s="20">
        <f t="shared" si="4"/>
        <v>0.64948453608247414</v>
      </c>
      <c r="M51" s="19">
        <v>19</v>
      </c>
      <c r="N51" s="20">
        <f t="shared" si="5"/>
        <v>0.81428571428571428</v>
      </c>
      <c r="O51" s="19">
        <v>21</v>
      </c>
      <c r="P51" s="20">
        <f t="shared" si="6"/>
        <v>0.64948453608247414</v>
      </c>
      <c r="Q51" s="19">
        <v>26</v>
      </c>
      <c r="R51" s="20">
        <f t="shared" si="7"/>
        <v>1.1142857142857143</v>
      </c>
      <c r="S51" s="19">
        <v>21</v>
      </c>
      <c r="T51" s="20">
        <f t="shared" si="8"/>
        <v>0.64948453608247414</v>
      </c>
      <c r="U51" s="19">
        <v>18</v>
      </c>
      <c r="V51" s="20">
        <f t="shared" si="9"/>
        <v>0.77142857142857146</v>
      </c>
      <c r="W51" s="19">
        <v>26</v>
      </c>
      <c r="X51" s="20">
        <f t="shared" si="10"/>
        <v>0.8041237113402061</v>
      </c>
    </row>
    <row r="52" spans="1:24" x14ac:dyDescent="0.25">
      <c r="A52" s="2" t="s">
        <v>5</v>
      </c>
      <c r="B52" s="2" t="s">
        <v>56</v>
      </c>
      <c r="C52" s="50">
        <v>211</v>
      </c>
      <c r="D52" s="50">
        <f t="shared" si="0"/>
        <v>70.333333333333329</v>
      </c>
      <c r="E52" s="50">
        <v>275</v>
      </c>
      <c r="F52" s="50">
        <f t="shared" si="1"/>
        <v>91.666666666666671</v>
      </c>
      <c r="G52" s="19">
        <v>69</v>
      </c>
      <c r="H52" s="20">
        <f t="shared" si="2"/>
        <v>0.98104265402843605</v>
      </c>
      <c r="I52" s="19">
        <v>63</v>
      </c>
      <c r="J52" s="20">
        <f t="shared" si="3"/>
        <v>0.89573459715639814</v>
      </c>
      <c r="K52" s="19">
        <v>93</v>
      </c>
      <c r="L52" s="20">
        <f t="shared" si="4"/>
        <v>1.0145454545454544</v>
      </c>
      <c r="M52" s="19">
        <v>78</v>
      </c>
      <c r="N52" s="20">
        <f t="shared" si="5"/>
        <v>1.109004739336493</v>
      </c>
      <c r="O52" s="19">
        <v>104</v>
      </c>
      <c r="P52" s="20">
        <f t="shared" si="6"/>
        <v>1.1345454545454545</v>
      </c>
      <c r="Q52" s="19">
        <v>119</v>
      </c>
      <c r="R52" s="20">
        <f t="shared" si="7"/>
        <v>1.6919431279620853</v>
      </c>
      <c r="S52" s="19">
        <v>96</v>
      </c>
      <c r="T52" s="20">
        <f t="shared" si="8"/>
        <v>1.0472727272727271</v>
      </c>
      <c r="U52" s="19">
        <v>79</v>
      </c>
      <c r="V52" s="20">
        <f t="shared" si="9"/>
        <v>1.123222748815166</v>
      </c>
      <c r="W52" s="19">
        <v>103</v>
      </c>
      <c r="X52" s="20">
        <f t="shared" si="10"/>
        <v>1.1236363636363635</v>
      </c>
    </row>
    <row r="53" spans="1:24" x14ac:dyDescent="0.25">
      <c r="A53" s="2" t="s">
        <v>5</v>
      </c>
      <c r="B53" s="2" t="s">
        <v>57</v>
      </c>
      <c r="C53" s="50">
        <v>154</v>
      </c>
      <c r="D53" s="50">
        <f t="shared" si="0"/>
        <v>51.333333333333336</v>
      </c>
      <c r="E53" s="50">
        <v>152</v>
      </c>
      <c r="F53" s="50">
        <f t="shared" si="1"/>
        <v>50.666666666666664</v>
      </c>
      <c r="G53" s="19">
        <v>42</v>
      </c>
      <c r="H53" s="20">
        <f t="shared" si="2"/>
        <v>0.81818181818181812</v>
      </c>
      <c r="I53" s="19">
        <v>43</v>
      </c>
      <c r="J53" s="20">
        <f t="shared" si="3"/>
        <v>0.83766233766233766</v>
      </c>
      <c r="K53" s="19">
        <v>50</v>
      </c>
      <c r="L53" s="20">
        <f t="shared" si="4"/>
        <v>0.98684210526315796</v>
      </c>
      <c r="M53" s="19">
        <v>61</v>
      </c>
      <c r="N53" s="20">
        <f t="shared" si="5"/>
        <v>1.1883116883116882</v>
      </c>
      <c r="O53" s="19">
        <v>52</v>
      </c>
      <c r="P53" s="20">
        <f t="shared" si="6"/>
        <v>1.0263157894736843</v>
      </c>
      <c r="Q53" s="19">
        <v>86</v>
      </c>
      <c r="R53" s="20">
        <f t="shared" si="7"/>
        <v>1.6753246753246753</v>
      </c>
      <c r="S53" s="19">
        <v>46</v>
      </c>
      <c r="T53" s="20">
        <f t="shared" si="8"/>
        <v>0.90789473684210531</v>
      </c>
      <c r="U53" s="19">
        <v>60</v>
      </c>
      <c r="V53" s="20">
        <f t="shared" si="9"/>
        <v>1.1688311688311688</v>
      </c>
      <c r="W53" s="19">
        <v>49</v>
      </c>
      <c r="X53" s="20">
        <f t="shared" si="10"/>
        <v>0.9671052631578948</v>
      </c>
    </row>
    <row r="54" spans="1:24" x14ac:dyDescent="0.25">
      <c r="A54" s="2" t="s">
        <v>3</v>
      </c>
      <c r="B54" s="2" t="s">
        <v>58</v>
      </c>
      <c r="C54" s="50">
        <v>703</v>
      </c>
      <c r="D54" s="50">
        <f t="shared" si="0"/>
        <v>234.33333333333334</v>
      </c>
      <c r="E54" s="50">
        <v>656</v>
      </c>
      <c r="F54" s="50">
        <f t="shared" si="1"/>
        <v>218.66666666666666</v>
      </c>
      <c r="G54" s="19">
        <v>222</v>
      </c>
      <c r="H54" s="20">
        <f t="shared" si="2"/>
        <v>0.94736842105263153</v>
      </c>
      <c r="I54" s="19">
        <v>199</v>
      </c>
      <c r="J54" s="20">
        <f t="shared" si="3"/>
        <v>0.84921763869132283</v>
      </c>
      <c r="K54" s="19">
        <v>278</v>
      </c>
      <c r="L54" s="20">
        <f t="shared" si="4"/>
        <v>1.2713414634146343</v>
      </c>
      <c r="M54" s="19">
        <v>235</v>
      </c>
      <c r="N54" s="20">
        <f t="shared" si="5"/>
        <v>1.0028449502133712</v>
      </c>
      <c r="O54" s="19">
        <v>294</v>
      </c>
      <c r="P54" s="20">
        <f t="shared" si="6"/>
        <v>1.3445121951219512</v>
      </c>
      <c r="Q54" s="19">
        <v>329</v>
      </c>
      <c r="R54" s="20">
        <f t="shared" si="7"/>
        <v>1.4039829302987197</v>
      </c>
      <c r="S54" s="19">
        <v>259</v>
      </c>
      <c r="T54" s="20">
        <f t="shared" si="8"/>
        <v>1.1844512195121952</v>
      </c>
      <c r="U54" s="19">
        <v>222</v>
      </c>
      <c r="V54" s="20">
        <f t="shared" si="9"/>
        <v>0.94736842105263153</v>
      </c>
      <c r="W54" s="19">
        <v>265</v>
      </c>
      <c r="X54" s="20">
        <f t="shared" si="10"/>
        <v>1.211890243902439</v>
      </c>
    </row>
    <row r="55" spans="1:24" x14ac:dyDescent="0.25">
      <c r="A55" s="2" t="s">
        <v>4</v>
      </c>
      <c r="B55" s="2" t="s">
        <v>59</v>
      </c>
      <c r="C55" s="50">
        <v>228</v>
      </c>
      <c r="D55" s="50">
        <f t="shared" si="0"/>
        <v>76</v>
      </c>
      <c r="E55" s="50">
        <v>244</v>
      </c>
      <c r="F55" s="50">
        <f t="shared" si="1"/>
        <v>81.333333333333329</v>
      </c>
      <c r="G55" s="19">
        <v>76</v>
      </c>
      <c r="H55" s="20">
        <f t="shared" si="2"/>
        <v>1</v>
      </c>
      <c r="I55" s="19">
        <v>77</v>
      </c>
      <c r="J55" s="20">
        <f t="shared" si="3"/>
        <v>1.013157894736842</v>
      </c>
      <c r="K55" s="19">
        <v>100</v>
      </c>
      <c r="L55" s="20">
        <f t="shared" si="4"/>
        <v>1.2295081967213115</v>
      </c>
      <c r="M55" s="19">
        <v>80</v>
      </c>
      <c r="N55" s="20">
        <f t="shared" si="5"/>
        <v>1.0526315789473684</v>
      </c>
      <c r="O55" s="19">
        <v>107</v>
      </c>
      <c r="P55" s="20">
        <f t="shared" si="6"/>
        <v>1.3155737704918034</v>
      </c>
      <c r="Q55" s="19">
        <v>123</v>
      </c>
      <c r="R55" s="20">
        <f t="shared" si="7"/>
        <v>1.618421052631579</v>
      </c>
      <c r="S55" s="19">
        <v>93</v>
      </c>
      <c r="T55" s="20">
        <f t="shared" si="8"/>
        <v>1.1434426229508197</v>
      </c>
      <c r="U55" s="19">
        <v>71</v>
      </c>
      <c r="V55" s="20">
        <f t="shared" si="9"/>
        <v>0.93421052631578949</v>
      </c>
      <c r="W55" s="19">
        <v>83</v>
      </c>
      <c r="X55" s="20">
        <f t="shared" si="10"/>
        <v>1.0204918032786885</v>
      </c>
    </row>
    <row r="56" spans="1:24" x14ac:dyDescent="0.25">
      <c r="A56" s="2" t="s">
        <v>3</v>
      </c>
      <c r="B56" s="2" t="s">
        <v>60</v>
      </c>
      <c r="C56" s="50">
        <v>344</v>
      </c>
      <c r="D56" s="50">
        <f t="shared" si="0"/>
        <v>114.66666666666667</v>
      </c>
      <c r="E56" s="50">
        <v>338</v>
      </c>
      <c r="F56" s="50">
        <f t="shared" si="1"/>
        <v>112.66666666666667</v>
      </c>
      <c r="G56" s="19">
        <v>105</v>
      </c>
      <c r="H56" s="20">
        <f t="shared" si="2"/>
        <v>0.91569767441860461</v>
      </c>
      <c r="I56" s="19">
        <v>102</v>
      </c>
      <c r="J56" s="20">
        <f t="shared" si="3"/>
        <v>0.88953488372093015</v>
      </c>
      <c r="K56" s="19">
        <v>129</v>
      </c>
      <c r="L56" s="20">
        <f t="shared" si="4"/>
        <v>1.1449704142011834</v>
      </c>
      <c r="M56" s="19">
        <v>116</v>
      </c>
      <c r="N56" s="20">
        <f t="shared" si="5"/>
        <v>1.0116279069767442</v>
      </c>
      <c r="O56" s="19">
        <v>159</v>
      </c>
      <c r="P56" s="20">
        <f t="shared" si="6"/>
        <v>1.4112426035502958</v>
      </c>
      <c r="Q56" s="19">
        <v>132</v>
      </c>
      <c r="R56" s="20">
        <f t="shared" si="7"/>
        <v>1.1511627906976745</v>
      </c>
      <c r="S56" s="19">
        <v>140</v>
      </c>
      <c r="T56" s="20">
        <f t="shared" si="8"/>
        <v>1.2426035502958579</v>
      </c>
      <c r="U56" s="19">
        <v>113</v>
      </c>
      <c r="V56" s="20">
        <f t="shared" si="9"/>
        <v>0.98546511627906974</v>
      </c>
      <c r="W56" s="19">
        <v>169</v>
      </c>
      <c r="X56" s="20">
        <f t="shared" si="10"/>
        <v>1.5</v>
      </c>
    </row>
    <row r="57" spans="1:24" x14ac:dyDescent="0.25">
      <c r="A57" s="2" t="s">
        <v>3</v>
      </c>
      <c r="B57" s="2" t="s">
        <v>61</v>
      </c>
      <c r="C57" s="50">
        <v>317</v>
      </c>
      <c r="D57" s="50">
        <f t="shared" si="0"/>
        <v>105.66666666666667</v>
      </c>
      <c r="E57" s="50">
        <v>383</v>
      </c>
      <c r="F57" s="50">
        <f t="shared" si="1"/>
        <v>127.66666666666667</v>
      </c>
      <c r="G57" s="19">
        <v>76</v>
      </c>
      <c r="H57" s="20">
        <f t="shared" si="2"/>
        <v>0.71924290220820186</v>
      </c>
      <c r="I57" s="19">
        <v>79</v>
      </c>
      <c r="J57" s="20">
        <f t="shared" si="3"/>
        <v>0.74763406940063093</v>
      </c>
      <c r="K57" s="19">
        <v>127</v>
      </c>
      <c r="L57" s="20">
        <f t="shared" si="4"/>
        <v>0.99477806788511747</v>
      </c>
      <c r="M57" s="19">
        <v>91</v>
      </c>
      <c r="N57" s="20">
        <f t="shared" si="5"/>
        <v>0.86119873817034698</v>
      </c>
      <c r="O57" s="19">
        <v>137</v>
      </c>
      <c r="P57" s="20">
        <f t="shared" si="6"/>
        <v>1.073107049608355</v>
      </c>
      <c r="Q57" s="19">
        <v>124</v>
      </c>
      <c r="R57" s="20">
        <f t="shared" si="7"/>
        <v>1.1735015772870663</v>
      </c>
      <c r="S57" s="19">
        <v>150</v>
      </c>
      <c r="T57" s="20">
        <f t="shared" si="8"/>
        <v>1.1749347258485638</v>
      </c>
      <c r="U57" s="19">
        <v>96</v>
      </c>
      <c r="V57" s="20">
        <f t="shared" si="9"/>
        <v>0.90851735015772872</v>
      </c>
      <c r="W57" s="19">
        <v>120</v>
      </c>
      <c r="X57" s="20">
        <f t="shared" si="10"/>
        <v>0.9399477806788511</v>
      </c>
    </row>
    <row r="58" spans="1:24" x14ac:dyDescent="0.25">
      <c r="A58" s="2" t="s">
        <v>5</v>
      </c>
      <c r="B58" s="2" t="s">
        <v>62</v>
      </c>
      <c r="C58" s="50">
        <v>308</v>
      </c>
      <c r="D58" s="50">
        <f t="shared" si="0"/>
        <v>102.66666666666667</v>
      </c>
      <c r="E58" s="50">
        <v>311</v>
      </c>
      <c r="F58" s="50">
        <f t="shared" si="1"/>
        <v>103.66666666666667</v>
      </c>
      <c r="G58" s="19">
        <v>78</v>
      </c>
      <c r="H58" s="20">
        <f t="shared" si="2"/>
        <v>0.75974025974025972</v>
      </c>
      <c r="I58" s="19">
        <v>73</v>
      </c>
      <c r="J58" s="20">
        <f t="shared" si="3"/>
        <v>0.71103896103896103</v>
      </c>
      <c r="K58" s="19">
        <v>76</v>
      </c>
      <c r="L58" s="20">
        <f t="shared" si="4"/>
        <v>0.73311897106109325</v>
      </c>
      <c r="M58" s="19">
        <v>78</v>
      </c>
      <c r="N58" s="20">
        <f t="shared" si="5"/>
        <v>0.75974025974025972</v>
      </c>
      <c r="O58" s="19">
        <v>97</v>
      </c>
      <c r="P58" s="20">
        <f t="shared" si="6"/>
        <v>0.93569131832797425</v>
      </c>
      <c r="Q58" s="19">
        <v>131</v>
      </c>
      <c r="R58" s="20">
        <f t="shared" si="7"/>
        <v>1.275974025974026</v>
      </c>
      <c r="S58" s="19">
        <v>87</v>
      </c>
      <c r="T58" s="20">
        <f t="shared" si="8"/>
        <v>0.83922829581993563</v>
      </c>
      <c r="U58" s="19">
        <v>80</v>
      </c>
      <c r="V58" s="20">
        <f t="shared" si="9"/>
        <v>0.77922077922077915</v>
      </c>
      <c r="W58" s="19">
        <v>73</v>
      </c>
      <c r="X58" s="20">
        <f t="shared" si="10"/>
        <v>0.70418006430868163</v>
      </c>
    </row>
    <row r="59" spans="1:24" x14ac:dyDescent="0.25">
      <c r="A59" s="2" t="s">
        <v>3</v>
      </c>
      <c r="B59" s="2" t="s">
        <v>63</v>
      </c>
      <c r="C59" s="50">
        <v>81</v>
      </c>
      <c r="D59" s="50">
        <f t="shared" si="0"/>
        <v>27</v>
      </c>
      <c r="E59" s="50">
        <v>85</v>
      </c>
      <c r="F59" s="50">
        <f t="shared" si="1"/>
        <v>28.333333333333332</v>
      </c>
      <c r="G59" s="19">
        <v>30</v>
      </c>
      <c r="H59" s="20">
        <f t="shared" si="2"/>
        <v>1.1111111111111112</v>
      </c>
      <c r="I59" s="19">
        <v>30</v>
      </c>
      <c r="J59" s="20">
        <f t="shared" si="3"/>
        <v>1.1111111111111112</v>
      </c>
      <c r="K59" s="19">
        <v>35</v>
      </c>
      <c r="L59" s="20">
        <f t="shared" si="4"/>
        <v>1.2352941176470589</v>
      </c>
      <c r="M59" s="19">
        <v>35</v>
      </c>
      <c r="N59" s="20">
        <f t="shared" si="5"/>
        <v>1.2962962962962963</v>
      </c>
      <c r="O59" s="19">
        <v>35</v>
      </c>
      <c r="P59" s="20">
        <f t="shared" si="6"/>
        <v>1.2352941176470589</v>
      </c>
      <c r="Q59" s="19">
        <v>47</v>
      </c>
      <c r="R59" s="20">
        <f t="shared" si="7"/>
        <v>1.7407407407407407</v>
      </c>
      <c r="S59" s="19">
        <v>32</v>
      </c>
      <c r="T59" s="20">
        <f t="shared" si="8"/>
        <v>1.1294117647058823</v>
      </c>
      <c r="U59" s="19">
        <v>36</v>
      </c>
      <c r="V59" s="20">
        <f t="shared" si="9"/>
        <v>1.3333333333333333</v>
      </c>
      <c r="W59" s="19">
        <v>36</v>
      </c>
      <c r="X59" s="20">
        <f t="shared" si="10"/>
        <v>1.2705882352941178</v>
      </c>
    </row>
    <row r="60" spans="1:24" x14ac:dyDescent="0.25">
      <c r="A60" s="2" t="s">
        <v>5</v>
      </c>
      <c r="B60" s="2" t="s">
        <v>64</v>
      </c>
      <c r="C60" s="50">
        <v>190</v>
      </c>
      <c r="D60" s="50">
        <f t="shared" si="0"/>
        <v>63.333333333333336</v>
      </c>
      <c r="E60" s="50">
        <v>239</v>
      </c>
      <c r="F60" s="50">
        <f t="shared" si="1"/>
        <v>79.666666666666671</v>
      </c>
      <c r="G60" s="19">
        <v>57</v>
      </c>
      <c r="H60" s="20">
        <f t="shared" si="2"/>
        <v>0.89999999999999991</v>
      </c>
      <c r="I60" s="19">
        <v>58</v>
      </c>
      <c r="J60" s="20">
        <f t="shared" si="3"/>
        <v>0.91578947368421049</v>
      </c>
      <c r="K60" s="19">
        <v>66</v>
      </c>
      <c r="L60" s="20">
        <f t="shared" si="4"/>
        <v>0.82845188284518823</v>
      </c>
      <c r="M60" s="19">
        <v>61</v>
      </c>
      <c r="N60" s="20">
        <f t="shared" si="5"/>
        <v>0.9631578947368421</v>
      </c>
      <c r="O60" s="19">
        <v>66</v>
      </c>
      <c r="P60" s="20">
        <f t="shared" si="6"/>
        <v>0.82845188284518823</v>
      </c>
      <c r="Q60" s="19">
        <v>105</v>
      </c>
      <c r="R60" s="20">
        <f t="shared" si="7"/>
        <v>1.6578947368421053</v>
      </c>
      <c r="S60" s="19">
        <v>64</v>
      </c>
      <c r="T60" s="20">
        <f t="shared" si="8"/>
        <v>0.80334728033472802</v>
      </c>
      <c r="U60" s="19">
        <v>61</v>
      </c>
      <c r="V60" s="20">
        <f t="shared" si="9"/>
        <v>0.9631578947368421</v>
      </c>
      <c r="W60" s="19">
        <v>69</v>
      </c>
      <c r="X60" s="20">
        <f t="shared" si="10"/>
        <v>0.86610878661087864</v>
      </c>
    </row>
    <row r="61" spans="1:24" x14ac:dyDescent="0.25">
      <c r="A61" s="2" t="s">
        <v>4</v>
      </c>
      <c r="B61" s="2" t="s">
        <v>65</v>
      </c>
      <c r="C61" s="50">
        <v>318</v>
      </c>
      <c r="D61" s="50">
        <f t="shared" si="0"/>
        <v>106</v>
      </c>
      <c r="E61" s="50">
        <v>229</v>
      </c>
      <c r="F61" s="50">
        <f t="shared" si="1"/>
        <v>76.333333333333329</v>
      </c>
      <c r="G61" s="19">
        <v>78</v>
      </c>
      <c r="H61" s="20">
        <f t="shared" si="2"/>
        <v>0.73584905660377353</v>
      </c>
      <c r="I61" s="19">
        <v>82</v>
      </c>
      <c r="J61" s="20">
        <f t="shared" si="3"/>
        <v>0.77358490566037741</v>
      </c>
      <c r="K61" s="19">
        <v>111</v>
      </c>
      <c r="L61" s="20">
        <f t="shared" si="4"/>
        <v>1.4541484716157207</v>
      </c>
      <c r="M61" s="19">
        <v>99</v>
      </c>
      <c r="N61" s="20">
        <f t="shared" si="5"/>
        <v>0.93396226415094341</v>
      </c>
      <c r="O61" s="19">
        <v>123</v>
      </c>
      <c r="P61" s="20">
        <f t="shared" si="6"/>
        <v>1.6113537117903931</v>
      </c>
      <c r="Q61" s="19">
        <v>150</v>
      </c>
      <c r="R61" s="20">
        <f t="shared" si="7"/>
        <v>1.4150943396226414</v>
      </c>
      <c r="S61" s="19">
        <v>111</v>
      </c>
      <c r="T61" s="20">
        <f t="shared" si="8"/>
        <v>1.4541484716157207</v>
      </c>
      <c r="U61" s="19">
        <v>83</v>
      </c>
      <c r="V61" s="20">
        <f t="shared" si="9"/>
        <v>0.78301886792452835</v>
      </c>
      <c r="W61" s="19">
        <v>84</v>
      </c>
      <c r="X61" s="20">
        <f t="shared" si="10"/>
        <v>1.1004366812227075</v>
      </c>
    </row>
    <row r="62" spans="1:24" x14ac:dyDescent="0.25">
      <c r="A62" s="2" t="s">
        <v>5</v>
      </c>
      <c r="B62" s="2" t="s">
        <v>66</v>
      </c>
      <c r="C62" s="50">
        <v>127</v>
      </c>
      <c r="D62" s="50">
        <f t="shared" si="0"/>
        <v>42.333333333333336</v>
      </c>
      <c r="E62" s="50">
        <v>144</v>
      </c>
      <c r="F62" s="50">
        <f t="shared" si="1"/>
        <v>48</v>
      </c>
      <c r="G62" s="19">
        <v>30</v>
      </c>
      <c r="H62" s="20">
        <f t="shared" si="2"/>
        <v>0.70866141732283461</v>
      </c>
      <c r="I62" s="19">
        <v>30</v>
      </c>
      <c r="J62" s="20">
        <f t="shared" si="3"/>
        <v>0.70866141732283461</v>
      </c>
      <c r="K62" s="19">
        <v>35</v>
      </c>
      <c r="L62" s="20">
        <f t="shared" si="4"/>
        <v>0.72916666666666663</v>
      </c>
      <c r="M62" s="19">
        <v>32</v>
      </c>
      <c r="N62" s="20">
        <f t="shared" si="5"/>
        <v>0.75590551181102361</v>
      </c>
      <c r="O62" s="19">
        <v>54</v>
      </c>
      <c r="P62" s="20">
        <f t="shared" si="6"/>
        <v>1.125</v>
      </c>
      <c r="Q62" s="19">
        <v>64</v>
      </c>
      <c r="R62" s="20">
        <f t="shared" si="7"/>
        <v>1.5118110236220472</v>
      </c>
      <c r="S62" s="19">
        <v>47</v>
      </c>
      <c r="T62" s="20">
        <f t="shared" si="8"/>
        <v>0.97916666666666663</v>
      </c>
      <c r="U62" s="19">
        <v>34</v>
      </c>
      <c r="V62" s="20">
        <f t="shared" si="9"/>
        <v>0.8031496062992125</v>
      </c>
      <c r="W62" s="19">
        <v>34</v>
      </c>
      <c r="X62" s="20">
        <f t="shared" si="10"/>
        <v>0.70833333333333337</v>
      </c>
    </row>
    <row r="63" spans="1:24" x14ac:dyDescent="0.25">
      <c r="A63" s="2" t="s">
        <v>2</v>
      </c>
      <c r="B63" s="2" t="s">
        <v>67</v>
      </c>
      <c r="C63" s="50">
        <v>111</v>
      </c>
      <c r="D63" s="50">
        <f t="shared" si="0"/>
        <v>37</v>
      </c>
      <c r="E63" s="50">
        <v>155</v>
      </c>
      <c r="F63" s="50">
        <f t="shared" si="1"/>
        <v>51.666666666666664</v>
      </c>
      <c r="G63" s="19">
        <v>27</v>
      </c>
      <c r="H63" s="20">
        <f t="shared" si="2"/>
        <v>0.72972972972972971</v>
      </c>
      <c r="I63" s="19">
        <v>28</v>
      </c>
      <c r="J63" s="20">
        <f t="shared" si="3"/>
        <v>0.7567567567567568</v>
      </c>
      <c r="K63" s="19">
        <v>29</v>
      </c>
      <c r="L63" s="20">
        <f t="shared" si="4"/>
        <v>0.56129032258064515</v>
      </c>
      <c r="M63" s="19">
        <v>28</v>
      </c>
      <c r="N63" s="20">
        <f t="shared" si="5"/>
        <v>0.7567567567567568</v>
      </c>
      <c r="O63" s="19">
        <v>34</v>
      </c>
      <c r="P63" s="20">
        <f t="shared" si="6"/>
        <v>0.65806451612903227</v>
      </c>
      <c r="Q63" s="19">
        <v>49</v>
      </c>
      <c r="R63" s="20">
        <f t="shared" si="7"/>
        <v>1.3243243243243243</v>
      </c>
      <c r="S63" s="19">
        <v>33</v>
      </c>
      <c r="T63" s="20">
        <f t="shared" si="8"/>
        <v>0.63870967741935492</v>
      </c>
      <c r="U63" s="19">
        <v>30</v>
      </c>
      <c r="V63" s="20">
        <f t="shared" si="9"/>
        <v>0.81081081081081086</v>
      </c>
      <c r="W63" s="19">
        <v>28</v>
      </c>
      <c r="X63" s="20">
        <f t="shared" si="10"/>
        <v>0.54193548387096779</v>
      </c>
    </row>
    <row r="64" spans="1:24" x14ac:dyDescent="0.25">
      <c r="A64" s="2" t="s">
        <v>2</v>
      </c>
      <c r="B64" s="2" t="s">
        <v>68</v>
      </c>
      <c r="C64" s="50">
        <v>656</v>
      </c>
      <c r="D64" s="50">
        <f t="shared" si="0"/>
        <v>218.66666666666666</v>
      </c>
      <c r="E64" s="50">
        <v>685</v>
      </c>
      <c r="F64" s="50">
        <f t="shared" si="1"/>
        <v>228.33333333333334</v>
      </c>
      <c r="G64" s="19">
        <v>205</v>
      </c>
      <c r="H64" s="20">
        <f t="shared" si="2"/>
        <v>0.9375</v>
      </c>
      <c r="I64" s="19">
        <v>208</v>
      </c>
      <c r="J64" s="20">
        <f t="shared" si="3"/>
        <v>0.95121951219512202</v>
      </c>
      <c r="K64" s="19">
        <v>231</v>
      </c>
      <c r="L64" s="20">
        <f t="shared" si="4"/>
        <v>1.0116788321167882</v>
      </c>
      <c r="M64" s="19">
        <v>182</v>
      </c>
      <c r="N64" s="20">
        <f t="shared" si="5"/>
        <v>0.83231707317073178</v>
      </c>
      <c r="O64" s="19">
        <v>252</v>
      </c>
      <c r="P64" s="20">
        <f t="shared" si="6"/>
        <v>1.1036496350364964</v>
      </c>
      <c r="Q64" s="19">
        <v>290</v>
      </c>
      <c r="R64" s="20">
        <f t="shared" si="7"/>
        <v>1.3262195121951219</v>
      </c>
      <c r="S64" s="19">
        <v>236</v>
      </c>
      <c r="T64" s="20">
        <f t="shared" si="8"/>
        <v>1.0335766423357664</v>
      </c>
      <c r="U64" s="19">
        <v>209</v>
      </c>
      <c r="V64" s="20">
        <f t="shared" si="9"/>
        <v>0.95579268292682928</v>
      </c>
      <c r="W64" s="19">
        <v>224</v>
      </c>
      <c r="X64" s="20">
        <f t="shared" si="10"/>
        <v>0.98102189781021898</v>
      </c>
    </row>
    <row r="65" spans="1:24" x14ac:dyDescent="0.25">
      <c r="A65" s="2" t="s">
        <v>2</v>
      </c>
      <c r="B65" s="2" t="s">
        <v>69</v>
      </c>
      <c r="C65" s="50">
        <v>306</v>
      </c>
      <c r="D65" s="50">
        <f t="shared" si="0"/>
        <v>102</v>
      </c>
      <c r="E65" s="50">
        <v>260</v>
      </c>
      <c r="F65" s="50">
        <f t="shared" si="1"/>
        <v>86.666666666666671</v>
      </c>
      <c r="G65" s="19">
        <v>69</v>
      </c>
      <c r="H65" s="20">
        <f t="shared" si="2"/>
        <v>0.67647058823529416</v>
      </c>
      <c r="I65" s="19">
        <v>68</v>
      </c>
      <c r="J65" s="20">
        <f t="shared" si="3"/>
        <v>0.66666666666666663</v>
      </c>
      <c r="K65" s="19">
        <v>132</v>
      </c>
      <c r="L65" s="20">
        <f t="shared" si="4"/>
        <v>1.523076923076923</v>
      </c>
      <c r="M65" s="19">
        <v>103</v>
      </c>
      <c r="N65" s="20">
        <f t="shared" si="5"/>
        <v>1.0098039215686274</v>
      </c>
      <c r="O65" s="19">
        <v>148</v>
      </c>
      <c r="P65" s="20">
        <f t="shared" si="6"/>
        <v>1.7076923076923076</v>
      </c>
      <c r="Q65" s="19">
        <v>122</v>
      </c>
      <c r="R65" s="20">
        <f t="shared" si="7"/>
        <v>1.196078431372549</v>
      </c>
      <c r="S65" s="19">
        <v>143</v>
      </c>
      <c r="T65" s="20">
        <f t="shared" si="8"/>
        <v>1.65</v>
      </c>
      <c r="U65" s="19">
        <v>109</v>
      </c>
      <c r="V65" s="20">
        <f t="shared" si="9"/>
        <v>1.0686274509803921</v>
      </c>
      <c r="W65" s="19">
        <v>138</v>
      </c>
      <c r="X65" s="20">
        <f t="shared" si="10"/>
        <v>1.5923076923076922</v>
      </c>
    </row>
    <row r="66" spans="1:24" x14ac:dyDescent="0.25">
      <c r="A66" s="2" t="s">
        <v>4</v>
      </c>
      <c r="B66" s="2" t="s">
        <v>70</v>
      </c>
      <c r="C66" s="50">
        <v>107</v>
      </c>
      <c r="D66" s="50">
        <f t="shared" si="0"/>
        <v>35.666666666666664</v>
      </c>
      <c r="E66" s="50">
        <v>117</v>
      </c>
      <c r="F66" s="50">
        <f t="shared" si="1"/>
        <v>39</v>
      </c>
      <c r="G66" s="19">
        <v>23</v>
      </c>
      <c r="H66" s="20">
        <f t="shared" si="2"/>
        <v>0.64485981308411222</v>
      </c>
      <c r="I66" s="19">
        <v>25</v>
      </c>
      <c r="J66" s="20">
        <f t="shared" si="3"/>
        <v>0.70093457943925241</v>
      </c>
      <c r="K66" s="19">
        <v>38</v>
      </c>
      <c r="L66" s="20">
        <f t="shared" si="4"/>
        <v>0.97435897435897434</v>
      </c>
      <c r="M66" s="19">
        <v>37</v>
      </c>
      <c r="N66" s="20">
        <f t="shared" si="5"/>
        <v>1.0373831775700935</v>
      </c>
      <c r="O66" s="19">
        <v>47</v>
      </c>
      <c r="P66" s="20">
        <f t="shared" si="6"/>
        <v>1.2051282051282051</v>
      </c>
      <c r="Q66" s="19">
        <v>61</v>
      </c>
      <c r="R66" s="20">
        <f t="shared" si="7"/>
        <v>1.7102803738317758</v>
      </c>
      <c r="S66" s="19">
        <v>46</v>
      </c>
      <c r="T66" s="20">
        <f t="shared" si="8"/>
        <v>1.1794871794871795</v>
      </c>
      <c r="U66" s="19">
        <v>38</v>
      </c>
      <c r="V66" s="20">
        <f t="shared" si="9"/>
        <v>1.0654205607476637</v>
      </c>
      <c r="W66" s="19">
        <v>29</v>
      </c>
      <c r="X66" s="20">
        <f t="shared" si="10"/>
        <v>0.74358974358974361</v>
      </c>
    </row>
    <row r="67" spans="1:24" x14ac:dyDescent="0.25">
      <c r="A67" s="2" t="s">
        <v>4</v>
      </c>
      <c r="B67" s="2" t="s">
        <v>71</v>
      </c>
      <c r="C67" s="50">
        <v>420</v>
      </c>
      <c r="D67" s="50">
        <f t="shared" ref="D67:D79" si="11">C67/12*4</f>
        <v>140</v>
      </c>
      <c r="E67" s="50">
        <v>426</v>
      </c>
      <c r="F67" s="50">
        <f t="shared" ref="F67:F79" si="12">E67/12*4</f>
        <v>142</v>
      </c>
      <c r="G67" s="19">
        <v>107</v>
      </c>
      <c r="H67" s="20">
        <f t="shared" ref="H67:H79" si="13">G67/D67</f>
        <v>0.76428571428571423</v>
      </c>
      <c r="I67" s="19">
        <v>109</v>
      </c>
      <c r="J67" s="20">
        <f t="shared" ref="J67:J79" si="14">I67/D67</f>
        <v>0.77857142857142858</v>
      </c>
      <c r="K67" s="19">
        <v>169</v>
      </c>
      <c r="L67" s="20">
        <f t="shared" ref="L67:L79" si="15">K67/F67</f>
        <v>1.1901408450704225</v>
      </c>
      <c r="M67" s="19">
        <v>149</v>
      </c>
      <c r="N67" s="20">
        <f t="shared" ref="N67:N79" si="16">M67/D67</f>
        <v>1.0642857142857143</v>
      </c>
      <c r="O67" s="19">
        <v>171</v>
      </c>
      <c r="P67" s="20">
        <f t="shared" ref="P67:P79" si="17">O67/F67</f>
        <v>1.204225352112676</v>
      </c>
      <c r="Q67" s="19">
        <v>261</v>
      </c>
      <c r="R67" s="20">
        <f t="shared" ref="R67:R79" si="18">Q67/D67</f>
        <v>1.8642857142857143</v>
      </c>
      <c r="S67" s="19">
        <v>172</v>
      </c>
      <c r="T67" s="20">
        <f t="shared" ref="T67:T79" si="19">S67/F67</f>
        <v>1.2112676056338028</v>
      </c>
      <c r="U67" s="19">
        <v>156</v>
      </c>
      <c r="V67" s="20">
        <f t="shared" ref="V67:V79" si="20">U67/D67</f>
        <v>1.1142857142857143</v>
      </c>
      <c r="W67" s="19">
        <v>147</v>
      </c>
      <c r="X67" s="20">
        <f t="shared" ref="X67:X79" si="21">W67/F67</f>
        <v>1.0352112676056338</v>
      </c>
    </row>
    <row r="68" spans="1:24" x14ac:dyDescent="0.25">
      <c r="A68" s="2" t="s">
        <v>5</v>
      </c>
      <c r="B68" s="2" t="s">
        <v>72</v>
      </c>
      <c r="C68" s="50">
        <v>118</v>
      </c>
      <c r="D68" s="50">
        <f t="shared" si="11"/>
        <v>39.333333333333336</v>
      </c>
      <c r="E68" s="50">
        <v>150</v>
      </c>
      <c r="F68" s="50">
        <f t="shared" si="12"/>
        <v>50</v>
      </c>
      <c r="G68" s="19">
        <v>41</v>
      </c>
      <c r="H68" s="20">
        <f t="shared" si="13"/>
        <v>1.0423728813559321</v>
      </c>
      <c r="I68" s="19">
        <v>41</v>
      </c>
      <c r="J68" s="20">
        <f t="shared" si="14"/>
        <v>1.0423728813559321</v>
      </c>
      <c r="K68" s="19">
        <v>41</v>
      </c>
      <c r="L68" s="20">
        <f t="shared" si="15"/>
        <v>0.82</v>
      </c>
      <c r="M68" s="19">
        <v>31</v>
      </c>
      <c r="N68" s="20">
        <f t="shared" si="16"/>
        <v>0.78813559322033888</v>
      </c>
      <c r="O68" s="19">
        <v>42</v>
      </c>
      <c r="P68" s="20">
        <f t="shared" si="17"/>
        <v>0.84</v>
      </c>
      <c r="Q68" s="19">
        <v>68</v>
      </c>
      <c r="R68" s="20">
        <f t="shared" si="18"/>
        <v>1.7288135593220337</v>
      </c>
      <c r="S68" s="19">
        <v>40</v>
      </c>
      <c r="T68" s="20">
        <f t="shared" si="19"/>
        <v>0.8</v>
      </c>
      <c r="U68" s="19">
        <v>30</v>
      </c>
      <c r="V68" s="20">
        <f t="shared" si="20"/>
        <v>0.76271186440677963</v>
      </c>
      <c r="W68" s="19">
        <v>41</v>
      </c>
      <c r="X68" s="20">
        <f t="shared" si="21"/>
        <v>0.82</v>
      </c>
    </row>
    <row r="69" spans="1:24" x14ac:dyDescent="0.25">
      <c r="A69" s="2" t="s">
        <v>3</v>
      </c>
      <c r="B69" s="2" t="s">
        <v>73</v>
      </c>
      <c r="C69" s="50">
        <v>1809</v>
      </c>
      <c r="D69" s="50">
        <f t="shared" si="11"/>
        <v>603</v>
      </c>
      <c r="E69" s="50">
        <v>1766</v>
      </c>
      <c r="F69" s="50">
        <f t="shared" si="12"/>
        <v>588.66666666666663</v>
      </c>
      <c r="G69" s="19">
        <v>431</v>
      </c>
      <c r="H69" s="20">
        <f t="shared" si="13"/>
        <v>0.71475953565505801</v>
      </c>
      <c r="I69" s="19">
        <v>404</v>
      </c>
      <c r="J69" s="20">
        <f t="shared" si="14"/>
        <v>0.66998341625207292</v>
      </c>
      <c r="K69" s="19">
        <v>402</v>
      </c>
      <c r="L69" s="20">
        <f t="shared" si="15"/>
        <v>0.68289920724801811</v>
      </c>
      <c r="M69" s="19">
        <v>503</v>
      </c>
      <c r="N69" s="20">
        <f t="shared" si="16"/>
        <v>0.83416252072968489</v>
      </c>
      <c r="O69" s="19">
        <v>509</v>
      </c>
      <c r="P69" s="20">
        <f t="shared" si="17"/>
        <v>0.86466591166477924</v>
      </c>
      <c r="Q69" s="19">
        <v>657</v>
      </c>
      <c r="R69" s="20">
        <f t="shared" si="18"/>
        <v>1.0895522388059702</v>
      </c>
      <c r="S69" s="19">
        <v>462</v>
      </c>
      <c r="T69" s="20">
        <f t="shared" si="19"/>
        <v>0.78482446206115519</v>
      </c>
      <c r="U69" s="19">
        <v>455</v>
      </c>
      <c r="V69" s="20">
        <f t="shared" si="20"/>
        <v>0.75456053067993367</v>
      </c>
      <c r="W69" s="19">
        <v>446</v>
      </c>
      <c r="X69" s="20">
        <f t="shared" si="21"/>
        <v>0.75764439411098528</v>
      </c>
    </row>
    <row r="70" spans="1:24" x14ac:dyDescent="0.25">
      <c r="A70" s="2" t="s">
        <v>4</v>
      </c>
      <c r="B70" s="2" t="s">
        <v>74</v>
      </c>
      <c r="C70" s="50">
        <v>106</v>
      </c>
      <c r="D70" s="50">
        <f t="shared" si="11"/>
        <v>35.333333333333336</v>
      </c>
      <c r="E70" s="50">
        <v>100</v>
      </c>
      <c r="F70" s="50">
        <f t="shared" si="12"/>
        <v>33.333333333333336</v>
      </c>
      <c r="G70" s="19">
        <v>31</v>
      </c>
      <c r="H70" s="20">
        <f t="shared" si="13"/>
        <v>0.87735849056603765</v>
      </c>
      <c r="I70" s="19">
        <v>30</v>
      </c>
      <c r="J70" s="20">
        <f t="shared" si="14"/>
        <v>0.84905660377358483</v>
      </c>
      <c r="K70" s="19">
        <v>56</v>
      </c>
      <c r="L70" s="20">
        <f t="shared" si="15"/>
        <v>1.68</v>
      </c>
      <c r="M70" s="19">
        <v>43</v>
      </c>
      <c r="N70" s="20">
        <f t="shared" si="16"/>
        <v>1.2169811320754715</v>
      </c>
      <c r="O70" s="19">
        <v>63</v>
      </c>
      <c r="P70" s="20">
        <f t="shared" si="17"/>
        <v>1.89</v>
      </c>
      <c r="Q70" s="19">
        <v>63</v>
      </c>
      <c r="R70" s="20">
        <f t="shared" si="18"/>
        <v>1.7830188679245282</v>
      </c>
      <c r="S70" s="19">
        <v>59</v>
      </c>
      <c r="T70" s="20">
        <f t="shared" si="19"/>
        <v>1.7699999999999998</v>
      </c>
      <c r="U70" s="19">
        <v>38</v>
      </c>
      <c r="V70" s="20">
        <f t="shared" si="20"/>
        <v>1.0754716981132075</v>
      </c>
      <c r="W70" s="19">
        <v>46</v>
      </c>
      <c r="X70" s="20">
        <f t="shared" si="21"/>
        <v>1.38</v>
      </c>
    </row>
    <row r="71" spans="1:24" x14ac:dyDescent="0.25">
      <c r="A71" s="2" t="s">
        <v>2</v>
      </c>
      <c r="B71" s="2" t="s">
        <v>75</v>
      </c>
      <c r="C71" s="50">
        <v>7517</v>
      </c>
      <c r="D71" s="50">
        <f t="shared" si="11"/>
        <v>2505.6666666666665</v>
      </c>
      <c r="E71" s="50">
        <v>7550</v>
      </c>
      <c r="F71" s="50">
        <f t="shared" si="12"/>
        <v>2516.6666666666665</v>
      </c>
      <c r="G71" s="19">
        <v>1986</v>
      </c>
      <c r="H71" s="20">
        <f t="shared" si="13"/>
        <v>0.79260343222030072</v>
      </c>
      <c r="I71" s="19">
        <v>2073</v>
      </c>
      <c r="J71" s="20">
        <f t="shared" si="14"/>
        <v>0.82732473061061595</v>
      </c>
      <c r="K71" s="19">
        <v>2063</v>
      </c>
      <c r="L71" s="20">
        <f t="shared" si="15"/>
        <v>0.81973509933774835</v>
      </c>
      <c r="M71" s="19">
        <v>2157</v>
      </c>
      <c r="N71" s="20">
        <f t="shared" si="16"/>
        <v>0.86084874284954105</v>
      </c>
      <c r="O71" s="19">
        <v>2399</v>
      </c>
      <c r="P71" s="20">
        <f t="shared" si="17"/>
        <v>0.9532450331125828</v>
      </c>
      <c r="Q71" s="19">
        <v>3456</v>
      </c>
      <c r="R71" s="20">
        <f t="shared" si="18"/>
        <v>1.3792736464014901</v>
      </c>
      <c r="S71" s="19">
        <v>2247</v>
      </c>
      <c r="T71" s="20">
        <f t="shared" si="19"/>
        <v>0.8928476821192054</v>
      </c>
      <c r="U71" s="19">
        <v>1935</v>
      </c>
      <c r="V71" s="20">
        <f t="shared" si="20"/>
        <v>0.77224956764666763</v>
      </c>
      <c r="W71" s="19">
        <v>1964</v>
      </c>
      <c r="X71" s="20">
        <f t="shared" si="21"/>
        <v>0.78039735099337748</v>
      </c>
    </row>
    <row r="72" spans="1:24" x14ac:dyDescent="0.25">
      <c r="A72" s="2" t="s">
        <v>4</v>
      </c>
      <c r="B72" s="2" t="s">
        <v>76</v>
      </c>
      <c r="C72" s="50">
        <v>433</v>
      </c>
      <c r="D72" s="50">
        <f t="shared" si="11"/>
        <v>144.33333333333334</v>
      </c>
      <c r="E72" s="50">
        <v>415</v>
      </c>
      <c r="F72" s="50">
        <f t="shared" si="12"/>
        <v>138.33333333333334</v>
      </c>
      <c r="G72" s="19">
        <v>114</v>
      </c>
      <c r="H72" s="20">
        <f t="shared" si="13"/>
        <v>0.789838337182448</v>
      </c>
      <c r="I72" s="19">
        <v>117</v>
      </c>
      <c r="J72" s="20">
        <f t="shared" si="14"/>
        <v>0.81062355658198604</v>
      </c>
      <c r="K72" s="19">
        <v>182</v>
      </c>
      <c r="L72" s="20">
        <f t="shared" si="15"/>
        <v>1.3156626506024096</v>
      </c>
      <c r="M72" s="19">
        <v>154</v>
      </c>
      <c r="N72" s="20">
        <f t="shared" si="16"/>
        <v>1.066974595842956</v>
      </c>
      <c r="O72" s="19">
        <v>226</v>
      </c>
      <c r="P72" s="20">
        <f t="shared" si="17"/>
        <v>1.6337349397590359</v>
      </c>
      <c r="Q72" s="19">
        <v>202</v>
      </c>
      <c r="R72" s="20">
        <f t="shared" si="18"/>
        <v>1.3995381062355656</v>
      </c>
      <c r="S72" s="19">
        <v>195</v>
      </c>
      <c r="T72" s="20">
        <f t="shared" si="19"/>
        <v>1.4096385542168675</v>
      </c>
      <c r="U72" s="19">
        <v>146</v>
      </c>
      <c r="V72" s="20">
        <f t="shared" si="20"/>
        <v>1.0115473441108545</v>
      </c>
      <c r="W72" s="19">
        <v>196</v>
      </c>
      <c r="X72" s="20">
        <f t="shared" si="21"/>
        <v>1.4168674698795181</v>
      </c>
    </row>
    <row r="73" spans="1:24" x14ac:dyDescent="0.25">
      <c r="A73" s="2" t="s">
        <v>5</v>
      </c>
      <c r="B73" s="2" t="s">
        <v>77</v>
      </c>
      <c r="C73" s="50">
        <v>245</v>
      </c>
      <c r="D73" s="50">
        <f t="shared" si="11"/>
        <v>81.666666666666671</v>
      </c>
      <c r="E73" s="50">
        <v>278</v>
      </c>
      <c r="F73" s="50">
        <f t="shared" si="12"/>
        <v>92.666666666666671</v>
      </c>
      <c r="G73" s="19">
        <v>66</v>
      </c>
      <c r="H73" s="20">
        <f t="shared" si="13"/>
        <v>0.80816326530612237</v>
      </c>
      <c r="I73" s="19">
        <v>64</v>
      </c>
      <c r="J73" s="20">
        <f t="shared" si="14"/>
        <v>0.78367346938775506</v>
      </c>
      <c r="K73" s="19">
        <v>94</v>
      </c>
      <c r="L73" s="20">
        <f t="shared" si="15"/>
        <v>1.014388489208633</v>
      </c>
      <c r="M73" s="19">
        <v>86</v>
      </c>
      <c r="N73" s="20">
        <f t="shared" si="16"/>
        <v>1.0530612244897959</v>
      </c>
      <c r="O73" s="19">
        <v>125</v>
      </c>
      <c r="P73" s="20">
        <f t="shared" si="17"/>
        <v>1.3489208633093523</v>
      </c>
      <c r="Q73" s="19">
        <v>127</v>
      </c>
      <c r="R73" s="20">
        <f t="shared" si="18"/>
        <v>1.5551020408163265</v>
      </c>
      <c r="S73" s="19">
        <v>111</v>
      </c>
      <c r="T73" s="20">
        <f t="shared" si="19"/>
        <v>1.1978417266187049</v>
      </c>
      <c r="U73" s="19">
        <v>84</v>
      </c>
      <c r="V73" s="20">
        <f t="shared" si="20"/>
        <v>1.0285714285714285</v>
      </c>
      <c r="W73" s="19">
        <v>98</v>
      </c>
      <c r="X73" s="20">
        <f t="shared" si="21"/>
        <v>1.0575539568345322</v>
      </c>
    </row>
    <row r="74" spans="1:24" x14ac:dyDescent="0.25">
      <c r="A74" s="2" t="s">
        <v>2</v>
      </c>
      <c r="B74" s="2" t="s">
        <v>78</v>
      </c>
      <c r="C74" s="50">
        <v>350</v>
      </c>
      <c r="D74" s="50">
        <f t="shared" si="11"/>
        <v>116.66666666666667</v>
      </c>
      <c r="E74" s="50">
        <v>328</v>
      </c>
      <c r="F74" s="50">
        <f t="shared" si="12"/>
        <v>109.33333333333333</v>
      </c>
      <c r="G74" s="19">
        <v>108</v>
      </c>
      <c r="H74" s="20">
        <f t="shared" si="13"/>
        <v>0.92571428571428571</v>
      </c>
      <c r="I74" s="19">
        <v>107</v>
      </c>
      <c r="J74" s="20">
        <f t="shared" si="14"/>
        <v>0.91714285714285715</v>
      </c>
      <c r="K74" s="19">
        <v>148</v>
      </c>
      <c r="L74" s="20">
        <f t="shared" si="15"/>
        <v>1.3536585365853659</v>
      </c>
      <c r="M74" s="19">
        <v>127</v>
      </c>
      <c r="N74" s="20">
        <f t="shared" si="16"/>
        <v>1.0885714285714285</v>
      </c>
      <c r="O74" s="19">
        <v>148</v>
      </c>
      <c r="P74" s="20">
        <f t="shared" si="17"/>
        <v>1.3536585365853659</v>
      </c>
      <c r="Q74" s="19">
        <v>207</v>
      </c>
      <c r="R74" s="20">
        <f t="shared" si="18"/>
        <v>1.7742857142857142</v>
      </c>
      <c r="S74" s="19">
        <v>152</v>
      </c>
      <c r="T74" s="20">
        <f t="shared" si="19"/>
        <v>1.3902439024390245</v>
      </c>
      <c r="U74" s="19">
        <v>128</v>
      </c>
      <c r="V74" s="20">
        <f t="shared" si="20"/>
        <v>1.0971428571428572</v>
      </c>
      <c r="W74" s="19">
        <v>128</v>
      </c>
      <c r="X74" s="20">
        <f t="shared" si="21"/>
        <v>1.1707317073170733</v>
      </c>
    </row>
    <row r="75" spans="1:24" x14ac:dyDescent="0.25">
      <c r="A75" s="2" t="s">
        <v>2</v>
      </c>
      <c r="B75" s="2" t="s">
        <v>79</v>
      </c>
      <c r="C75" s="50">
        <v>899</v>
      </c>
      <c r="D75" s="50">
        <f t="shared" si="11"/>
        <v>299.66666666666669</v>
      </c>
      <c r="E75" s="50">
        <v>1064</v>
      </c>
      <c r="F75" s="50">
        <f t="shared" si="12"/>
        <v>354.66666666666669</v>
      </c>
      <c r="G75" s="19">
        <v>271</v>
      </c>
      <c r="H75" s="20">
        <f t="shared" si="13"/>
        <v>0.90433815350389313</v>
      </c>
      <c r="I75" s="19">
        <v>268</v>
      </c>
      <c r="J75" s="20">
        <f t="shared" si="14"/>
        <v>0.89432703003337033</v>
      </c>
      <c r="K75" s="19">
        <v>354</v>
      </c>
      <c r="L75" s="20">
        <f t="shared" si="15"/>
        <v>0.99812030075187963</v>
      </c>
      <c r="M75" s="19">
        <v>325</v>
      </c>
      <c r="N75" s="20">
        <f t="shared" si="16"/>
        <v>1.0845383759733036</v>
      </c>
      <c r="O75" s="19">
        <v>490</v>
      </c>
      <c r="P75" s="20">
        <f t="shared" si="17"/>
        <v>1.381578947368421</v>
      </c>
      <c r="Q75" s="19">
        <v>461</v>
      </c>
      <c r="R75" s="20">
        <f t="shared" si="18"/>
        <v>1.5383759733036706</v>
      </c>
      <c r="S75" s="19">
        <v>434</v>
      </c>
      <c r="T75" s="20">
        <f t="shared" si="19"/>
        <v>1.2236842105263157</v>
      </c>
      <c r="U75" s="19">
        <v>262</v>
      </c>
      <c r="V75" s="20">
        <f t="shared" si="20"/>
        <v>0.87430478309232473</v>
      </c>
      <c r="W75" s="19">
        <v>314</v>
      </c>
      <c r="X75" s="20">
        <f t="shared" si="21"/>
        <v>0.88533834586466165</v>
      </c>
    </row>
    <row r="76" spans="1:24" x14ac:dyDescent="0.25">
      <c r="A76" s="2" t="s">
        <v>3</v>
      </c>
      <c r="B76" s="2" t="s">
        <v>80</v>
      </c>
      <c r="C76" s="50">
        <v>121</v>
      </c>
      <c r="D76" s="50">
        <f t="shared" si="11"/>
        <v>40.333333333333336</v>
      </c>
      <c r="E76" s="50">
        <v>127</v>
      </c>
      <c r="F76" s="50">
        <f t="shared" si="12"/>
        <v>42.333333333333336</v>
      </c>
      <c r="G76" s="19">
        <v>24</v>
      </c>
      <c r="H76" s="20">
        <f t="shared" si="13"/>
        <v>0.5950413223140496</v>
      </c>
      <c r="I76" s="19">
        <v>27</v>
      </c>
      <c r="J76" s="20">
        <f t="shared" si="14"/>
        <v>0.66942148760330578</v>
      </c>
      <c r="K76" s="19">
        <v>44</v>
      </c>
      <c r="L76" s="20">
        <f t="shared" si="15"/>
        <v>1.0393700787401574</v>
      </c>
      <c r="M76" s="19">
        <v>39</v>
      </c>
      <c r="N76" s="20">
        <f t="shared" si="16"/>
        <v>0.96694214876033047</v>
      </c>
      <c r="O76" s="19">
        <v>61</v>
      </c>
      <c r="P76" s="20">
        <f t="shared" si="17"/>
        <v>1.4409448818897637</v>
      </c>
      <c r="Q76" s="19">
        <v>50</v>
      </c>
      <c r="R76" s="20">
        <f t="shared" si="18"/>
        <v>1.2396694214876032</v>
      </c>
      <c r="S76" s="19">
        <v>53</v>
      </c>
      <c r="T76" s="20">
        <f t="shared" si="19"/>
        <v>1.2519685039370079</v>
      </c>
      <c r="U76" s="19">
        <v>38</v>
      </c>
      <c r="V76" s="20">
        <f t="shared" si="20"/>
        <v>0.94214876033057848</v>
      </c>
      <c r="W76" s="19">
        <v>42</v>
      </c>
      <c r="X76" s="20">
        <f t="shared" si="21"/>
        <v>0.99212598425196841</v>
      </c>
    </row>
    <row r="77" spans="1:24" x14ac:dyDescent="0.25">
      <c r="A77" s="2" t="s">
        <v>4</v>
      </c>
      <c r="B77" s="2" t="s">
        <v>81</v>
      </c>
      <c r="C77" s="50">
        <v>227</v>
      </c>
      <c r="D77" s="50">
        <f t="shared" si="11"/>
        <v>75.666666666666671</v>
      </c>
      <c r="E77" s="50">
        <v>169</v>
      </c>
      <c r="F77" s="50">
        <f t="shared" si="12"/>
        <v>56.333333333333336</v>
      </c>
      <c r="G77" s="19">
        <v>77</v>
      </c>
      <c r="H77" s="20">
        <f t="shared" si="13"/>
        <v>1.0176211453744493</v>
      </c>
      <c r="I77" s="19">
        <v>75</v>
      </c>
      <c r="J77" s="20">
        <f t="shared" si="14"/>
        <v>0.99118942731277526</v>
      </c>
      <c r="K77" s="19">
        <v>91</v>
      </c>
      <c r="L77" s="20">
        <f t="shared" si="15"/>
        <v>1.6153846153846154</v>
      </c>
      <c r="M77" s="19">
        <v>83</v>
      </c>
      <c r="N77" s="20">
        <f t="shared" si="16"/>
        <v>1.0969162995594712</v>
      </c>
      <c r="O77" s="19">
        <v>88</v>
      </c>
      <c r="P77" s="20">
        <f t="shared" si="17"/>
        <v>1.5621301775147929</v>
      </c>
      <c r="Q77" s="19">
        <v>112</v>
      </c>
      <c r="R77" s="20">
        <f t="shared" si="18"/>
        <v>1.4801762114537445</v>
      </c>
      <c r="S77" s="19">
        <v>78</v>
      </c>
      <c r="T77" s="20">
        <f t="shared" si="19"/>
        <v>1.3846153846153846</v>
      </c>
      <c r="U77" s="19">
        <v>71</v>
      </c>
      <c r="V77" s="20">
        <f t="shared" si="20"/>
        <v>0.93832599118942728</v>
      </c>
      <c r="W77" s="19">
        <v>54</v>
      </c>
      <c r="X77" s="20">
        <f t="shared" si="21"/>
        <v>0.95857988165680474</v>
      </c>
    </row>
    <row r="78" spans="1:24" x14ac:dyDescent="0.25">
      <c r="A78" s="2" t="s">
        <v>2</v>
      </c>
      <c r="B78" s="2" t="s">
        <v>82</v>
      </c>
      <c r="C78" s="50">
        <v>5757</v>
      </c>
      <c r="D78" s="50">
        <f t="shared" si="11"/>
        <v>1919</v>
      </c>
      <c r="E78" s="50">
        <v>5675</v>
      </c>
      <c r="F78" s="50">
        <f t="shared" si="12"/>
        <v>1891.6666666666667</v>
      </c>
      <c r="G78" s="19">
        <v>1303</v>
      </c>
      <c r="H78" s="20">
        <f t="shared" si="13"/>
        <v>0.67899947889525791</v>
      </c>
      <c r="I78" s="19">
        <v>1269</v>
      </c>
      <c r="J78" s="20">
        <f t="shared" si="14"/>
        <v>0.66128191766545075</v>
      </c>
      <c r="K78" s="19">
        <v>1508</v>
      </c>
      <c r="L78" s="20">
        <f t="shared" si="15"/>
        <v>0.79718061674008811</v>
      </c>
      <c r="M78" s="19">
        <v>1517</v>
      </c>
      <c r="N78" s="20">
        <f t="shared" si="16"/>
        <v>0.7905158936946326</v>
      </c>
      <c r="O78" s="19">
        <v>1887</v>
      </c>
      <c r="P78" s="20">
        <f t="shared" si="17"/>
        <v>0.997533039647577</v>
      </c>
      <c r="Q78" s="19">
        <v>2268</v>
      </c>
      <c r="R78" s="20">
        <f t="shared" si="18"/>
        <v>1.1818655549765502</v>
      </c>
      <c r="S78" s="19">
        <v>1773</v>
      </c>
      <c r="T78" s="20">
        <f t="shared" si="19"/>
        <v>0.93726872246696036</v>
      </c>
      <c r="U78" s="19">
        <v>1314</v>
      </c>
      <c r="V78" s="20">
        <f t="shared" si="20"/>
        <v>0.68473163105784263</v>
      </c>
      <c r="W78" s="19">
        <v>1421</v>
      </c>
      <c r="X78" s="20">
        <f t="shared" si="21"/>
        <v>0.75118942731277527</v>
      </c>
    </row>
    <row r="79" spans="1:24" x14ac:dyDescent="0.25">
      <c r="A79" s="2" t="s">
        <v>2</v>
      </c>
      <c r="B79" s="2" t="s">
        <v>83</v>
      </c>
      <c r="C79" s="50">
        <v>3862</v>
      </c>
      <c r="D79" s="50">
        <f t="shared" si="11"/>
        <v>1287.3333333333333</v>
      </c>
      <c r="E79" s="50">
        <v>3833</v>
      </c>
      <c r="F79" s="50">
        <f t="shared" si="12"/>
        <v>1277.6666666666667</v>
      </c>
      <c r="G79" s="19">
        <v>857</v>
      </c>
      <c r="H79" s="20">
        <f t="shared" si="13"/>
        <v>0.66571724495080276</v>
      </c>
      <c r="I79" s="19">
        <v>845</v>
      </c>
      <c r="J79" s="20">
        <f t="shared" si="14"/>
        <v>0.65639564992232013</v>
      </c>
      <c r="K79" s="19">
        <v>1078</v>
      </c>
      <c r="L79" s="20">
        <f t="shared" si="15"/>
        <v>0.84372554135142186</v>
      </c>
      <c r="M79" s="19">
        <v>991</v>
      </c>
      <c r="N79" s="20">
        <f t="shared" si="16"/>
        <v>0.76980838943552565</v>
      </c>
      <c r="O79" s="19">
        <v>1096</v>
      </c>
      <c r="P79" s="20">
        <f t="shared" si="17"/>
        <v>0.85781372293242886</v>
      </c>
      <c r="Q79" s="19">
        <v>1511</v>
      </c>
      <c r="R79" s="20">
        <f t="shared" si="18"/>
        <v>1.1737441740031074</v>
      </c>
      <c r="S79" s="19">
        <v>1018</v>
      </c>
      <c r="T79" s="20">
        <f t="shared" si="19"/>
        <v>0.79676493608139831</v>
      </c>
      <c r="U79" s="19">
        <v>950</v>
      </c>
      <c r="V79" s="20">
        <f t="shared" si="20"/>
        <v>0.73795960642154323</v>
      </c>
      <c r="W79" s="19">
        <v>1065</v>
      </c>
      <c r="X79" s="20">
        <f t="shared" si="21"/>
        <v>0.83355074354291669</v>
      </c>
    </row>
    <row r="80" spans="1:24" x14ac:dyDescent="0.25">
      <c r="E80" s="8">
        <v>51517</v>
      </c>
    </row>
    <row r="81" spans="1:24" s="18" customFormat="1" x14ac:dyDescent="0.25">
      <c r="A81"/>
      <c r="B81" s="13" t="s">
        <v>91</v>
      </c>
      <c r="C81" s="14">
        <f>SUMIF($A$2:$A$79,"Norte",C$2:C$79)</f>
        <v>5828</v>
      </c>
      <c r="D81" s="14">
        <f>SUMIF($A$2:$A$79,"Norte",D$2:D$79)</f>
        <v>1942.6666666666667</v>
      </c>
      <c r="E81" s="14">
        <f>SUMIF($A$2:$A$79,"Norte",E$2:E$79)</f>
        <v>5789</v>
      </c>
      <c r="F81" s="14">
        <f>SUMIF($A$2:$A$79,"Norte",F$2:F$79)</f>
        <v>1929.6666666666667</v>
      </c>
      <c r="G81" s="19">
        <f>SUMIF($A$2:$A$79,"Norte",G$2:G$79)</f>
        <v>1632</v>
      </c>
      <c r="H81" s="20">
        <f t="shared" ref="H81:H84" si="22">G81/D81</f>
        <v>0.84008236101578582</v>
      </c>
      <c r="I81" s="19">
        <f>SUMIF($A$2:$A$79,"Norte",I$2:I$79)</f>
        <v>1588</v>
      </c>
      <c r="J81" s="20">
        <f t="shared" ref="J81:J84" si="23">I81/D81</f>
        <v>0.81743308167467399</v>
      </c>
      <c r="K81" s="19">
        <f>SUMIF($A$2:$A$79,"Norte",K$2:K$79)</f>
        <v>1821</v>
      </c>
      <c r="L81" s="20">
        <f>K81/F81</f>
        <v>0.94368630160649503</v>
      </c>
      <c r="M81" s="19">
        <f>SUMIF($A$2:$A$79,"Norte",M$2:M$79)</f>
        <v>1841</v>
      </c>
      <c r="N81" s="20">
        <f t="shared" ref="N81:N84" si="24">M81/D81</f>
        <v>0.94766643788606719</v>
      </c>
      <c r="O81" s="19">
        <f>SUMIF($A$2:$A$79,"Norte",O$2:O$79)</f>
        <v>2064</v>
      </c>
      <c r="P81" s="20">
        <f>O81/F81</f>
        <v>1.0696147866643635</v>
      </c>
      <c r="Q81" s="19">
        <f>SUMIF($A$2:$A$79,"Norte",Q$2:Q$79)</f>
        <v>2441</v>
      </c>
      <c r="R81" s="20">
        <f t="shared" ref="R81:R84" si="25">Q81/D81</f>
        <v>1.2565202470830472</v>
      </c>
      <c r="S81" s="19">
        <f>SUMIF($A$2:$A$79,"Norte",S$2:S$79)</f>
        <v>1907</v>
      </c>
      <c r="T81" s="20">
        <f>S81/F81</f>
        <v>0.98825358438417688</v>
      </c>
      <c r="U81" s="19">
        <f>SUMIF($A$2:$A$79,"Norte",U$2:U$79)</f>
        <v>1777</v>
      </c>
      <c r="V81" s="20">
        <f t="shared" ref="V81:V84" si="26">U81/D81</f>
        <v>0.91472203157172272</v>
      </c>
      <c r="W81" s="19">
        <f>SUMIF($A$2:$A$79,"Norte",W$2:W$79)</f>
        <v>1838</v>
      </c>
      <c r="X81" s="20">
        <f>W81/F81</f>
        <v>0.95249611331836237</v>
      </c>
    </row>
    <row r="82" spans="1:24" s="18" customFormat="1" x14ac:dyDescent="0.25">
      <c r="A82"/>
      <c r="B82" s="13" t="s">
        <v>92</v>
      </c>
      <c r="C82" s="14">
        <f>SUMIF($A$2:$A$79,"Central",C$2:C$79)</f>
        <v>7022</v>
      </c>
      <c r="D82" s="14">
        <f>SUMIF($A$2:$A$79,"Central",D$2:D$79)</f>
        <v>2340.6666666666665</v>
      </c>
      <c r="E82" s="14">
        <f>SUMIF($A$2:$A$79,"Central",E$2:E$79)</f>
        <v>6843</v>
      </c>
      <c r="F82" s="14">
        <f>SUMIF($A$2:$A$79,"Central",F$2:F$79)</f>
        <v>2281.0000000000005</v>
      </c>
      <c r="G82" s="19">
        <f>SUMIF($A$2:$A$79,"Central",G$2:G$79)</f>
        <v>1936</v>
      </c>
      <c r="H82" s="20">
        <f t="shared" si="22"/>
        <v>0.82711478211335809</v>
      </c>
      <c r="I82" s="19">
        <f>SUMIF($A$2:$A$79,"Central",I$2:I$79)</f>
        <v>1896</v>
      </c>
      <c r="J82" s="20">
        <f t="shared" si="23"/>
        <v>0.81002563372258618</v>
      </c>
      <c r="K82" s="19">
        <f>SUMIF($A$2:$A$79,"Central",K$2:K$79)</f>
        <v>2310</v>
      </c>
      <c r="L82" s="20">
        <f t="shared" ref="L82:L85" si="27">K82/F82</f>
        <v>1.0127137220517315</v>
      </c>
      <c r="M82" s="19">
        <f>SUMIF($A$2:$A$79,"Central",M$2:M$79)</f>
        <v>2305</v>
      </c>
      <c r="N82" s="20">
        <f t="shared" si="24"/>
        <v>0.98476217601822846</v>
      </c>
      <c r="O82" s="19">
        <f>SUMIF($A$2:$A$79,"Central",O$2:O$79)</f>
        <v>2691</v>
      </c>
      <c r="P82" s="20">
        <f t="shared" ref="P82:P85" si="28">O82/F82</f>
        <v>1.1797457255589652</v>
      </c>
      <c r="Q82" s="19">
        <f>SUMIF($A$2:$A$79,"Central",Q$2:Q$79)</f>
        <v>3327</v>
      </c>
      <c r="R82" s="20">
        <f t="shared" si="25"/>
        <v>1.4213899174024496</v>
      </c>
      <c r="S82" s="19">
        <f>SUMIF($A$2:$A$79,"Central",S$2:S$79)</f>
        <v>2285</v>
      </c>
      <c r="T82" s="20">
        <f t="shared" ref="T82:T85" si="29">S82/F82</f>
        <v>1.0017536168347214</v>
      </c>
      <c r="U82" s="19">
        <f>SUMIF($A$2:$A$79,"Central",U$2:U$79)</f>
        <v>1949</v>
      </c>
      <c r="V82" s="20">
        <f t="shared" si="26"/>
        <v>0.83266875534035889</v>
      </c>
      <c r="W82" s="19">
        <f>SUMIF($A$2:$A$79,"Central",W$2:W$79)</f>
        <v>2046</v>
      </c>
      <c r="X82" s="20">
        <f t="shared" ref="X82:X85" si="30">W82/F82</f>
        <v>0.89697501096010501</v>
      </c>
    </row>
    <row r="83" spans="1:24" s="18" customFormat="1" x14ac:dyDescent="0.25">
      <c r="A83"/>
      <c r="B83" s="13" t="s">
        <v>93</v>
      </c>
      <c r="C83" s="14">
        <f>SUMIF($A$2:$A$79,"Metropolitana",C$2:C$79)</f>
        <v>30435</v>
      </c>
      <c r="D83" s="14">
        <f>SUMIF($A$2:$A$79,"Metropolitana",D$2:D$79)</f>
        <v>10145.000000000002</v>
      </c>
      <c r="E83" s="14">
        <f>SUMIF($A$2:$A$79,"Metropolitana",E$2:E$79)</f>
        <v>30197</v>
      </c>
      <c r="F83" s="14">
        <f>SUMIF($A$2:$A$79,"Metropolitana",F$2:F$79)</f>
        <v>10065.666666666666</v>
      </c>
      <c r="G83" s="19">
        <f>SUMIF($A$2:$A$79,"Metropolitana",G$2:G$79)</f>
        <v>7858</v>
      </c>
      <c r="H83" s="20">
        <f t="shared" si="22"/>
        <v>0.77456875308033502</v>
      </c>
      <c r="I83" s="19">
        <f>SUMIF($A$2:$A$79,"Metropolitana",I$2:I$79)</f>
        <v>7885</v>
      </c>
      <c r="J83" s="20">
        <f t="shared" si="23"/>
        <v>0.77723016264169531</v>
      </c>
      <c r="K83" s="19">
        <f>SUMIF($A$2:$A$79,"Metropolitana",K$2:K$79)</f>
        <v>8741</v>
      </c>
      <c r="L83" s="20">
        <f t="shared" si="27"/>
        <v>0.86839752293274175</v>
      </c>
      <c r="M83" s="19">
        <f>SUMIF($A$2:$A$79,"Metropolitana",M$2:M$79)</f>
        <v>8827</v>
      </c>
      <c r="N83" s="20">
        <f t="shared" si="24"/>
        <v>0.87008378511582041</v>
      </c>
      <c r="O83" s="19">
        <f>SUMIF($A$2:$A$79,"Metropolitana",O$2:O$79)</f>
        <v>10566</v>
      </c>
      <c r="P83" s="20">
        <f t="shared" si="28"/>
        <v>1.0497069245289268</v>
      </c>
      <c r="Q83" s="19">
        <f>SUMIF($A$2:$A$79,"Metropolitana",Q$2:Q$79)</f>
        <v>13251</v>
      </c>
      <c r="R83" s="20">
        <f t="shared" si="25"/>
        <v>1.3061606702809263</v>
      </c>
      <c r="S83" s="19">
        <f>SUMIF($A$2:$A$79,"Metropolitana",S$2:S$79)</f>
        <v>9688</v>
      </c>
      <c r="T83" s="20">
        <f t="shared" si="29"/>
        <v>0.96247971652813202</v>
      </c>
      <c r="U83" s="19">
        <f>SUMIF($A$2:$A$79,"Metropolitana",U$2:U$79)</f>
        <v>7979</v>
      </c>
      <c r="V83" s="20">
        <f t="shared" si="26"/>
        <v>0.78649581074420882</v>
      </c>
      <c r="W83" s="19">
        <f>SUMIF($A$2:$A$79,"Metropolitana",W$2:W$79)</f>
        <v>8655</v>
      </c>
      <c r="X83" s="20">
        <f t="shared" si="30"/>
        <v>0.85985362784382557</v>
      </c>
    </row>
    <row r="84" spans="1:24" s="18" customFormat="1" x14ac:dyDescent="0.25">
      <c r="A84"/>
      <c r="B84" s="13" t="s">
        <v>94</v>
      </c>
      <c r="C84" s="14">
        <f>SUMIF($A$2:$A$79,"sul",C$2:C$79)</f>
        <v>8444</v>
      </c>
      <c r="D84" s="14">
        <f>SUMIF($A$2:$A$79,"sul",D$2:D$79)</f>
        <v>2814.6666666666674</v>
      </c>
      <c r="E84" s="14">
        <f>SUMIF($A$2:$A$79,"sul",E$2:E$79)</f>
        <v>8688</v>
      </c>
      <c r="F84" s="14">
        <f>SUMIF($A$2:$A$79,"sul",F$2:F$79)</f>
        <v>2895.9999999999995</v>
      </c>
      <c r="G84" s="19">
        <f>SUMIF($A$2:$A$79,"sul",G$2:G$79)</f>
        <v>2351</v>
      </c>
      <c r="H84" s="20">
        <f t="shared" si="22"/>
        <v>0.83526764566556111</v>
      </c>
      <c r="I84" s="19">
        <f>SUMIF($A$2:$A$79,"sul",I$2:I$79)</f>
        <v>2333</v>
      </c>
      <c r="J84" s="20">
        <f t="shared" si="23"/>
        <v>0.82887257224064403</v>
      </c>
      <c r="K84" s="19">
        <f>SUMIF($A$2:$A$79,"sul",K$2:K$79)</f>
        <v>2743</v>
      </c>
      <c r="L84" s="20">
        <f t="shared" si="27"/>
        <v>0.94716850828729293</v>
      </c>
      <c r="M84" s="19">
        <f>SUMIF($A$2:$A$79,"sul",M$2:M$79)</f>
        <v>2692</v>
      </c>
      <c r="N84" s="20">
        <f t="shared" si="24"/>
        <v>0.95641875888204619</v>
      </c>
      <c r="O84" s="19">
        <f>SUMIF($A$2:$A$79,"sul",O$2:O$79)</f>
        <v>3183</v>
      </c>
      <c r="P84" s="20">
        <f t="shared" si="28"/>
        <v>1.0991022099447516</v>
      </c>
      <c r="Q84" s="19">
        <f>SUMIF($A$2:$A$79,"sul",Q$2:Q$79)</f>
        <v>4373</v>
      </c>
      <c r="R84" s="20">
        <f t="shared" si="25"/>
        <v>1.5536475603979152</v>
      </c>
      <c r="S84" s="19">
        <f>SUMIF($A$2:$A$79,"sul",S$2:S$79)</f>
        <v>2940</v>
      </c>
      <c r="T84" s="20">
        <f t="shared" si="29"/>
        <v>1.0151933701657461</v>
      </c>
      <c r="U84" s="19">
        <f>SUMIF($A$2:$A$79,"sul",U$2:U$79)</f>
        <v>2538</v>
      </c>
      <c r="V84" s="20">
        <f t="shared" si="26"/>
        <v>0.901705352913311</v>
      </c>
      <c r="W84" s="19">
        <f>SUMIF($A$2:$A$79,"sul",W$2:W$79)</f>
        <v>2694</v>
      </c>
      <c r="X84" s="20">
        <f t="shared" si="30"/>
        <v>0.93024861878453058</v>
      </c>
    </row>
    <row r="85" spans="1:24" s="18" customFormat="1" x14ac:dyDescent="0.25">
      <c r="A85"/>
      <c r="B85" s="15" t="s">
        <v>90</v>
      </c>
      <c r="C85" s="16">
        <f>SUM(C2:C79)</f>
        <v>51729</v>
      </c>
      <c r="D85" s="16">
        <f>SUM(D2:D79)</f>
        <v>17242.999999999996</v>
      </c>
      <c r="E85" s="16">
        <f>SUM(E2:E79)</f>
        <v>51517</v>
      </c>
      <c r="F85" s="16">
        <f>SUM(F2:F79)</f>
        <v>17172.333333333328</v>
      </c>
      <c r="G85" s="15">
        <f>SUM(G2:G79)</f>
        <v>13777</v>
      </c>
      <c r="H85" s="17">
        <f>G85/D85</f>
        <v>0.7989908948558837</v>
      </c>
      <c r="I85" s="15">
        <f>SUM(I2:I79)</f>
        <v>13702</v>
      </c>
      <c r="J85" s="17">
        <f>I85/D85</f>
        <v>0.79464130371745068</v>
      </c>
      <c r="K85" s="15">
        <f>SUM(K2:K79)</f>
        <v>15615</v>
      </c>
      <c r="L85" s="17">
        <f t="shared" si="27"/>
        <v>0.90931148941126261</v>
      </c>
      <c r="M85" s="15">
        <f>SUM(M2:M79)</f>
        <v>15665</v>
      </c>
      <c r="N85" s="17">
        <f>M85/D85</f>
        <v>0.90848460244737017</v>
      </c>
      <c r="O85" s="15">
        <f>SUM(O2:O79)</f>
        <v>18504</v>
      </c>
      <c r="P85" s="17">
        <f t="shared" si="28"/>
        <v>1.0775472174233751</v>
      </c>
      <c r="Q85" s="15">
        <f>SUM(Q2:Q79)</f>
        <v>23392</v>
      </c>
      <c r="R85" s="17">
        <f>Q85/D85</f>
        <v>1.3566084788029928</v>
      </c>
      <c r="S85" s="15">
        <f>SUM(S2:S79)</f>
        <v>16820</v>
      </c>
      <c r="T85" s="17">
        <f t="shared" si="29"/>
        <v>0.97948250092202604</v>
      </c>
      <c r="U85" s="15">
        <f>SUM(U2:U79)</f>
        <v>14243</v>
      </c>
      <c r="V85" s="17">
        <f>U85/D85</f>
        <v>0.82601635446268074</v>
      </c>
      <c r="W85" s="15">
        <f>SUM(W2:W79)</f>
        <v>15233</v>
      </c>
      <c r="X85" s="17">
        <f t="shared" si="30"/>
        <v>0.88706640526428193</v>
      </c>
    </row>
    <row r="88" spans="1:24" x14ac:dyDescent="0.25">
      <c r="A88" s="64" t="s">
        <v>167</v>
      </c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</row>
    <row r="89" spans="1:24" x14ac:dyDescent="0.25">
      <c r="A89" s="63" t="s">
        <v>171</v>
      </c>
      <c r="B89" s="63"/>
      <c r="C89" s="63"/>
      <c r="D89" s="63"/>
      <c r="E89" s="63"/>
      <c r="F89" s="63"/>
      <c r="G89" s="63"/>
      <c r="H89" s="63"/>
      <c r="I89" s="63"/>
      <c r="J89" s="63"/>
      <c r="K89" s="63"/>
      <c r="L89" s="63"/>
    </row>
    <row r="90" spans="1:24" s="54" customFormat="1" ht="15" customHeight="1" x14ac:dyDescent="0.25">
      <c r="A90" s="66" t="s">
        <v>160</v>
      </c>
      <c r="B90" s="66"/>
      <c r="C90" s="66"/>
      <c r="D90" s="66"/>
      <c r="E90" s="66"/>
      <c r="F90" s="66"/>
      <c r="G90" s="66"/>
      <c r="H90" s="66"/>
      <c r="I90" s="66"/>
      <c r="J90" s="66"/>
      <c r="K90" s="66"/>
      <c r="L90" s="66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</row>
    <row r="91" spans="1:24" x14ac:dyDescent="0.25">
      <c r="A91" s="66"/>
      <c r="B91" s="66"/>
      <c r="C91" s="66"/>
      <c r="D91" s="66"/>
      <c r="E91" s="66"/>
      <c r="F91" s="66"/>
      <c r="G91" s="66"/>
      <c r="H91" s="66"/>
      <c r="I91" s="66"/>
      <c r="J91" s="66"/>
      <c r="K91" s="66"/>
      <c r="L91" s="66"/>
    </row>
    <row r="92" spans="1:24" x14ac:dyDescent="0.25">
      <c r="A92" s="67" t="s">
        <v>162</v>
      </c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</row>
    <row r="93" spans="1:24" x14ac:dyDescent="0.25">
      <c r="A93" s="67"/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</row>
    <row r="94" spans="1:24" ht="17.25" x14ac:dyDescent="0.25">
      <c r="A94" s="53" t="s">
        <v>166</v>
      </c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</row>
    <row r="95" spans="1:24" x14ac:dyDescent="0.25">
      <c r="A95" s="54" t="s">
        <v>168</v>
      </c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</row>
    <row r="96" spans="1:24" x14ac:dyDescent="0.25">
      <c r="A96" s="63"/>
      <c r="B96" s="63"/>
      <c r="C96" s="63"/>
      <c r="D96" s="63"/>
      <c r="E96" s="63"/>
      <c r="F96" s="63"/>
      <c r="G96" s="63"/>
      <c r="H96" s="63"/>
      <c r="I96" s="63"/>
      <c r="J96" s="63"/>
      <c r="K96" s="63"/>
      <c r="L96" s="63"/>
    </row>
  </sheetData>
  <sheetProtection sheet="1" objects="1" scenarios="1"/>
  <mergeCells count="5">
    <mergeCell ref="A96:L96"/>
    <mergeCell ref="A92:L93"/>
    <mergeCell ref="A88:L88"/>
    <mergeCell ref="A89:L89"/>
    <mergeCell ref="A90:L9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7">
    <tabColor rgb="FFFF99CC"/>
  </sheetPr>
  <dimension ref="A1:N95"/>
  <sheetViews>
    <sheetView showGridLines="0" workbookViewId="0">
      <selection activeCell="C2" sqref="C2:C79"/>
    </sheetView>
  </sheetViews>
  <sheetFormatPr defaultRowHeight="15" x14ac:dyDescent="0.25"/>
  <cols>
    <col min="1" max="1" width="13.85546875" style="7" bestFit="1" customWidth="1"/>
    <col min="2" max="2" width="27.28515625" style="7" bestFit="1" customWidth="1"/>
    <col min="3" max="16384" width="9.140625" style="7"/>
  </cols>
  <sheetData>
    <row r="1" spans="1:6" ht="135.75" x14ac:dyDescent="0.25">
      <c r="A1" s="37" t="s">
        <v>89</v>
      </c>
      <c r="B1" s="37" t="s">
        <v>88</v>
      </c>
      <c r="C1" s="38" t="s">
        <v>156</v>
      </c>
      <c r="D1" s="38" t="s">
        <v>165</v>
      </c>
      <c r="E1" s="38" t="s">
        <v>157</v>
      </c>
      <c r="F1" s="38" t="s">
        <v>158</v>
      </c>
    </row>
    <row r="2" spans="1:6" x14ac:dyDescent="0.25">
      <c r="A2" s="30" t="s">
        <v>2</v>
      </c>
      <c r="B2" s="19" t="s">
        <v>6</v>
      </c>
      <c r="C2" s="39">
        <v>390</v>
      </c>
      <c r="D2" s="40">
        <f>C2/12*4</f>
        <v>130</v>
      </c>
      <c r="E2" s="13">
        <v>105</v>
      </c>
      <c r="F2" s="41">
        <f>E2/D2</f>
        <v>0.80769230769230771</v>
      </c>
    </row>
    <row r="3" spans="1:6" x14ac:dyDescent="0.25">
      <c r="A3" s="30" t="s">
        <v>3</v>
      </c>
      <c r="B3" s="19" t="s">
        <v>7</v>
      </c>
      <c r="C3" s="39">
        <v>165</v>
      </c>
      <c r="D3" s="40">
        <f t="shared" ref="D3:D66" si="0">C3/12*4</f>
        <v>55</v>
      </c>
      <c r="E3" s="13">
        <v>63</v>
      </c>
      <c r="F3" s="41">
        <f t="shared" ref="F3:F66" si="1">E3/D3</f>
        <v>1.1454545454545455</v>
      </c>
    </row>
    <row r="4" spans="1:6" x14ac:dyDescent="0.25">
      <c r="A4" s="30" t="s">
        <v>4</v>
      </c>
      <c r="B4" s="19" t="s">
        <v>8</v>
      </c>
      <c r="C4" s="39">
        <v>150</v>
      </c>
      <c r="D4" s="40">
        <f t="shared" si="0"/>
        <v>50</v>
      </c>
      <c r="E4" s="13">
        <v>46</v>
      </c>
      <c r="F4" s="41">
        <f t="shared" si="1"/>
        <v>0.92</v>
      </c>
    </row>
    <row r="5" spans="1:6" x14ac:dyDescent="0.25">
      <c r="A5" s="30" t="s">
        <v>5</v>
      </c>
      <c r="B5" s="19" t="s">
        <v>9</v>
      </c>
      <c r="C5" s="39">
        <v>317</v>
      </c>
      <c r="D5" s="40">
        <f t="shared" si="0"/>
        <v>105.66666666666667</v>
      </c>
      <c r="E5" s="13">
        <v>84</v>
      </c>
      <c r="F5" s="41">
        <f t="shared" si="1"/>
        <v>0.79495268138801256</v>
      </c>
    </row>
    <row r="6" spans="1:6" x14ac:dyDescent="0.25">
      <c r="A6" s="30" t="s">
        <v>5</v>
      </c>
      <c r="B6" s="19" t="s">
        <v>10</v>
      </c>
      <c r="C6" s="39">
        <v>119</v>
      </c>
      <c r="D6" s="40">
        <f t="shared" si="0"/>
        <v>39.666666666666664</v>
      </c>
      <c r="E6" s="13">
        <v>39</v>
      </c>
      <c r="F6" s="41">
        <f t="shared" si="1"/>
        <v>0.98319327731092443</v>
      </c>
    </row>
    <row r="7" spans="1:6" x14ac:dyDescent="0.25">
      <c r="A7" s="30" t="s">
        <v>4</v>
      </c>
      <c r="B7" s="19" t="s">
        <v>11</v>
      </c>
      <c r="C7" s="39">
        <v>78</v>
      </c>
      <c r="D7" s="40">
        <f t="shared" si="0"/>
        <v>26</v>
      </c>
      <c r="E7" s="13">
        <v>24</v>
      </c>
      <c r="F7" s="41">
        <f t="shared" si="1"/>
        <v>0.92307692307692313</v>
      </c>
    </row>
    <row r="8" spans="1:6" x14ac:dyDescent="0.25">
      <c r="A8" s="30" t="s">
        <v>5</v>
      </c>
      <c r="B8" s="19" t="s">
        <v>12</v>
      </c>
      <c r="C8" s="39">
        <v>388</v>
      </c>
      <c r="D8" s="40">
        <f t="shared" si="0"/>
        <v>129.33333333333334</v>
      </c>
      <c r="E8" s="13">
        <v>112</v>
      </c>
      <c r="F8" s="41">
        <f t="shared" si="1"/>
        <v>0.86597938144329889</v>
      </c>
    </row>
    <row r="9" spans="1:6" x14ac:dyDescent="0.25">
      <c r="A9" s="30" t="s">
        <v>5</v>
      </c>
      <c r="B9" s="19" t="s">
        <v>13</v>
      </c>
      <c r="C9" s="39">
        <v>68</v>
      </c>
      <c r="D9" s="40">
        <f t="shared" si="0"/>
        <v>22.666666666666668</v>
      </c>
      <c r="E9" s="13">
        <v>18</v>
      </c>
      <c r="F9" s="41">
        <f t="shared" si="1"/>
        <v>0.79411764705882348</v>
      </c>
    </row>
    <row r="10" spans="1:6" x14ac:dyDescent="0.25">
      <c r="A10" s="30" t="s">
        <v>2</v>
      </c>
      <c r="B10" s="19" t="s">
        <v>14</v>
      </c>
      <c r="C10" s="39">
        <v>1508</v>
      </c>
      <c r="D10" s="40">
        <f t="shared" si="0"/>
        <v>502.66666666666669</v>
      </c>
      <c r="E10" s="13">
        <v>426</v>
      </c>
      <c r="F10" s="41">
        <f t="shared" si="1"/>
        <v>0.84748010610079572</v>
      </c>
    </row>
    <row r="11" spans="1:6" x14ac:dyDescent="0.25">
      <c r="A11" s="30" t="s">
        <v>5</v>
      </c>
      <c r="B11" s="19" t="s">
        <v>15</v>
      </c>
      <c r="C11" s="39">
        <v>132</v>
      </c>
      <c r="D11" s="40">
        <f t="shared" si="0"/>
        <v>44</v>
      </c>
      <c r="E11" s="13">
        <v>35</v>
      </c>
      <c r="F11" s="41">
        <f t="shared" si="1"/>
        <v>0.79545454545454541</v>
      </c>
    </row>
    <row r="12" spans="1:6" x14ac:dyDescent="0.25">
      <c r="A12" s="30" t="s">
        <v>4</v>
      </c>
      <c r="B12" s="19" t="s">
        <v>16</v>
      </c>
      <c r="C12" s="39">
        <v>388</v>
      </c>
      <c r="D12" s="40">
        <f t="shared" si="0"/>
        <v>129.33333333333334</v>
      </c>
      <c r="E12" s="13">
        <v>103</v>
      </c>
      <c r="F12" s="41">
        <f t="shared" si="1"/>
        <v>0.79639175257731953</v>
      </c>
    </row>
    <row r="13" spans="1:6" x14ac:dyDescent="0.25">
      <c r="A13" s="30" t="s">
        <v>3</v>
      </c>
      <c r="B13" s="19" t="s">
        <v>17</v>
      </c>
      <c r="C13" s="39">
        <v>588</v>
      </c>
      <c r="D13" s="40">
        <f t="shared" si="0"/>
        <v>196</v>
      </c>
      <c r="E13" s="13">
        <v>133</v>
      </c>
      <c r="F13" s="41">
        <f t="shared" si="1"/>
        <v>0.6785714285714286</v>
      </c>
    </row>
    <row r="14" spans="1:6" x14ac:dyDescent="0.25">
      <c r="A14" s="30" t="s">
        <v>3</v>
      </c>
      <c r="B14" s="19" t="s">
        <v>18</v>
      </c>
      <c r="C14" s="39">
        <v>180</v>
      </c>
      <c r="D14" s="40">
        <f t="shared" si="0"/>
        <v>60</v>
      </c>
      <c r="E14" s="13">
        <v>71</v>
      </c>
      <c r="F14" s="41">
        <f t="shared" si="1"/>
        <v>1.1833333333333333</v>
      </c>
    </row>
    <row r="15" spans="1:6" x14ac:dyDescent="0.25">
      <c r="A15" s="30" t="s">
        <v>5</v>
      </c>
      <c r="B15" s="19" t="s">
        <v>19</v>
      </c>
      <c r="C15" s="39">
        <v>75</v>
      </c>
      <c r="D15" s="40">
        <f t="shared" si="0"/>
        <v>25</v>
      </c>
      <c r="E15" s="13">
        <v>33</v>
      </c>
      <c r="F15" s="41">
        <f t="shared" si="1"/>
        <v>1.32</v>
      </c>
    </row>
    <row r="16" spans="1:6" x14ac:dyDescent="0.25">
      <c r="A16" s="30" t="s">
        <v>2</v>
      </c>
      <c r="B16" s="19" t="s">
        <v>20</v>
      </c>
      <c r="C16" s="39">
        <v>228</v>
      </c>
      <c r="D16" s="40">
        <f t="shared" si="0"/>
        <v>76</v>
      </c>
      <c r="E16" s="13">
        <v>72</v>
      </c>
      <c r="F16" s="41">
        <f t="shared" si="1"/>
        <v>0.94736842105263153</v>
      </c>
    </row>
    <row r="17" spans="1:6" x14ac:dyDescent="0.25">
      <c r="A17" s="30" t="s">
        <v>5</v>
      </c>
      <c r="B17" s="19" t="s">
        <v>21</v>
      </c>
      <c r="C17" s="39">
        <v>2542</v>
      </c>
      <c r="D17" s="40">
        <f t="shared" si="0"/>
        <v>847.33333333333337</v>
      </c>
      <c r="E17" s="13">
        <v>671</v>
      </c>
      <c r="F17" s="41">
        <f t="shared" si="1"/>
        <v>0.79189614476789927</v>
      </c>
    </row>
    <row r="18" spans="1:6" x14ac:dyDescent="0.25">
      <c r="A18" s="30" t="s">
        <v>2</v>
      </c>
      <c r="B18" s="19" t="s">
        <v>22</v>
      </c>
      <c r="C18" s="39">
        <v>5047</v>
      </c>
      <c r="D18" s="40">
        <f t="shared" si="0"/>
        <v>1682.3333333333333</v>
      </c>
      <c r="E18" s="13">
        <v>1153</v>
      </c>
      <c r="F18" s="41">
        <f t="shared" si="1"/>
        <v>0.68535763820091145</v>
      </c>
    </row>
    <row r="19" spans="1:6" x14ac:dyDescent="0.25">
      <c r="A19" s="30" t="s">
        <v>5</v>
      </c>
      <c r="B19" s="19" t="s">
        <v>23</v>
      </c>
      <c r="C19" s="39">
        <v>475</v>
      </c>
      <c r="D19" s="40">
        <f t="shared" si="0"/>
        <v>158.33333333333334</v>
      </c>
      <c r="E19" s="13">
        <v>143</v>
      </c>
      <c r="F19" s="41">
        <f t="shared" si="1"/>
        <v>0.90315789473684205</v>
      </c>
    </row>
    <row r="20" spans="1:6" x14ac:dyDescent="0.25">
      <c r="A20" s="30" t="s">
        <v>4</v>
      </c>
      <c r="B20" s="19" t="s">
        <v>24</v>
      </c>
      <c r="C20" s="39">
        <v>1492</v>
      </c>
      <c r="D20" s="40">
        <f t="shared" si="0"/>
        <v>497.33333333333331</v>
      </c>
      <c r="E20" s="13">
        <v>401</v>
      </c>
      <c r="F20" s="41">
        <f t="shared" si="1"/>
        <v>0.80630026809651478</v>
      </c>
    </row>
    <row r="21" spans="1:6" x14ac:dyDescent="0.25">
      <c r="A21" s="30" t="s">
        <v>3</v>
      </c>
      <c r="B21" s="19" t="s">
        <v>25</v>
      </c>
      <c r="C21" s="39">
        <v>403</v>
      </c>
      <c r="D21" s="40">
        <f t="shared" si="0"/>
        <v>134.33333333333334</v>
      </c>
      <c r="E21" s="13">
        <v>117</v>
      </c>
      <c r="F21" s="41">
        <f t="shared" si="1"/>
        <v>0.87096774193548376</v>
      </c>
    </row>
    <row r="22" spans="1:6" x14ac:dyDescent="0.25">
      <c r="A22" s="30" t="s">
        <v>2</v>
      </c>
      <c r="B22" s="19" t="s">
        <v>26</v>
      </c>
      <c r="C22" s="39">
        <v>150</v>
      </c>
      <c r="D22" s="40">
        <f t="shared" si="0"/>
        <v>50</v>
      </c>
      <c r="E22" s="13">
        <v>36</v>
      </c>
      <c r="F22" s="41">
        <f t="shared" si="1"/>
        <v>0.72</v>
      </c>
    </row>
    <row r="23" spans="1:6" x14ac:dyDescent="0.25">
      <c r="A23" s="30" t="s">
        <v>5</v>
      </c>
      <c r="B23" s="19" t="s">
        <v>27</v>
      </c>
      <c r="C23" s="39">
        <v>60</v>
      </c>
      <c r="D23" s="40">
        <f t="shared" si="0"/>
        <v>20</v>
      </c>
      <c r="E23" s="13">
        <v>25</v>
      </c>
      <c r="F23" s="41">
        <f t="shared" si="1"/>
        <v>1.25</v>
      </c>
    </row>
    <row r="24" spans="1:6" x14ac:dyDescent="0.25">
      <c r="A24" s="30" t="s">
        <v>2</v>
      </c>
      <c r="B24" s="19" t="s">
        <v>28</v>
      </c>
      <c r="C24" s="39">
        <v>421</v>
      </c>
      <c r="D24" s="40">
        <f t="shared" si="0"/>
        <v>140.33333333333334</v>
      </c>
      <c r="E24" s="13">
        <v>135</v>
      </c>
      <c r="F24" s="41">
        <f t="shared" si="1"/>
        <v>0.96199524940617576</v>
      </c>
    </row>
    <row r="25" spans="1:6" x14ac:dyDescent="0.25">
      <c r="A25" s="30" t="s">
        <v>5</v>
      </c>
      <c r="B25" s="19" t="s">
        <v>29</v>
      </c>
      <c r="C25" s="39">
        <v>69</v>
      </c>
      <c r="D25" s="40">
        <f t="shared" si="0"/>
        <v>23</v>
      </c>
      <c r="E25" s="13">
        <v>24</v>
      </c>
      <c r="F25" s="41">
        <f t="shared" si="1"/>
        <v>1.0434782608695652</v>
      </c>
    </row>
    <row r="26" spans="1:6" x14ac:dyDescent="0.25">
      <c r="A26" s="30" t="s">
        <v>3</v>
      </c>
      <c r="B26" s="19" t="s">
        <v>30</v>
      </c>
      <c r="C26" s="39">
        <v>267</v>
      </c>
      <c r="D26" s="40">
        <f t="shared" si="0"/>
        <v>89</v>
      </c>
      <c r="E26" s="13">
        <v>84</v>
      </c>
      <c r="F26" s="41">
        <f t="shared" si="1"/>
        <v>0.9438202247191011</v>
      </c>
    </row>
    <row r="27" spans="1:6" x14ac:dyDescent="0.25">
      <c r="A27" s="30" t="s">
        <v>2</v>
      </c>
      <c r="B27" s="19" t="s">
        <v>31</v>
      </c>
      <c r="C27" s="39">
        <v>241</v>
      </c>
      <c r="D27" s="40">
        <f t="shared" si="0"/>
        <v>80.333333333333329</v>
      </c>
      <c r="E27" s="13">
        <v>56</v>
      </c>
      <c r="F27" s="41">
        <f t="shared" si="1"/>
        <v>0.69709543568464738</v>
      </c>
    </row>
    <row r="28" spans="1:6" x14ac:dyDescent="0.25">
      <c r="A28" s="30" t="s">
        <v>4</v>
      </c>
      <c r="B28" s="19" t="s">
        <v>32</v>
      </c>
      <c r="C28" s="39">
        <v>141</v>
      </c>
      <c r="D28" s="40">
        <f t="shared" si="0"/>
        <v>47</v>
      </c>
      <c r="E28" s="13">
        <v>43</v>
      </c>
      <c r="F28" s="41">
        <f t="shared" si="1"/>
        <v>0.91489361702127658</v>
      </c>
    </row>
    <row r="29" spans="1:6" x14ac:dyDescent="0.25">
      <c r="A29" s="30" t="s">
        <v>5</v>
      </c>
      <c r="B29" s="19" t="s">
        <v>33</v>
      </c>
      <c r="C29" s="39">
        <v>443</v>
      </c>
      <c r="D29" s="40">
        <f t="shared" si="0"/>
        <v>147.66666666666666</v>
      </c>
      <c r="E29" s="13">
        <v>93</v>
      </c>
      <c r="F29" s="41">
        <f t="shared" si="1"/>
        <v>0.62979683972911971</v>
      </c>
    </row>
    <row r="30" spans="1:6" x14ac:dyDescent="0.25">
      <c r="A30" s="30" t="s">
        <v>2</v>
      </c>
      <c r="B30" s="19" t="s">
        <v>34</v>
      </c>
      <c r="C30" s="39">
        <v>1779</v>
      </c>
      <c r="D30" s="40">
        <f t="shared" si="0"/>
        <v>593</v>
      </c>
      <c r="E30" s="13">
        <v>397</v>
      </c>
      <c r="F30" s="41">
        <f t="shared" si="1"/>
        <v>0.6694772344013491</v>
      </c>
    </row>
    <row r="31" spans="1:6" x14ac:dyDescent="0.25">
      <c r="A31" s="30" t="s">
        <v>2</v>
      </c>
      <c r="B31" s="19" t="s">
        <v>35</v>
      </c>
      <c r="C31" s="39">
        <v>352</v>
      </c>
      <c r="D31" s="40">
        <f t="shared" si="0"/>
        <v>117.33333333333333</v>
      </c>
      <c r="E31" s="13">
        <v>127</v>
      </c>
      <c r="F31" s="41">
        <f t="shared" si="1"/>
        <v>1.0823863636363638</v>
      </c>
    </row>
    <row r="32" spans="1:6" x14ac:dyDescent="0.25">
      <c r="A32" s="30" t="s">
        <v>2</v>
      </c>
      <c r="B32" s="19" t="s">
        <v>36</v>
      </c>
      <c r="C32" s="39">
        <v>140</v>
      </c>
      <c r="D32" s="40">
        <f t="shared" si="0"/>
        <v>46.666666666666664</v>
      </c>
      <c r="E32" s="13">
        <v>47</v>
      </c>
      <c r="F32" s="41">
        <f t="shared" si="1"/>
        <v>1.0071428571428571</v>
      </c>
    </row>
    <row r="33" spans="1:6" x14ac:dyDescent="0.25">
      <c r="A33" s="30" t="s">
        <v>5</v>
      </c>
      <c r="B33" s="19" t="s">
        <v>37</v>
      </c>
      <c r="C33" s="39">
        <v>131</v>
      </c>
      <c r="D33" s="40">
        <f t="shared" si="0"/>
        <v>43.666666666666664</v>
      </c>
      <c r="E33" s="13">
        <v>46</v>
      </c>
      <c r="F33" s="41">
        <f t="shared" si="1"/>
        <v>1.0534351145038168</v>
      </c>
    </row>
    <row r="34" spans="1:6" x14ac:dyDescent="0.25">
      <c r="A34" s="30" t="s">
        <v>5</v>
      </c>
      <c r="B34" s="19" t="s">
        <v>38</v>
      </c>
      <c r="C34" s="39">
        <v>147</v>
      </c>
      <c r="D34" s="40">
        <f t="shared" si="0"/>
        <v>49</v>
      </c>
      <c r="E34" s="13">
        <v>31</v>
      </c>
      <c r="F34" s="41">
        <f t="shared" si="1"/>
        <v>0.63265306122448983</v>
      </c>
    </row>
    <row r="35" spans="1:6" x14ac:dyDescent="0.25">
      <c r="A35" s="30" t="s">
        <v>5</v>
      </c>
      <c r="B35" s="19" t="s">
        <v>39</v>
      </c>
      <c r="C35" s="39">
        <v>171</v>
      </c>
      <c r="D35" s="40">
        <f t="shared" si="0"/>
        <v>57</v>
      </c>
      <c r="E35" s="13">
        <v>59</v>
      </c>
      <c r="F35" s="41">
        <f t="shared" si="1"/>
        <v>1.0350877192982457</v>
      </c>
    </row>
    <row r="36" spans="1:6" x14ac:dyDescent="0.25">
      <c r="A36" s="30" t="s">
        <v>2</v>
      </c>
      <c r="B36" s="19" t="s">
        <v>40</v>
      </c>
      <c r="C36" s="39">
        <v>141</v>
      </c>
      <c r="D36" s="40">
        <f t="shared" si="0"/>
        <v>47</v>
      </c>
      <c r="E36" s="13">
        <v>51</v>
      </c>
      <c r="F36" s="41">
        <f t="shared" si="1"/>
        <v>1.0851063829787233</v>
      </c>
    </row>
    <row r="37" spans="1:6" x14ac:dyDescent="0.25">
      <c r="A37" s="30" t="s">
        <v>5</v>
      </c>
      <c r="B37" s="19" t="s">
        <v>41</v>
      </c>
      <c r="C37" s="39">
        <v>564</v>
      </c>
      <c r="D37" s="40">
        <f t="shared" si="0"/>
        <v>188</v>
      </c>
      <c r="E37" s="13">
        <v>127</v>
      </c>
      <c r="F37" s="41">
        <f t="shared" si="1"/>
        <v>0.67553191489361697</v>
      </c>
    </row>
    <row r="38" spans="1:6" x14ac:dyDescent="0.25">
      <c r="A38" s="30" t="s">
        <v>2</v>
      </c>
      <c r="B38" s="19" t="s">
        <v>42</v>
      </c>
      <c r="C38" s="39">
        <v>126</v>
      </c>
      <c r="D38" s="40">
        <f t="shared" si="0"/>
        <v>42</v>
      </c>
      <c r="E38" s="13">
        <v>39</v>
      </c>
      <c r="F38" s="41">
        <f t="shared" si="1"/>
        <v>0.9285714285714286</v>
      </c>
    </row>
    <row r="39" spans="1:6" x14ac:dyDescent="0.25">
      <c r="A39" s="30" t="s">
        <v>5</v>
      </c>
      <c r="B39" s="19" t="s">
        <v>43</v>
      </c>
      <c r="C39" s="39">
        <v>451</v>
      </c>
      <c r="D39" s="40">
        <f t="shared" si="0"/>
        <v>150.33333333333334</v>
      </c>
      <c r="E39" s="13">
        <v>109</v>
      </c>
      <c r="F39" s="41">
        <f t="shared" si="1"/>
        <v>0.72505543237250547</v>
      </c>
    </row>
    <row r="40" spans="1:6" x14ac:dyDescent="0.25">
      <c r="A40" s="30" t="s">
        <v>3</v>
      </c>
      <c r="B40" s="19" t="s">
        <v>44</v>
      </c>
      <c r="C40" s="39">
        <v>507</v>
      </c>
      <c r="D40" s="40">
        <f t="shared" si="0"/>
        <v>169</v>
      </c>
      <c r="E40" s="13">
        <v>135</v>
      </c>
      <c r="F40" s="41">
        <f t="shared" si="1"/>
        <v>0.79881656804733725</v>
      </c>
    </row>
    <row r="41" spans="1:6" x14ac:dyDescent="0.25">
      <c r="A41" s="30" t="s">
        <v>5</v>
      </c>
      <c r="B41" s="19" t="s">
        <v>45</v>
      </c>
      <c r="C41" s="39">
        <v>145</v>
      </c>
      <c r="D41" s="40">
        <f t="shared" si="0"/>
        <v>48.333333333333336</v>
      </c>
      <c r="E41" s="13">
        <v>37</v>
      </c>
      <c r="F41" s="41">
        <f t="shared" si="1"/>
        <v>0.76551724137931032</v>
      </c>
    </row>
    <row r="42" spans="1:6" x14ac:dyDescent="0.25">
      <c r="A42" s="30" t="s">
        <v>2</v>
      </c>
      <c r="B42" s="19" t="s">
        <v>46</v>
      </c>
      <c r="C42" s="39">
        <v>169</v>
      </c>
      <c r="D42" s="40">
        <f t="shared" si="0"/>
        <v>56.333333333333336</v>
      </c>
      <c r="E42" s="13">
        <v>42</v>
      </c>
      <c r="F42" s="41">
        <f t="shared" si="1"/>
        <v>0.74556213017751471</v>
      </c>
    </row>
    <row r="43" spans="1:6" x14ac:dyDescent="0.25">
      <c r="A43" s="30" t="s">
        <v>2</v>
      </c>
      <c r="B43" s="19" t="s">
        <v>47</v>
      </c>
      <c r="C43" s="39">
        <v>88</v>
      </c>
      <c r="D43" s="40">
        <f t="shared" si="0"/>
        <v>29.333333333333332</v>
      </c>
      <c r="E43" s="13">
        <v>36</v>
      </c>
      <c r="F43" s="41">
        <f t="shared" si="1"/>
        <v>1.2272727272727273</v>
      </c>
    </row>
    <row r="44" spans="1:6" x14ac:dyDescent="0.25">
      <c r="A44" s="30" t="s">
        <v>4</v>
      </c>
      <c r="B44" s="19" t="s">
        <v>48</v>
      </c>
      <c r="C44" s="39">
        <v>2664</v>
      </c>
      <c r="D44" s="40">
        <f t="shared" si="0"/>
        <v>888</v>
      </c>
      <c r="E44" s="13">
        <v>669</v>
      </c>
      <c r="F44" s="41">
        <f t="shared" si="1"/>
        <v>0.7533783783783784</v>
      </c>
    </row>
    <row r="45" spans="1:6" x14ac:dyDescent="0.25">
      <c r="A45" s="30" t="s">
        <v>4</v>
      </c>
      <c r="B45" s="19" t="s">
        <v>49</v>
      </c>
      <c r="C45" s="39">
        <v>133</v>
      </c>
      <c r="D45" s="40">
        <f t="shared" si="0"/>
        <v>44.333333333333336</v>
      </c>
      <c r="E45" s="13">
        <v>46</v>
      </c>
      <c r="F45" s="41">
        <f t="shared" si="1"/>
        <v>1.0375939849624061</v>
      </c>
    </row>
    <row r="46" spans="1:6" x14ac:dyDescent="0.25">
      <c r="A46" s="30" t="s">
        <v>5</v>
      </c>
      <c r="B46" s="19" t="s">
        <v>50</v>
      </c>
      <c r="C46" s="39">
        <v>519</v>
      </c>
      <c r="D46" s="40">
        <f t="shared" si="0"/>
        <v>173</v>
      </c>
      <c r="E46" s="13">
        <v>187</v>
      </c>
      <c r="F46" s="41">
        <f t="shared" si="1"/>
        <v>1.0809248554913296</v>
      </c>
    </row>
    <row r="47" spans="1:6" x14ac:dyDescent="0.25">
      <c r="A47" s="30" t="s">
        <v>2</v>
      </c>
      <c r="B47" s="19" t="s">
        <v>51</v>
      </c>
      <c r="C47" s="39">
        <v>197</v>
      </c>
      <c r="D47" s="40">
        <f t="shared" si="0"/>
        <v>65.666666666666671</v>
      </c>
      <c r="E47" s="13">
        <v>60</v>
      </c>
      <c r="F47" s="41">
        <f t="shared" si="1"/>
        <v>0.91370558375634514</v>
      </c>
    </row>
    <row r="48" spans="1:6" x14ac:dyDescent="0.25">
      <c r="A48" s="30" t="s">
        <v>4</v>
      </c>
      <c r="B48" s="19" t="s">
        <v>52</v>
      </c>
      <c r="C48" s="39">
        <v>137</v>
      </c>
      <c r="D48" s="40">
        <f t="shared" si="0"/>
        <v>45.666666666666664</v>
      </c>
      <c r="E48" s="13">
        <v>50</v>
      </c>
      <c r="F48" s="41">
        <f t="shared" si="1"/>
        <v>1.0948905109489051</v>
      </c>
    </row>
    <row r="49" spans="1:6" x14ac:dyDescent="0.25">
      <c r="A49" s="30" t="s">
        <v>5</v>
      </c>
      <c r="B49" s="19" t="s">
        <v>53</v>
      </c>
      <c r="C49" s="39">
        <v>275</v>
      </c>
      <c r="D49" s="40">
        <f t="shared" si="0"/>
        <v>91.666666666666671</v>
      </c>
      <c r="E49" s="13">
        <v>69</v>
      </c>
      <c r="F49" s="41">
        <f t="shared" si="1"/>
        <v>0.75272727272727269</v>
      </c>
    </row>
    <row r="50" spans="1:6" x14ac:dyDescent="0.25">
      <c r="A50" s="30" t="s">
        <v>3</v>
      </c>
      <c r="B50" s="19" t="s">
        <v>54</v>
      </c>
      <c r="C50" s="39">
        <v>273</v>
      </c>
      <c r="D50" s="40">
        <f t="shared" si="0"/>
        <v>91</v>
      </c>
      <c r="E50" s="13">
        <v>74</v>
      </c>
      <c r="F50" s="41">
        <f t="shared" si="1"/>
        <v>0.81318681318681318</v>
      </c>
    </row>
    <row r="51" spans="1:6" x14ac:dyDescent="0.25">
      <c r="A51" s="30" t="s">
        <v>3</v>
      </c>
      <c r="B51" s="19" t="s">
        <v>55</v>
      </c>
      <c r="C51" s="39">
        <v>70</v>
      </c>
      <c r="D51" s="40">
        <f t="shared" si="0"/>
        <v>23.333333333333332</v>
      </c>
      <c r="E51" s="13">
        <v>16</v>
      </c>
      <c r="F51" s="41">
        <f t="shared" si="1"/>
        <v>0.68571428571428572</v>
      </c>
    </row>
    <row r="52" spans="1:6" x14ac:dyDescent="0.25">
      <c r="A52" s="30" t="s">
        <v>5</v>
      </c>
      <c r="B52" s="19" t="s">
        <v>56</v>
      </c>
      <c r="C52" s="39">
        <v>211</v>
      </c>
      <c r="D52" s="40">
        <f t="shared" si="0"/>
        <v>70.333333333333329</v>
      </c>
      <c r="E52" s="13">
        <v>77</v>
      </c>
      <c r="F52" s="41">
        <f t="shared" si="1"/>
        <v>1.09478672985782</v>
      </c>
    </row>
    <row r="53" spans="1:6" x14ac:dyDescent="0.25">
      <c r="A53" s="30" t="s">
        <v>5</v>
      </c>
      <c r="B53" s="19" t="s">
        <v>57</v>
      </c>
      <c r="C53" s="39">
        <v>154</v>
      </c>
      <c r="D53" s="40">
        <f t="shared" si="0"/>
        <v>51.333333333333336</v>
      </c>
      <c r="E53" s="13">
        <v>35</v>
      </c>
      <c r="F53" s="41">
        <f t="shared" si="1"/>
        <v>0.68181818181818177</v>
      </c>
    </row>
    <row r="54" spans="1:6" x14ac:dyDescent="0.25">
      <c r="A54" s="30" t="s">
        <v>3</v>
      </c>
      <c r="B54" s="19" t="s">
        <v>58</v>
      </c>
      <c r="C54" s="39">
        <v>703</v>
      </c>
      <c r="D54" s="40">
        <f t="shared" si="0"/>
        <v>234.33333333333334</v>
      </c>
      <c r="E54" s="13">
        <v>188</v>
      </c>
      <c r="F54" s="41">
        <f t="shared" si="1"/>
        <v>0.80227596017069702</v>
      </c>
    </row>
    <row r="55" spans="1:6" x14ac:dyDescent="0.25">
      <c r="A55" s="30" t="s">
        <v>4</v>
      </c>
      <c r="B55" s="19" t="s">
        <v>59</v>
      </c>
      <c r="C55" s="39">
        <v>228</v>
      </c>
      <c r="D55" s="40">
        <f t="shared" si="0"/>
        <v>76</v>
      </c>
      <c r="E55" s="13">
        <v>62</v>
      </c>
      <c r="F55" s="41">
        <f t="shared" si="1"/>
        <v>0.81578947368421051</v>
      </c>
    </row>
    <row r="56" spans="1:6" x14ac:dyDescent="0.25">
      <c r="A56" s="30" t="s">
        <v>3</v>
      </c>
      <c r="B56" s="19" t="s">
        <v>60</v>
      </c>
      <c r="C56" s="39">
        <v>344</v>
      </c>
      <c r="D56" s="40">
        <f t="shared" si="0"/>
        <v>114.66666666666667</v>
      </c>
      <c r="E56" s="13">
        <v>94</v>
      </c>
      <c r="F56" s="41">
        <f t="shared" si="1"/>
        <v>0.81976744186046513</v>
      </c>
    </row>
    <row r="57" spans="1:6" x14ac:dyDescent="0.25">
      <c r="A57" s="30" t="s">
        <v>3</v>
      </c>
      <c r="B57" s="19" t="s">
        <v>61</v>
      </c>
      <c r="C57" s="39">
        <v>317</v>
      </c>
      <c r="D57" s="40">
        <f t="shared" si="0"/>
        <v>105.66666666666667</v>
      </c>
      <c r="E57" s="13">
        <v>81</v>
      </c>
      <c r="F57" s="41">
        <f t="shared" si="1"/>
        <v>0.7665615141955836</v>
      </c>
    </row>
    <row r="58" spans="1:6" x14ac:dyDescent="0.25">
      <c r="A58" s="30" t="s">
        <v>5</v>
      </c>
      <c r="B58" s="19" t="s">
        <v>62</v>
      </c>
      <c r="C58" s="39">
        <v>308</v>
      </c>
      <c r="D58" s="40">
        <f t="shared" si="0"/>
        <v>102.66666666666667</v>
      </c>
      <c r="E58" s="13">
        <v>89</v>
      </c>
      <c r="F58" s="41">
        <f t="shared" si="1"/>
        <v>0.86688311688311681</v>
      </c>
    </row>
    <row r="59" spans="1:6" x14ac:dyDescent="0.25">
      <c r="A59" s="30" t="s">
        <v>3</v>
      </c>
      <c r="B59" s="19" t="s">
        <v>63</v>
      </c>
      <c r="C59" s="39">
        <v>81</v>
      </c>
      <c r="D59" s="40">
        <f t="shared" si="0"/>
        <v>27</v>
      </c>
      <c r="E59" s="13">
        <v>26</v>
      </c>
      <c r="F59" s="41">
        <f t="shared" si="1"/>
        <v>0.96296296296296291</v>
      </c>
    </row>
    <row r="60" spans="1:6" x14ac:dyDescent="0.25">
      <c r="A60" s="30" t="s">
        <v>5</v>
      </c>
      <c r="B60" s="19" t="s">
        <v>64</v>
      </c>
      <c r="C60" s="39">
        <v>190</v>
      </c>
      <c r="D60" s="40">
        <f t="shared" si="0"/>
        <v>63.333333333333336</v>
      </c>
      <c r="E60" s="13">
        <v>78</v>
      </c>
      <c r="F60" s="41">
        <f t="shared" si="1"/>
        <v>1.2315789473684211</v>
      </c>
    </row>
    <row r="61" spans="1:6" x14ac:dyDescent="0.25">
      <c r="A61" s="30" t="s">
        <v>4</v>
      </c>
      <c r="B61" s="19" t="s">
        <v>65</v>
      </c>
      <c r="C61" s="39">
        <v>318</v>
      </c>
      <c r="D61" s="40">
        <f t="shared" si="0"/>
        <v>106</v>
      </c>
      <c r="E61" s="13">
        <v>90</v>
      </c>
      <c r="F61" s="41">
        <f t="shared" si="1"/>
        <v>0.84905660377358494</v>
      </c>
    </row>
    <row r="62" spans="1:6" x14ac:dyDescent="0.25">
      <c r="A62" s="30" t="s">
        <v>5</v>
      </c>
      <c r="B62" s="19" t="s">
        <v>66</v>
      </c>
      <c r="C62" s="39">
        <v>127</v>
      </c>
      <c r="D62" s="40">
        <f t="shared" si="0"/>
        <v>42.333333333333336</v>
      </c>
      <c r="E62" s="13">
        <v>28</v>
      </c>
      <c r="F62" s="41">
        <f t="shared" si="1"/>
        <v>0.6614173228346456</v>
      </c>
    </row>
    <row r="63" spans="1:6" x14ac:dyDescent="0.25">
      <c r="A63" s="30" t="s">
        <v>2</v>
      </c>
      <c r="B63" s="19" t="s">
        <v>67</v>
      </c>
      <c r="C63" s="39">
        <v>111</v>
      </c>
      <c r="D63" s="40">
        <f t="shared" si="0"/>
        <v>37</v>
      </c>
      <c r="E63" s="13">
        <v>23</v>
      </c>
      <c r="F63" s="41">
        <f t="shared" si="1"/>
        <v>0.6216216216216216</v>
      </c>
    </row>
    <row r="64" spans="1:6" x14ac:dyDescent="0.25">
      <c r="A64" s="30" t="s">
        <v>2</v>
      </c>
      <c r="B64" s="19" t="s">
        <v>68</v>
      </c>
      <c r="C64" s="39">
        <v>656</v>
      </c>
      <c r="D64" s="40">
        <f t="shared" si="0"/>
        <v>218.66666666666666</v>
      </c>
      <c r="E64" s="13">
        <v>190</v>
      </c>
      <c r="F64" s="41">
        <f t="shared" si="1"/>
        <v>0.86890243902439024</v>
      </c>
    </row>
    <row r="65" spans="1:6" x14ac:dyDescent="0.25">
      <c r="A65" s="30" t="s">
        <v>2</v>
      </c>
      <c r="B65" s="19" t="s">
        <v>69</v>
      </c>
      <c r="C65" s="39">
        <v>306</v>
      </c>
      <c r="D65" s="40">
        <f t="shared" si="0"/>
        <v>102</v>
      </c>
      <c r="E65" s="13">
        <v>95</v>
      </c>
      <c r="F65" s="41">
        <f t="shared" si="1"/>
        <v>0.93137254901960786</v>
      </c>
    </row>
    <row r="66" spans="1:6" x14ac:dyDescent="0.25">
      <c r="A66" s="30" t="s">
        <v>4</v>
      </c>
      <c r="B66" s="19" t="s">
        <v>70</v>
      </c>
      <c r="C66" s="39">
        <v>107</v>
      </c>
      <c r="D66" s="40">
        <f t="shared" si="0"/>
        <v>35.666666666666664</v>
      </c>
      <c r="E66" s="13">
        <v>36</v>
      </c>
      <c r="F66" s="41">
        <f t="shared" si="1"/>
        <v>1.0093457943925235</v>
      </c>
    </row>
    <row r="67" spans="1:6" x14ac:dyDescent="0.25">
      <c r="A67" s="30" t="s">
        <v>4</v>
      </c>
      <c r="B67" s="19" t="s">
        <v>71</v>
      </c>
      <c r="C67" s="39">
        <v>420</v>
      </c>
      <c r="D67" s="40">
        <f t="shared" ref="D67:D79" si="2">C67/12*4</f>
        <v>140</v>
      </c>
      <c r="E67" s="13">
        <v>136</v>
      </c>
      <c r="F67" s="41">
        <f t="shared" ref="F67:F84" si="3">E67/D67</f>
        <v>0.97142857142857142</v>
      </c>
    </row>
    <row r="68" spans="1:6" x14ac:dyDescent="0.25">
      <c r="A68" s="30" t="s">
        <v>5</v>
      </c>
      <c r="B68" s="19" t="s">
        <v>72</v>
      </c>
      <c r="C68" s="39">
        <v>118</v>
      </c>
      <c r="D68" s="40">
        <f t="shared" si="2"/>
        <v>39.333333333333336</v>
      </c>
      <c r="E68" s="13">
        <v>32</v>
      </c>
      <c r="F68" s="41">
        <f t="shared" si="3"/>
        <v>0.81355932203389825</v>
      </c>
    </row>
    <row r="69" spans="1:6" x14ac:dyDescent="0.25">
      <c r="A69" s="30" t="s">
        <v>3</v>
      </c>
      <c r="B69" s="19" t="s">
        <v>73</v>
      </c>
      <c r="C69" s="39">
        <v>1809</v>
      </c>
      <c r="D69" s="40">
        <f t="shared" si="2"/>
        <v>603</v>
      </c>
      <c r="E69" s="13">
        <v>463</v>
      </c>
      <c r="F69" s="41">
        <f t="shared" si="3"/>
        <v>0.76782752902155882</v>
      </c>
    </row>
    <row r="70" spans="1:6" x14ac:dyDescent="0.25">
      <c r="A70" s="30" t="s">
        <v>4</v>
      </c>
      <c r="B70" s="19" t="s">
        <v>74</v>
      </c>
      <c r="C70" s="39">
        <v>106</v>
      </c>
      <c r="D70" s="40">
        <f t="shared" si="2"/>
        <v>35.333333333333336</v>
      </c>
      <c r="E70" s="13">
        <v>50</v>
      </c>
      <c r="F70" s="41">
        <f t="shared" si="3"/>
        <v>1.4150943396226414</v>
      </c>
    </row>
    <row r="71" spans="1:6" x14ac:dyDescent="0.25">
      <c r="A71" s="30" t="s">
        <v>2</v>
      </c>
      <c r="B71" s="19" t="s">
        <v>75</v>
      </c>
      <c r="C71" s="39">
        <v>7517</v>
      </c>
      <c r="D71" s="40">
        <f t="shared" si="2"/>
        <v>2505.6666666666665</v>
      </c>
      <c r="E71" s="13">
        <v>1932</v>
      </c>
      <c r="F71" s="41">
        <f t="shared" si="3"/>
        <v>0.77105228149527738</v>
      </c>
    </row>
    <row r="72" spans="1:6" x14ac:dyDescent="0.25">
      <c r="A72" s="30" t="s">
        <v>4</v>
      </c>
      <c r="B72" s="19" t="s">
        <v>76</v>
      </c>
      <c r="C72" s="39">
        <v>433</v>
      </c>
      <c r="D72" s="40">
        <f t="shared" si="2"/>
        <v>144.33333333333334</v>
      </c>
      <c r="E72" s="13">
        <v>134</v>
      </c>
      <c r="F72" s="41">
        <f t="shared" si="3"/>
        <v>0.92840646651270198</v>
      </c>
    </row>
    <row r="73" spans="1:6" x14ac:dyDescent="0.25">
      <c r="A73" s="30" t="s">
        <v>5</v>
      </c>
      <c r="B73" s="19" t="s">
        <v>77</v>
      </c>
      <c r="C73" s="39">
        <v>245</v>
      </c>
      <c r="D73" s="40">
        <f t="shared" si="2"/>
        <v>81.666666666666671</v>
      </c>
      <c r="E73" s="13">
        <v>67</v>
      </c>
      <c r="F73" s="41">
        <f t="shared" si="3"/>
        <v>0.82040816326530608</v>
      </c>
    </row>
    <row r="74" spans="1:6" x14ac:dyDescent="0.25">
      <c r="A74" s="30" t="s">
        <v>2</v>
      </c>
      <c r="B74" s="19" t="s">
        <v>78</v>
      </c>
      <c r="C74" s="39">
        <v>350</v>
      </c>
      <c r="D74" s="40">
        <f t="shared" si="2"/>
        <v>116.66666666666667</v>
      </c>
      <c r="E74" s="13">
        <v>98</v>
      </c>
      <c r="F74" s="41">
        <f t="shared" si="3"/>
        <v>0.84</v>
      </c>
    </row>
    <row r="75" spans="1:6" x14ac:dyDescent="0.25">
      <c r="A75" s="30" t="s">
        <v>2</v>
      </c>
      <c r="B75" s="19" t="s">
        <v>79</v>
      </c>
      <c r="C75" s="39">
        <v>899</v>
      </c>
      <c r="D75" s="40">
        <f t="shared" si="2"/>
        <v>299.66666666666669</v>
      </c>
      <c r="E75" s="13">
        <v>282</v>
      </c>
      <c r="F75" s="41">
        <f t="shared" si="3"/>
        <v>0.94104560622914346</v>
      </c>
    </row>
    <row r="76" spans="1:6" x14ac:dyDescent="0.25">
      <c r="A76" s="30" t="s">
        <v>3</v>
      </c>
      <c r="B76" s="19" t="s">
        <v>80</v>
      </c>
      <c r="C76" s="39">
        <v>121</v>
      </c>
      <c r="D76" s="40">
        <f t="shared" si="2"/>
        <v>40.333333333333336</v>
      </c>
      <c r="E76" s="13">
        <v>38</v>
      </c>
      <c r="F76" s="41">
        <f t="shared" si="3"/>
        <v>0.94214876033057848</v>
      </c>
    </row>
    <row r="77" spans="1:6" x14ac:dyDescent="0.25">
      <c r="A77" s="30" t="s">
        <v>4</v>
      </c>
      <c r="B77" s="19" t="s">
        <v>81</v>
      </c>
      <c r="C77" s="39">
        <v>227</v>
      </c>
      <c r="D77" s="40">
        <f t="shared" si="2"/>
        <v>75.666666666666671</v>
      </c>
      <c r="E77" s="13">
        <v>67</v>
      </c>
      <c r="F77" s="41">
        <f t="shared" si="3"/>
        <v>0.88546255506607929</v>
      </c>
    </row>
    <row r="78" spans="1:6" x14ac:dyDescent="0.25">
      <c r="A78" s="30" t="s">
        <v>2</v>
      </c>
      <c r="B78" s="19" t="s">
        <v>82</v>
      </c>
      <c r="C78" s="39">
        <v>5757</v>
      </c>
      <c r="D78" s="40">
        <f t="shared" si="2"/>
        <v>1919</v>
      </c>
      <c r="E78" s="13">
        <v>1390</v>
      </c>
      <c r="F78" s="41">
        <f t="shared" si="3"/>
        <v>0.72433559145388227</v>
      </c>
    </row>
    <row r="79" spans="1:6" x14ac:dyDescent="0.25">
      <c r="A79" s="30" t="s">
        <v>2</v>
      </c>
      <c r="B79" s="19" t="s">
        <v>83</v>
      </c>
      <c r="C79" s="39">
        <v>3862</v>
      </c>
      <c r="D79" s="40">
        <f t="shared" si="2"/>
        <v>1287.3333333333333</v>
      </c>
      <c r="E79" s="13">
        <v>1108</v>
      </c>
      <c r="F79" s="41">
        <f>E79/D79</f>
        <v>0.86069394096323149</v>
      </c>
    </row>
    <row r="81" spans="1:14" x14ac:dyDescent="0.25">
      <c r="B81" s="13" t="s">
        <v>91</v>
      </c>
      <c r="C81" s="14">
        <f>SUMIF($A$2:$A$79,"Norte",C$2:C$79)</f>
        <v>5828</v>
      </c>
      <c r="D81" s="14">
        <f>SUMIF($A$2:$A$79,"Norte",D$2:D$79)</f>
        <v>1942.6666666666667</v>
      </c>
      <c r="E81" s="42">
        <f>SUMIF($A$2:$A$79,"Norte",E$2:E$79)</f>
        <v>1583</v>
      </c>
      <c r="F81" s="41">
        <f t="shared" si="3"/>
        <v>0.81485929993136574</v>
      </c>
    </row>
    <row r="82" spans="1:14" x14ac:dyDescent="0.25">
      <c r="B82" s="13" t="s">
        <v>92</v>
      </c>
      <c r="C82" s="14">
        <f>SUMIF($A$2:$A$79,"CENTRAL",C$2:C$79)</f>
        <v>7022</v>
      </c>
      <c r="D82" s="14">
        <f>SUMIF($A$2:$A$79,"CENTRAL",D$2:D$79)</f>
        <v>2340.6666666666665</v>
      </c>
      <c r="E82" s="42">
        <f>SUMIF($A$2:$A$79,"CENTRAL",E$2:E$79)</f>
        <v>1957</v>
      </c>
      <c r="F82" s="41">
        <f t="shared" si="3"/>
        <v>0.8360865850185133</v>
      </c>
    </row>
    <row r="83" spans="1:14" x14ac:dyDescent="0.25">
      <c r="B83" s="13" t="s">
        <v>93</v>
      </c>
      <c r="C83" s="14">
        <f>SUMIF($A$2:$A$79,"METROPOLITANA",C$2:C$79)</f>
        <v>30435</v>
      </c>
      <c r="D83" s="14">
        <f>SUMIF($A$2:$A$79,"METROPOLITANA",D$2:D$79)</f>
        <v>10145.000000000002</v>
      </c>
      <c r="E83" s="42">
        <f>SUMIF($A$2:$A$79,"METROPOLITANA",E$2:E$79)</f>
        <v>7900</v>
      </c>
      <c r="F83" s="41">
        <f t="shared" si="3"/>
        <v>0.77870872350911768</v>
      </c>
    </row>
    <row r="84" spans="1:14" x14ac:dyDescent="0.25">
      <c r="B84" s="13" t="s">
        <v>94</v>
      </c>
      <c r="C84" s="14">
        <f>SUMIF($A$2:$A$79,"SUL",C$2:C$79)</f>
        <v>8444</v>
      </c>
      <c r="D84" s="14">
        <f>SUMIF($A$2:$A$79,"SUL",D$2:D$79)</f>
        <v>2814.6666666666674</v>
      </c>
      <c r="E84" s="42">
        <f>SUMIF($A$2:$A$79,"SUL",E$2:E$79)</f>
        <v>2348</v>
      </c>
      <c r="F84" s="41">
        <f t="shared" si="3"/>
        <v>0.83420180009474165</v>
      </c>
    </row>
    <row r="85" spans="1:14" x14ac:dyDescent="0.25">
      <c r="B85" s="43" t="s">
        <v>159</v>
      </c>
      <c r="C85" s="44">
        <f>SUM(C2:C79)</f>
        <v>51729</v>
      </c>
      <c r="D85" s="45">
        <f>SUM(D2:D79)</f>
        <v>17242.999999999996</v>
      </c>
      <c r="E85" s="43">
        <f>SUM(E2:E79)</f>
        <v>13788</v>
      </c>
      <c r="F85" s="46">
        <f>E85/D85</f>
        <v>0.79962883488952052</v>
      </c>
    </row>
    <row r="86" spans="1:14" x14ac:dyDescent="0.25">
      <c r="B86" s="68" t="s">
        <v>154</v>
      </c>
      <c r="C86" s="69"/>
      <c r="D86" s="69"/>
      <c r="E86" s="47">
        <f>COUNTIF(F2:F79,"&gt;=0,95")</f>
        <v>22</v>
      </c>
      <c r="F86" s="48">
        <f>E86/78</f>
        <v>0.28205128205128205</v>
      </c>
    </row>
    <row r="89" spans="1:14" x14ac:dyDescent="0.25">
      <c r="A89" s="55" t="s">
        <v>170</v>
      </c>
      <c r="B89" s="55"/>
      <c r="C89" s="55"/>
      <c r="D89" s="55"/>
      <c r="E89" s="55"/>
      <c r="F89" s="55"/>
      <c r="G89" s="55"/>
      <c r="H89" s="55"/>
      <c r="I89" s="55"/>
      <c r="J89" s="55"/>
      <c r="K89" s="55"/>
      <c r="L89" s="55"/>
    </row>
    <row r="90" spans="1:14" x14ac:dyDescent="0.25">
      <c r="A90" s="54" t="s">
        <v>171</v>
      </c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</row>
    <row r="91" spans="1:14" x14ac:dyDescent="0.25">
      <c r="A91" s="65" t="s">
        <v>161</v>
      </c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</row>
    <row r="92" spans="1:14" ht="17.25" x14ac:dyDescent="0.25">
      <c r="A92" s="53" t="s">
        <v>166</v>
      </c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</row>
    <row r="93" spans="1:14" ht="17.25" x14ac:dyDescent="0.25">
      <c r="A93" s="62"/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</row>
    <row r="94" spans="1:14" x14ac:dyDescent="0.25">
      <c r="A94" s="63"/>
      <c r="B94" s="63"/>
      <c r="C94" s="63"/>
      <c r="D94" s="63"/>
      <c r="E94" s="63"/>
      <c r="F94" s="63"/>
      <c r="G94" s="63"/>
      <c r="H94" s="63"/>
      <c r="I94" s="63"/>
      <c r="J94" s="63"/>
      <c r="K94" s="63"/>
      <c r="L94" s="63"/>
    </row>
    <row r="95" spans="1:14" x14ac:dyDescent="0.25">
      <c r="A95" s="63"/>
      <c r="B95" s="63"/>
      <c r="C95" s="63"/>
      <c r="D95" s="63"/>
      <c r="E95" s="63"/>
      <c r="F95" s="63"/>
      <c r="G95" s="63"/>
      <c r="H95" s="63"/>
      <c r="I95" s="63"/>
      <c r="J95" s="63"/>
      <c r="K95" s="63"/>
      <c r="L95" s="63"/>
    </row>
  </sheetData>
  <sheetProtection sheet="1" objects="1" scenarios="1"/>
  <mergeCells count="5">
    <mergeCell ref="A93:L93"/>
    <mergeCell ref="A94:L94"/>
    <mergeCell ref="A95:L95"/>
    <mergeCell ref="B86:D86"/>
    <mergeCell ref="A91:L9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8">
    <tabColor theme="4" tint="0.39997558519241921"/>
  </sheetPr>
  <dimension ref="A1:N96"/>
  <sheetViews>
    <sheetView showGridLines="0" workbookViewId="0">
      <selection activeCell="L8" sqref="L8"/>
    </sheetView>
  </sheetViews>
  <sheetFormatPr defaultRowHeight="15" x14ac:dyDescent="0.25"/>
  <cols>
    <col min="1" max="1" width="13.85546875" style="7" bestFit="1" customWidth="1"/>
    <col min="2" max="2" width="27.28515625" style="7" bestFit="1" customWidth="1"/>
    <col min="3" max="16384" width="9.140625" style="7"/>
  </cols>
  <sheetData>
    <row r="1" spans="1:6" ht="135.75" x14ac:dyDescent="0.25">
      <c r="A1" s="37" t="s">
        <v>89</v>
      </c>
      <c r="B1" s="37" t="s">
        <v>88</v>
      </c>
      <c r="C1" s="38" t="s">
        <v>156</v>
      </c>
      <c r="D1" s="38" t="s">
        <v>165</v>
      </c>
      <c r="E1" s="38" t="s">
        <v>157</v>
      </c>
      <c r="F1" s="38" t="s">
        <v>158</v>
      </c>
    </row>
    <row r="2" spans="1:6" x14ac:dyDescent="0.25">
      <c r="A2" s="30" t="s">
        <v>2</v>
      </c>
      <c r="B2" s="19" t="s">
        <v>6</v>
      </c>
      <c r="C2" s="39">
        <v>390</v>
      </c>
      <c r="D2" s="40">
        <f>C2/12*4</f>
        <v>130</v>
      </c>
      <c r="E2" s="13">
        <v>115</v>
      </c>
      <c r="F2" s="41">
        <f>E2/D2</f>
        <v>0.88461538461538458</v>
      </c>
    </row>
    <row r="3" spans="1:6" x14ac:dyDescent="0.25">
      <c r="A3" s="30" t="s">
        <v>3</v>
      </c>
      <c r="B3" s="19" t="s">
        <v>7</v>
      </c>
      <c r="C3" s="39">
        <v>165</v>
      </c>
      <c r="D3" s="40">
        <f t="shared" ref="D3:D66" si="0">C3/12*4</f>
        <v>55</v>
      </c>
      <c r="E3" s="13">
        <v>49</v>
      </c>
      <c r="F3" s="41">
        <f t="shared" ref="F3:F66" si="1">E3/D3</f>
        <v>0.89090909090909087</v>
      </c>
    </row>
    <row r="4" spans="1:6" x14ac:dyDescent="0.25">
      <c r="A4" s="30" t="s">
        <v>4</v>
      </c>
      <c r="B4" s="19" t="s">
        <v>8</v>
      </c>
      <c r="C4" s="39">
        <v>150</v>
      </c>
      <c r="D4" s="40">
        <f t="shared" si="0"/>
        <v>50</v>
      </c>
      <c r="E4" s="13">
        <v>28</v>
      </c>
      <c r="F4" s="41">
        <f t="shared" si="1"/>
        <v>0.56000000000000005</v>
      </c>
    </row>
    <row r="5" spans="1:6" x14ac:dyDescent="0.25">
      <c r="A5" s="30" t="s">
        <v>5</v>
      </c>
      <c r="B5" s="19" t="s">
        <v>9</v>
      </c>
      <c r="C5" s="39">
        <v>317</v>
      </c>
      <c r="D5" s="40">
        <f t="shared" si="0"/>
        <v>105.66666666666667</v>
      </c>
      <c r="E5" s="13">
        <v>92</v>
      </c>
      <c r="F5" s="41">
        <f t="shared" si="1"/>
        <v>0.87066246056782326</v>
      </c>
    </row>
    <row r="6" spans="1:6" x14ac:dyDescent="0.25">
      <c r="A6" s="30" t="s">
        <v>5</v>
      </c>
      <c r="B6" s="19" t="s">
        <v>10</v>
      </c>
      <c r="C6" s="39">
        <v>119</v>
      </c>
      <c r="D6" s="40">
        <f t="shared" si="0"/>
        <v>39.666666666666664</v>
      </c>
      <c r="E6" s="13">
        <v>44</v>
      </c>
      <c r="F6" s="41">
        <f t="shared" si="1"/>
        <v>1.1092436974789917</v>
      </c>
    </row>
    <row r="7" spans="1:6" x14ac:dyDescent="0.25">
      <c r="A7" s="30" t="s">
        <v>4</v>
      </c>
      <c r="B7" s="19" t="s">
        <v>11</v>
      </c>
      <c r="C7" s="39">
        <v>78</v>
      </c>
      <c r="D7" s="40">
        <f t="shared" si="0"/>
        <v>26</v>
      </c>
      <c r="E7" s="13">
        <v>23</v>
      </c>
      <c r="F7" s="41">
        <f t="shared" si="1"/>
        <v>0.88461538461538458</v>
      </c>
    </row>
    <row r="8" spans="1:6" x14ac:dyDescent="0.25">
      <c r="A8" s="30" t="s">
        <v>5</v>
      </c>
      <c r="B8" s="19" t="s">
        <v>12</v>
      </c>
      <c r="C8" s="39">
        <v>388</v>
      </c>
      <c r="D8" s="40">
        <f t="shared" si="0"/>
        <v>129.33333333333334</v>
      </c>
      <c r="E8" s="13">
        <v>95</v>
      </c>
      <c r="F8" s="41">
        <f t="shared" si="1"/>
        <v>0.73453608247422675</v>
      </c>
    </row>
    <row r="9" spans="1:6" x14ac:dyDescent="0.25">
      <c r="A9" s="30" t="s">
        <v>5</v>
      </c>
      <c r="B9" s="19" t="s">
        <v>13</v>
      </c>
      <c r="C9" s="39">
        <v>68</v>
      </c>
      <c r="D9" s="40">
        <f t="shared" si="0"/>
        <v>22.666666666666668</v>
      </c>
      <c r="E9" s="13">
        <v>17</v>
      </c>
      <c r="F9" s="41">
        <f t="shared" si="1"/>
        <v>0.75</v>
      </c>
    </row>
    <row r="10" spans="1:6" x14ac:dyDescent="0.25">
      <c r="A10" s="30" t="s">
        <v>2</v>
      </c>
      <c r="B10" s="19" t="s">
        <v>14</v>
      </c>
      <c r="C10" s="39">
        <v>1508</v>
      </c>
      <c r="D10" s="40">
        <f t="shared" si="0"/>
        <v>502.66666666666669</v>
      </c>
      <c r="E10" s="13">
        <v>381</v>
      </c>
      <c r="F10" s="41">
        <f t="shared" si="1"/>
        <v>0.75795755968169753</v>
      </c>
    </row>
    <row r="11" spans="1:6" x14ac:dyDescent="0.25">
      <c r="A11" s="30" t="s">
        <v>5</v>
      </c>
      <c r="B11" s="19" t="s">
        <v>15</v>
      </c>
      <c r="C11" s="39">
        <v>132</v>
      </c>
      <c r="D11" s="40">
        <f t="shared" si="0"/>
        <v>44</v>
      </c>
      <c r="E11" s="13">
        <v>39</v>
      </c>
      <c r="F11" s="41">
        <f t="shared" si="1"/>
        <v>0.88636363636363635</v>
      </c>
    </row>
    <row r="12" spans="1:6" x14ac:dyDescent="0.25">
      <c r="A12" s="30" t="s">
        <v>4</v>
      </c>
      <c r="B12" s="19" t="s">
        <v>16</v>
      </c>
      <c r="C12" s="39">
        <v>388</v>
      </c>
      <c r="D12" s="40">
        <f t="shared" si="0"/>
        <v>129.33333333333334</v>
      </c>
      <c r="E12" s="13">
        <v>91</v>
      </c>
      <c r="F12" s="41">
        <f t="shared" si="1"/>
        <v>0.70360824742268036</v>
      </c>
    </row>
    <row r="13" spans="1:6" x14ac:dyDescent="0.25">
      <c r="A13" s="30" t="s">
        <v>3</v>
      </c>
      <c r="B13" s="19" t="s">
        <v>17</v>
      </c>
      <c r="C13" s="39">
        <v>588</v>
      </c>
      <c r="D13" s="40">
        <f t="shared" si="0"/>
        <v>196</v>
      </c>
      <c r="E13" s="13">
        <v>118</v>
      </c>
      <c r="F13" s="41">
        <f t="shared" si="1"/>
        <v>0.60204081632653061</v>
      </c>
    </row>
    <row r="14" spans="1:6" x14ac:dyDescent="0.25">
      <c r="A14" s="30" t="s">
        <v>3</v>
      </c>
      <c r="B14" s="19" t="s">
        <v>18</v>
      </c>
      <c r="C14" s="39">
        <v>180</v>
      </c>
      <c r="D14" s="40">
        <f t="shared" si="0"/>
        <v>60</v>
      </c>
      <c r="E14" s="13">
        <v>64</v>
      </c>
      <c r="F14" s="41">
        <f t="shared" si="1"/>
        <v>1.0666666666666667</v>
      </c>
    </row>
    <row r="15" spans="1:6" x14ac:dyDescent="0.25">
      <c r="A15" s="30" t="s">
        <v>5</v>
      </c>
      <c r="B15" s="19" t="s">
        <v>19</v>
      </c>
      <c r="C15" s="39">
        <v>75</v>
      </c>
      <c r="D15" s="40">
        <f t="shared" si="0"/>
        <v>25</v>
      </c>
      <c r="E15" s="13">
        <v>15</v>
      </c>
      <c r="F15" s="41">
        <f t="shared" si="1"/>
        <v>0.6</v>
      </c>
    </row>
    <row r="16" spans="1:6" x14ac:dyDescent="0.25">
      <c r="A16" s="30" t="s">
        <v>2</v>
      </c>
      <c r="B16" s="19" t="s">
        <v>20</v>
      </c>
      <c r="C16" s="39">
        <v>228</v>
      </c>
      <c r="D16" s="40">
        <f t="shared" si="0"/>
        <v>76</v>
      </c>
      <c r="E16" s="13">
        <v>68</v>
      </c>
      <c r="F16" s="41">
        <f t="shared" si="1"/>
        <v>0.89473684210526316</v>
      </c>
    </row>
    <row r="17" spans="1:6" x14ac:dyDescent="0.25">
      <c r="A17" s="30" t="s">
        <v>5</v>
      </c>
      <c r="B17" s="19" t="s">
        <v>21</v>
      </c>
      <c r="C17" s="39">
        <v>2542</v>
      </c>
      <c r="D17" s="40">
        <f t="shared" si="0"/>
        <v>847.33333333333337</v>
      </c>
      <c r="E17" s="13">
        <v>645</v>
      </c>
      <c r="F17" s="41">
        <f t="shared" si="1"/>
        <v>0.76121164437450828</v>
      </c>
    </row>
    <row r="18" spans="1:6" x14ac:dyDescent="0.25">
      <c r="A18" s="30" t="s">
        <v>2</v>
      </c>
      <c r="B18" s="19" t="s">
        <v>22</v>
      </c>
      <c r="C18" s="39">
        <v>5047</v>
      </c>
      <c r="D18" s="40">
        <f t="shared" si="0"/>
        <v>1682.3333333333333</v>
      </c>
      <c r="E18" s="13">
        <v>1368</v>
      </c>
      <c r="F18" s="41">
        <f t="shared" si="1"/>
        <v>0.81315633049336244</v>
      </c>
    </row>
    <row r="19" spans="1:6" x14ac:dyDescent="0.25">
      <c r="A19" s="30" t="s">
        <v>5</v>
      </c>
      <c r="B19" s="19" t="s">
        <v>23</v>
      </c>
      <c r="C19" s="39">
        <v>475</v>
      </c>
      <c r="D19" s="40">
        <f t="shared" si="0"/>
        <v>158.33333333333334</v>
      </c>
      <c r="E19" s="13">
        <v>156</v>
      </c>
      <c r="F19" s="41">
        <f t="shared" si="1"/>
        <v>0.98526315789473673</v>
      </c>
    </row>
    <row r="20" spans="1:6" x14ac:dyDescent="0.25">
      <c r="A20" s="30" t="s">
        <v>4</v>
      </c>
      <c r="B20" s="19" t="s">
        <v>24</v>
      </c>
      <c r="C20" s="39">
        <v>1492</v>
      </c>
      <c r="D20" s="40">
        <f t="shared" si="0"/>
        <v>497.33333333333331</v>
      </c>
      <c r="E20" s="13">
        <v>385</v>
      </c>
      <c r="F20" s="41">
        <f t="shared" si="1"/>
        <v>0.77412868632707776</v>
      </c>
    </row>
    <row r="21" spans="1:6" x14ac:dyDescent="0.25">
      <c r="A21" s="30" t="s">
        <v>3</v>
      </c>
      <c r="B21" s="19" t="s">
        <v>25</v>
      </c>
      <c r="C21" s="39">
        <v>403</v>
      </c>
      <c r="D21" s="40">
        <f t="shared" si="0"/>
        <v>134.33333333333334</v>
      </c>
      <c r="E21" s="13">
        <v>97</v>
      </c>
      <c r="F21" s="41">
        <f t="shared" si="1"/>
        <v>0.7220843672456575</v>
      </c>
    </row>
    <row r="22" spans="1:6" x14ac:dyDescent="0.25">
      <c r="A22" s="30" t="s">
        <v>2</v>
      </c>
      <c r="B22" s="19" t="s">
        <v>26</v>
      </c>
      <c r="C22" s="39">
        <v>150</v>
      </c>
      <c r="D22" s="40">
        <f t="shared" si="0"/>
        <v>50</v>
      </c>
      <c r="E22" s="13">
        <v>34</v>
      </c>
      <c r="F22" s="41">
        <f t="shared" si="1"/>
        <v>0.68</v>
      </c>
    </row>
    <row r="23" spans="1:6" x14ac:dyDescent="0.25">
      <c r="A23" s="30" t="s">
        <v>5</v>
      </c>
      <c r="B23" s="19" t="s">
        <v>27</v>
      </c>
      <c r="C23" s="39">
        <v>60</v>
      </c>
      <c r="D23" s="40">
        <f t="shared" si="0"/>
        <v>20</v>
      </c>
      <c r="E23" s="13">
        <v>29</v>
      </c>
      <c r="F23" s="41">
        <f t="shared" si="1"/>
        <v>1.45</v>
      </c>
    </row>
    <row r="24" spans="1:6" x14ac:dyDescent="0.25">
      <c r="A24" s="30" t="s">
        <v>2</v>
      </c>
      <c r="B24" s="19" t="s">
        <v>28</v>
      </c>
      <c r="C24" s="39">
        <v>421</v>
      </c>
      <c r="D24" s="40">
        <f t="shared" si="0"/>
        <v>140.33333333333334</v>
      </c>
      <c r="E24" s="13">
        <v>128</v>
      </c>
      <c r="F24" s="41">
        <f t="shared" si="1"/>
        <v>0.9121140142517814</v>
      </c>
    </row>
    <row r="25" spans="1:6" x14ac:dyDescent="0.25">
      <c r="A25" s="30" t="s">
        <v>5</v>
      </c>
      <c r="B25" s="19" t="s">
        <v>29</v>
      </c>
      <c r="C25" s="39">
        <v>69</v>
      </c>
      <c r="D25" s="40">
        <f t="shared" si="0"/>
        <v>23</v>
      </c>
      <c r="E25" s="13">
        <v>23</v>
      </c>
      <c r="F25" s="41">
        <f t="shared" si="1"/>
        <v>1</v>
      </c>
    </row>
    <row r="26" spans="1:6" x14ac:dyDescent="0.25">
      <c r="A26" s="30" t="s">
        <v>3</v>
      </c>
      <c r="B26" s="19" t="s">
        <v>30</v>
      </c>
      <c r="C26" s="39">
        <v>267</v>
      </c>
      <c r="D26" s="40">
        <f t="shared" si="0"/>
        <v>89</v>
      </c>
      <c r="E26" s="13">
        <v>99</v>
      </c>
      <c r="F26" s="41">
        <f t="shared" si="1"/>
        <v>1.1123595505617978</v>
      </c>
    </row>
    <row r="27" spans="1:6" x14ac:dyDescent="0.25">
      <c r="A27" s="30" t="s">
        <v>2</v>
      </c>
      <c r="B27" s="19" t="s">
        <v>31</v>
      </c>
      <c r="C27" s="39">
        <v>241</v>
      </c>
      <c r="D27" s="40">
        <f t="shared" si="0"/>
        <v>80.333333333333329</v>
      </c>
      <c r="E27" s="13">
        <v>64</v>
      </c>
      <c r="F27" s="41">
        <f t="shared" si="1"/>
        <v>0.79668049792531126</v>
      </c>
    </row>
    <row r="28" spans="1:6" x14ac:dyDescent="0.25">
      <c r="A28" s="30" t="s">
        <v>4</v>
      </c>
      <c r="B28" s="19" t="s">
        <v>32</v>
      </c>
      <c r="C28" s="39">
        <v>141</v>
      </c>
      <c r="D28" s="40">
        <f t="shared" si="0"/>
        <v>47</v>
      </c>
      <c r="E28" s="13">
        <v>48</v>
      </c>
      <c r="F28" s="41">
        <f t="shared" si="1"/>
        <v>1.0212765957446808</v>
      </c>
    </row>
    <row r="29" spans="1:6" x14ac:dyDescent="0.25">
      <c r="A29" s="30" t="s">
        <v>5</v>
      </c>
      <c r="B29" s="19" t="s">
        <v>33</v>
      </c>
      <c r="C29" s="39">
        <v>443</v>
      </c>
      <c r="D29" s="40">
        <f t="shared" si="0"/>
        <v>147.66666666666666</v>
      </c>
      <c r="E29" s="13">
        <v>90</v>
      </c>
      <c r="F29" s="41">
        <f t="shared" si="1"/>
        <v>0.60948081264108356</v>
      </c>
    </row>
    <row r="30" spans="1:6" x14ac:dyDescent="0.25">
      <c r="A30" s="30" t="s">
        <v>2</v>
      </c>
      <c r="B30" s="19" t="s">
        <v>34</v>
      </c>
      <c r="C30" s="39">
        <v>1779</v>
      </c>
      <c r="D30" s="40">
        <f t="shared" si="0"/>
        <v>593</v>
      </c>
      <c r="E30" s="13">
        <v>387</v>
      </c>
      <c r="F30" s="41">
        <f t="shared" si="1"/>
        <v>0.65261382799325462</v>
      </c>
    </row>
    <row r="31" spans="1:6" x14ac:dyDescent="0.25">
      <c r="A31" s="30" t="s">
        <v>2</v>
      </c>
      <c r="B31" s="19" t="s">
        <v>35</v>
      </c>
      <c r="C31" s="39">
        <v>352</v>
      </c>
      <c r="D31" s="40">
        <f t="shared" si="0"/>
        <v>117.33333333333333</v>
      </c>
      <c r="E31" s="13">
        <v>124</v>
      </c>
      <c r="F31" s="41">
        <f t="shared" si="1"/>
        <v>1.0568181818181819</v>
      </c>
    </row>
    <row r="32" spans="1:6" x14ac:dyDescent="0.25">
      <c r="A32" s="30" t="s">
        <v>2</v>
      </c>
      <c r="B32" s="19" t="s">
        <v>36</v>
      </c>
      <c r="C32" s="39">
        <v>140</v>
      </c>
      <c r="D32" s="40">
        <f t="shared" si="0"/>
        <v>46.666666666666664</v>
      </c>
      <c r="E32" s="13">
        <v>53</v>
      </c>
      <c r="F32" s="41">
        <f t="shared" si="1"/>
        <v>1.1357142857142857</v>
      </c>
    </row>
    <row r="33" spans="1:6" x14ac:dyDescent="0.25">
      <c r="A33" s="30" t="s">
        <v>5</v>
      </c>
      <c r="B33" s="19" t="s">
        <v>37</v>
      </c>
      <c r="C33" s="39">
        <v>131</v>
      </c>
      <c r="D33" s="40">
        <f t="shared" si="0"/>
        <v>43.666666666666664</v>
      </c>
      <c r="E33" s="13">
        <v>45</v>
      </c>
      <c r="F33" s="41">
        <f t="shared" si="1"/>
        <v>1.0305343511450382</v>
      </c>
    </row>
    <row r="34" spans="1:6" x14ac:dyDescent="0.25">
      <c r="A34" s="30" t="s">
        <v>5</v>
      </c>
      <c r="B34" s="19" t="s">
        <v>38</v>
      </c>
      <c r="C34" s="39">
        <v>147</v>
      </c>
      <c r="D34" s="40">
        <f t="shared" si="0"/>
        <v>49</v>
      </c>
      <c r="E34" s="13">
        <v>33</v>
      </c>
      <c r="F34" s="41">
        <f t="shared" si="1"/>
        <v>0.67346938775510201</v>
      </c>
    </row>
    <row r="35" spans="1:6" x14ac:dyDescent="0.25">
      <c r="A35" s="30" t="s">
        <v>5</v>
      </c>
      <c r="B35" s="19" t="s">
        <v>39</v>
      </c>
      <c r="C35" s="39">
        <v>171</v>
      </c>
      <c r="D35" s="40">
        <f t="shared" si="0"/>
        <v>57</v>
      </c>
      <c r="E35" s="13">
        <v>47</v>
      </c>
      <c r="F35" s="41">
        <f t="shared" si="1"/>
        <v>0.82456140350877194</v>
      </c>
    </row>
    <row r="36" spans="1:6" x14ac:dyDescent="0.25">
      <c r="A36" s="30" t="s">
        <v>2</v>
      </c>
      <c r="B36" s="19" t="s">
        <v>40</v>
      </c>
      <c r="C36" s="39">
        <v>141</v>
      </c>
      <c r="D36" s="40">
        <f t="shared" si="0"/>
        <v>47</v>
      </c>
      <c r="E36" s="13">
        <v>46</v>
      </c>
      <c r="F36" s="41">
        <f t="shared" si="1"/>
        <v>0.97872340425531912</v>
      </c>
    </row>
    <row r="37" spans="1:6" x14ac:dyDescent="0.25">
      <c r="A37" s="30" t="s">
        <v>5</v>
      </c>
      <c r="B37" s="19" t="s">
        <v>41</v>
      </c>
      <c r="C37" s="39">
        <v>564</v>
      </c>
      <c r="D37" s="40">
        <f t="shared" si="0"/>
        <v>188</v>
      </c>
      <c r="E37" s="13">
        <v>129</v>
      </c>
      <c r="F37" s="41">
        <f t="shared" si="1"/>
        <v>0.68617021276595747</v>
      </c>
    </row>
    <row r="38" spans="1:6" x14ac:dyDescent="0.25">
      <c r="A38" s="30" t="s">
        <v>2</v>
      </c>
      <c r="B38" s="19" t="s">
        <v>42</v>
      </c>
      <c r="C38" s="39">
        <v>126</v>
      </c>
      <c r="D38" s="40">
        <f t="shared" si="0"/>
        <v>42</v>
      </c>
      <c r="E38" s="13">
        <v>35</v>
      </c>
      <c r="F38" s="41">
        <f t="shared" si="1"/>
        <v>0.83333333333333337</v>
      </c>
    </row>
    <row r="39" spans="1:6" x14ac:dyDescent="0.25">
      <c r="A39" s="30" t="s">
        <v>5</v>
      </c>
      <c r="B39" s="19" t="s">
        <v>43</v>
      </c>
      <c r="C39" s="39">
        <v>451</v>
      </c>
      <c r="D39" s="40">
        <f t="shared" si="0"/>
        <v>150.33333333333334</v>
      </c>
      <c r="E39" s="13">
        <v>118</v>
      </c>
      <c r="F39" s="41">
        <f t="shared" si="1"/>
        <v>0.78492239467849223</v>
      </c>
    </row>
    <row r="40" spans="1:6" x14ac:dyDescent="0.25">
      <c r="A40" s="30" t="s">
        <v>3</v>
      </c>
      <c r="B40" s="19" t="s">
        <v>44</v>
      </c>
      <c r="C40" s="39">
        <v>507</v>
      </c>
      <c r="D40" s="40">
        <f t="shared" si="0"/>
        <v>169</v>
      </c>
      <c r="E40" s="13">
        <v>126</v>
      </c>
      <c r="F40" s="41">
        <f t="shared" si="1"/>
        <v>0.74556213017751483</v>
      </c>
    </row>
    <row r="41" spans="1:6" x14ac:dyDescent="0.25">
      <c r="A41" s="30" t="s">
        <v>5</v>
      </c>
      <c r="B41" s="19" t="s">
        <v>45</v>
      </c>
      <c r="C41" s="39">
        <v>145</v>
      </c>
      <c r="D41" s="40">
        <f t="shared" si="0"/>
        <v>48.333333333333336</v>
      </c>
      <c r="E41" s="13">
        <v>36</v>
      </c>
      <c r="F41" s="41">
        <f t="shared" si="1"/>
        <v>0.74482758620689649</v>
      </c>
    </row>
    <row r="42" spans="1:6" x14ac:dyDescent="0.25">
      <c r="A42" s="30" t="s">
        <v>2</v>
      </c>
      <c r="B42" s="19" t="s">
        <v>46</v>
      </c>
      <c r="C42" s="39">
        <v>169</v>
      </c>
      <c r="D42" s="40">
        <f t="shared" si="0"/>
        <v>56.333333333333336</v>
      </c>
      <c r="E42" s="13">
        <v>41</v>
      </c>
      <c r="F42" s="41">
        <f t="shared" si="1"/>
        <v>0.72781065088757391</v>
      </c>
    </row>
    <row r="43" spans="1:6" x14ac:dyDescent="0.25">
      <c r="A43" s="30" t="s">
        <v>2</v>
      </c>
      <c r="B43" s="19" t="s">
        <v>47</v>
      </c>
      <c r="C43" s="39">
        <v>88</v>
      </c>
      <c r="D43" s="40">
        <f t="shared" si="0"/>
        <v>29.333333333333332</v>
      </c>
      <c r="E43" s="13">
        <v>33</v>
      </c>
      <c r="F43" s="41">
        <f t="shared" si="1"/>
        <v>1.125</v>
      </c>
    </row>
    <row r="44" spans="1:6" x14ac:dyDescent="0.25">
      <c r="A44" s="30" t="s">
        <v>4</v>
      </c>
      <c r="B44" s="19" t="s">
        <v>48</v>
      </c>
      <c r="C44" s="39">
        <v>2664</v>
      </c>
      <c r="D44" s="40">
        <f t="shared" si="0"/>
        <v>888</v>
      </c>
      <c r="E44" s="13">
        <v>662</v>
      </c>
      <c r="F44" s="41">
        <f t="shared" si="1"/>
        <v>0.74549549549549554</v>
      </c>
    </row>
    <row r="45" spans="1:6" x14ac:dyDescent="0.25">
      <c r="A45" s="30" t="s">
        <v>4</v>
      </c>
      <c r="B45" s="19" t="s">
        <v>49</v>
      </c>
      <c r="C45" s="39">
        <v>133</v>
      </c>
      <c r="D45" s="40">
        <f t="shared" si="0"/>
        <v>44.333333333333336</v>
      </c>
      <c r="E45" s="13">
        <v>47</v>
      </c>
      <c r="F45" s="41">
        <f t="shared" si="1"/>
        <v>1.0601503759398496</v>
      </c>
    </row>
    <row r="46" spans="1:6" x14ac:dyDescent="0.25">
      <c r="A46" s="30" t="s">
        <v>5</v>
      </c>
      <c r="B46" s="19" t="s">
        <v>50</v>
      </c>
      <c r="C46" s="39">
        <v>519</v>
      </c>
      <c r="D46" s="40">
        <f t="shared" si="0"/>
        <v>173</v>
      </c>
      <c r="E46" s="13">
        <v>166</v>
      </c>
      <c r="F46" s="41">
        <f t="shared" si="1"/>
        <v>0.95953757225433522</v>
      </c>
    </row>
    <row r="47" spans="1:6" x14ac:dyDescent="0.25">
      <c r="A47" s="30" t="s">
        <v>2</v>
      </c>
      <c r="B47" s="19" t="s">
        <v>51</v>
      </c>
      <c r="C47" s="39">
        <v>197</v>
      </c>
      <c r="D47" s="40">
        <f t="shared" si="0"/>
        <v>65.666666666666671</v>
      </c>
      <c r="E47" s="13">
        <v>55</v>
      </c>
      <c r="F47" s="41">
        <f t="shared" si="1"/>
        <v>0.8375634517766497</v>
      </c>
    </row>
    <row r="48" spans="1:6" x14ac:dyDescent="0.25">
      <c r="A48" s="30" t="s">
        <v>4</v>
      </c>
      <c r="B48" s="19" t="s">
        <v>52</v>
      </c>
      <c r="C48" s="39">
        <v>137</v>
      </c>
      <c r="D48" s="40">
        <f t="shared" si="0"/>
        <v>45.666666666666664</v>
      </c>
      <c r="E48" s="13">
        <v>40</v>
      </c>
      <c r="F48" s="41">
        <f t="shared" si="1"/>
        <v>0.87591240875912413</v>
      </c>
    </row>
    <row r="49" spans="1:6" x14ac:dyDescent="0.25">
      <c r="A49" s="30" t="s">
        <v>5</v>
      </c>
      <c r="B49" s="19" t="s">
        <v>53</v>
      </c>
      <c r="C49" s="39">
        <v>275</v>
      </c>
      <c r="D49" s="40">
        <f t="shared" si="0"/>
        <v>91.666666666666671</v>
      </c>
      <c r="E49" s="13">
        <v>62</v>
      </c>
      <c r="F49" s="41">
        <f t="shared" si="1"/>
        <v>0.67636363636363628</v>
      </c>
    </row>
    <row r="50" spans="1:6" x14ac:dyDescent="0.25">
      <c r="A50" s="30" t="s">
        <v>3</v>
      </c>
      <c r="B50" s="19" t="s">
        <v>54</v>
      </c>
      <c r="C50" s="39">
        <v>273</v>
      </c>
      <c r="D50" s="40">
        <f t="shared" si="0"/>
        <v>91</v>
      </c>
      <c r="E50" s="13">
        <v>78</v>
      </c>
      <c r="F50" s="41">
        <f t="shared" si="1"/>
        <v>0.8571428571428571</v>
      </c>
    </row>
    <row r="51" spans="1:6" x14ac:dyDescent="0.25">
      <c r="A51" s="30" t="s">
        <v>3</v>
      </c>
      <c r="B51" s="19" t="s">
        <v>55</v>
      </c>
      <c r="C51" s="39">
        <v>70</v>
      </c>
      <c r="D51" s="40">
        <f t="shared" si="0"/>
        <v>23.333333333333332</v>
      </c>
      <c r="E51" s="13">
        <v>10</v>
      </c>
      <c r="F51" s="41">
        <f t="shared" si="1"/>
        <v>0.4285714285714286</v>
      </c>
    </row>
    <row r="52" spans="1:6" x14ac:dyDescent="0.25">
      <c r="A52" s="30" t="s">
        <v>5</v>
      </c>
      <c r="B52" s="19" t="s">
        <v>56</v>
      </c>
      <c r="C52" s="39">
        <v>211</v>
      </c>
      <c r="D52" s="40">
        <f t="shared" si="0"/>
        <v>70.333333333333329</v>
      </c>
      <c r="E52" s="13">
        <v>59</v>
      </c>
      <c r="F52" s="41">
        <f t="shared" si="1"/>
        <v>0.83886255924170616</v>
      </c>
    </row>
    <row r="53" spans="1:6" x14ac:dyDescent="0.25">
      <c r="A53" s="30" t="s">
        <v>5</v>
      </c>
      <c r="B53" s="19" t="s">
        <v>57</v>
      </c>
      <c r="C53" s="39">
        <v>154</v>
      </c>
      <c r="D53" s="40">
        <f t="shared" si="0"/>
        <v>51.333333333333336</v>
      </c>
      <c r="E53" s="13">
        <v>32</v>
      </c>
      <c r="F53" s="41">
        <f t="shared" si="1"/>
        <v>0.62337662337662336</v>
      </c>
    </row>
    <row r="54" spans="1:6" x14ac:dyDescent="0.25">
      <c r="A54" s="30" t="s">
        <v>3</v>
      </c>
      <c r="B54" s="19" t="s">
        <v>58</v>
      </c>
      <c r="C54" s="39">
        <v>703</v>
      </c>
      <c r="D54" s="40">
        <f t="shared" si="0"/>
        <v>234.33333333333334</v>
      </c>
      <c r="E54" s="13">
        <v>183</v>
      </c>
      <c r="F54" s="41">
        <f t="shared" si="1"/>
        <v>0.78093883357041249</v>
      </c>
    </row>
    <row r="55" spans="1:6" x14ac:dyDescent="0.25">
      <c r="A55" s="30" t="s">
        <v>4</v>
      </c>
      <c r="B55" s="19" t="s">
        <v>59</v>
      </c>
      <c r="C55" s="39">
        <v>228</v>
      </c>
      <c r="D55" s="40">
        <f t="shared" si="0"/>
        <v>76</v>
      </c>
      <c r="E55" s="13">
        <v>76</v>
      </c>
      <c r="F55" s="41">
        <f t="shared" si="1"/>
        <v>1</v>
      </c>
    </row>
    <row r="56" spans="1:6" x14ac:dyDescent="0.25">
      <c r="A56" s="30" t="s">
        <v>3</v>
      </c>
      <c r="B56" s="19" t="s">
        <v>60</v>
      </c>
      <c r="C56" s="39">
        <v>344</v>
      </c>
      <c r="D56" s="40">
        <f t="shared" si="0"/>
        <v>114.66666666666667</v>
      </c>
      <c r="E56" s="13">
        <v>107</v>
      </c>
      <c r="F56" s="41">
        <f t="shared" si="1"/>
        <v>0.93313953488372092</v>
      </c>
    </row>
    <row r="57" spans="1:6" x14ac:dyDescent="0.25">
      <c r="A57" s="30" t="s">
        <v>3</v>
      </c>
      <c r="B57" s="19" t="s">
        <v>61</v>
      </c>
      <c r="C57" s="39">
        <v>317</v>
      </c>
      <c r="D57" s="40">
        <f t="shared" si="0"/>
        <v>105.66666666666667</v>
      </c>
      <c r="E57" s="13">
        <v>76</v>
      </c>
      <c r="F57" s="41">
        <f t="shared" si="1"/>
        <v>0.71924290220820186</v>
      </c>
    </row>
    <row r="58" spans="1:6" x14ac:dyDescent="0.25">
      <c r="A58" s="30" t="s">
        <v>5</v>
      </c>
      <c r="B58" s="19" t="s">
        <v>62</v>
      </c>
      <c r="C58" s="39">
        <v>308</v>
      </c>
      <c r="D58" s="40">
        <f t="shared" si="0"/>
        <v>102.66666666666667</v>
      </c>
      <c r="E58" s="13">
        <v>84</v>
      </c>
      <c r="F58" s="41">
        <f t="shared" si="1"/>
        <v>0.81818181818181812</v>
      </c>
    </row>
    <row r="59" spans="1:6" x14ac:dyDescent="0.25">
      <c r="A59" s="30" t="s">
        <v>3</v>
      </c>
      <c r="B59" s="19" t="s">
        <v>63</v>
      </c>
      <c r="C59" s="39">
        <v>81</v>
      </c>
      <c r="D59" s="40">
        <f t="shared" si="0"/>
        <v>27</v>
      </c>
      <c r="E59" s="13">
        <v>31</v>
      </c>
      <c r="F59" s="41">
        <f t="shared" si="1"/>
        <v>1.1481481481481481</v>
      </c>
    </row>
    <row r="60" spans="1:6" x14ac:dyDescent="0.25">
      <c r="A60" s="30" t="s">
        <v>5</v>
      </c>
      <c r="B60" s="19" t="s">
        <v>64</v>
      </c>
      <c r="C60" s="39">
        <v>190</v>
      </c>
      <c r="D60" s="40">
        <f t="shared" si="0"/>
        <v>63.333333333333336</v>
      </c>
      <c r="E60" s="13">
        <v>77</v>
      </c>
      <c r="F60" s="41">
        <f t="shared" si="1"/>
        <v>1.2157894736842105</v>
      </c>
    </row>
    <row r="61" spans="1:6" x14ac:dyDescent="0.25">
      <c r="A61" s="30" t="s">
        <v>4</v>
      </c>
      <c r="B61" s="19" t="s">
        <v>65</v>
      </c>
      <c r="C61" s="39">
        <v>318</v>
      </c>
      <c r="D61" s="40">
        <f t="shared" si="0"/>
        <v>106</v>
      </c>
      <c r="E61" s="13">
        <v>93</v>
      </c>
      <c r="F61" s="41">
        <f t="shared" si="1"/>
        <v>0.87735849056603776</v>
      </c>
    </row>
    <row r="62" spans="1:6" x14ac:dyDescent="0.25">
      <c r="A62" s="30" t="s">
        <v>5</v>
      </c>
      <c r="B62" s="19" t="s">
        <v>66</v>
      </c>
      <c r="C62" s="39">
        <v>127</v>
      </c>
      <c r="D62" s="40">
        <f t="shared" si="0"/>
        <v>42.333333333333336</v>
      </c>
      <c r="E62" s="13">
        <v>37</v>
      </c>
      <c r="F62" s="41">
        <f t="shared" si="1"/>
        <v>0.87401574803149606</v>
      </c>
    </row>
    <row r="63" spans="1:6" x14ac:dyDescent="0.25">
      <c r="A63" s="30" t="s">
        <v>2</v>
      </c>
      <c r="B63" s="19" t="s">
        <v>67</v>
      </c>
      <c r="C63" s="39">
        <v>111</v>
      </c>
      <c r="D63" s="40">
        <f t="shared" si="0"/>
        <v>37</v>
      </c>
      <c r="E63" s="13">
        <v>23</v>
      </c>
      <c r="F63" s="41">
        <f t="shared" si="1"/>
        <v>0.6216216216216216</v>
      </c>
    </row>
    <row r="64" spans="1:6" x14ac:dyDescent="0.25">
      <c r="A64" s="30" t="s">
        <v>2</v>
      </c>
      <c r="B64" s="19" t="s">
        <v>68</v>
      </c>
      <c r="C64" s="39">
        <v>656</v>
      </c>
      <c r="D64" s="40">
        <f t="shared" si="0"/>
        <v>218.66666666666666</v>
      </c>
      <c r="E64" s="13">
        <v>171</v>
      </c>
      <c r="F64" s="41">
        <f t="shared" si="1"/>
        <v>0.7820121951219513</v>
      </c>
    </row>
    <row r="65" spans="1:6" x14ac:dyDescent="0.25">
      <c r="A65" s="30" t="s">
        <v>2</v>
      </c>
      <c r="B65" s="19" t="s">
        <v>69</v>
      </c>
      <c r="C65" s="39">
        <v>306</v>
      </c>
      <c r="D65" s="40">
        <f t="shared" si="0"/>
        <v>102</v>
      </c>
      <c r="E65" s="13">
        <v>97</v>
      </c>
      <c r="F65" s="41">
        <f t="shared" si="1"/>
        <v>0.9509803921568627</v>
      </c>
    </row>
    <row r="66" spans="1:6" x14ac:dyDescent="0.25">
      <c r="A66" s="30" t="s">
        <v>4</v>
      </c>
      <c r="B66" s="19" t="s">
        <v>70</v>
      </c>
      <c r="C66" s="39">
        <v>107</v>
      </c>
      <c r="D66" s="40">
        <f t="shared" si="0"/>
        <v>35.666666666666664</v>
      </c>
      <c r="E66" s="13">
        <v>36</v>
      </c>
      <c r="F66" s="41">
        <f t="shared" si="1"/>
        <v>1.0093457943925235</v>
      </c>
    </row>
    <row r="67" spans="1:6" x14ac:dyDescent="0.25">
      <c r="A67" s="30" t="s">
        <v>4</v>
      </c>
      <c r="B67" s="19" t="s">
        <v>71</v>
      </c>
      <c r="C67" s="39">
        <v>420</v>
      </c>
      <c r="D67" s="40">
        <f t="shared" ref="D67:D79" si="2">C67/12*4</f>
        <v>140</v>
      </c>
      <c r="E67" s="13">
        <v>130</v>
      </c>
      <c r="F67" s="41">
        <f t="shared" ref="F67:F84" si="3">E67/D67</f>
        <v>0.9285714285714286</v>
      </c>
    </row>
    <row r="68" spans="1:6" x14ac:dyDescent="0.25">
      <c r="A68" s="30" t="s">
        <v>5</v>
      </c>
      <c r="B68" s="19" t="s">
        <v>72</v>
      </c>
      <c r="C68" s="39">
        <v>118</v>
      </c>
      <c r="D68" s="40">
        <f t="shared" si="2"/>
        <v>39.333333333333336</v>
      </c>
      <c r="E68" s="13">
        <v>29</v>
      </c>
      <c r="F68" s="41">
        <f t="shared" si="3"/>
        <v>0.73728813559322026</v>
      </c>
    </row>
    <row r="69" spans="1:6" x14ac:dyDescent="0.25">
      <c r="A69" s="30" t="s">
        <v>3</v>
      </c>
      <c r="B69" s="19" t="s">
        <v>73</v>
      </c>
      <c r="C69" s="39">
        <v>1809</v>
      </c>
      <c r="D69" s="40">
        <f t="shared" si="2"/>
        <v>603</v>
      </c>
      <c r="E69" s="13">
        <v>430</v>
      </c>
      <c r="F69" s="41">
        <f t="shared" si="3"/>
        <v>0.71310116086235487</v>
      </c>
    </row>
    <row r="70" spans="1:6" x14ac:dyDescent="0.25">
      <c r="A70" s="30" t="s">
        <v>4</v>
      </c>
      <c r="B70" s="19" t="s">
        <v>74</v>
      </c>
      <c r="C70" s="39">
        <v>106</v>
      </c>
      <c r="D70" s="40">
        <f t="shared" si="2"/>
        <v>35.333333333333336</v>
      </c>
      <c r="E70" s="13">
        <v>54</v>
      </c>
      <c r="F70" s="41">
        <f t="shared" si="3"/>
        <v>1.5283018867924527</v>
      </c>
    </row>
    <row r="71" spans="1:6" x14ac:dyDescent="0.25">
      <c r="A71" s="30" t="s">
        <v>2</v>
      </c>
      <c r="B71" s="19" t="s">
        <v>75</v>
      </c>
      <c r="C71" s="39">
        <v>7517</v>
      </c>
      <c r="D71" s="40">
        <f t="shared" si="2"/>
        <v>2505.6666666666665</v>
      </c>
      <c r="E71" s="13">
        <v>1799</v>
      </c>
      <c r="F71" s="41">
        <f t="shared" si="3"/>
        <v>0.71797259545031267</v>
      </c>
    </row>
    <row r="72" spans="1:6" x14ac:dyDescent="0.25">
      <c r="A72" s="30" t="s">
        <v>4</v>
      </c>
      <c r="B72" s="19" t="s">
        <v>76</v>
      </c>
      <c r="C72" s="39">
        <v>433</v>
      </c>
      <c r="D72" s="40">
        <f t="shared" si="2"/>
        <v>144.33333333333334</v>
      </c>
      <c r="E72" s="13">
        <v>123</v>
      </c>
      <c r="F72" s="41">
        <f t="shared" si="3"/>
        <v>0.85219399538106233</v>
      </c>
    </row>
    <row r="73" spans="1:6" x14ac:dyDescent="0.25">
      <c r="A73" s="30" t="s">
        <v>5</v>
      </c>
      <c r="B73" s="19" t="s">
        <v>77</v>
      </c>
      <c r="C73" s="39">
        <v>245</v>
      </c>
      <c r="D73" s="40">
        <f t="shared" si="2"/>
        <v>81.666666666666671</v>
      </c>
      <c r="E73" s="13">
        <v>67</v>
      </c>
      <c r="F73" s="41">
        <f t="shared" si="3"/>
        <v>0.82040816326530608</v>
      </c>
    </row>
    <row r="74" spans="1:6" x14ac:dyDescent="0.25">
      <c r="A74" s="30" t="s">
        <v>2</v>
      </c>
      <c r="B74" s="19" t="s">
        <v>78</v>
      </c>
      <c r="C74" s="39">
        <v>350</v>
      </c>
      <c r="D74" s="40">
        <f t="shared" si="2"/>
        <v>116.66666666666667</v>
      </c>
      <c r="E74" s="13">
        <v>108</v>
      </c>
      <c r="F74" s="41">
        <f t="shared" si="3"/>
        <v>0.92571428571428571</v>
      </c>
    </row>
    <row r="75" spans="1:6" x14ac:dyDescent="0.25">
      <c r="A75" s="30" t="s">
        <v>2</v>
      </c>
      <c r="B75" s="19" t="s">
        <v>79</v>
      </c>
      <c r="C75" s="39">
        <v>899</v>
      </c>
      <c r="D75" s="40">
        <f t="shared" si="2"/>
        <v>299.66666666666669</v>
      </c>
      <c r="E75" s="13">
        <v>288</v>
      </c>
      <c r="F75" s="41">
        <f t="shared" si="3"/>
        <v>0.96106785317018906</v>
      </c>
    </row>
    <row r="76" spans="1:6" x14ac:dyDescent="0.25">
      <c r="A76" s="30" t="s">
        <v>3</v>
      </c>
      <c r="B76" s="19" t="s">
        <v>80</v>
      </c>
      <c r="C76" s="39">
        <v>121</v>
      </c>
      <c r="D76" s="40">
        <f t="shared" si="2"/>
        <v>40.333333333333336</v>
      </c>
      <c r="E76" s="13">
        <v>45</v>
      </c>
      <c r="F76" s="41">
        <f t="shared" si="3"/>
        <v>1.1157024793388428</v>
      </c>
    </row>
    <row r="77" spans="1:6" x14ac:dyDescent="0.25">
      <c r="A77" s="30" t="s">
        <v>4</v>
      </c>
      <c r="B77" s="19" t="s">
        <v>81</v>
      </c>
      <c r="C77" s="39">
        <v>227</v>
      </c>
      <c r="D77" s="40">
        <f t="shared" si="2"/>
        <v>75.666666666666671</v>
      </c>
      <c r="E77" s="13">
        <v>61</v>
      </c>
      <c r="F77" s="41">
        <f t="shared" si="3"/>
        <v>0.80616740088105721</v>
      </c>
    </row>
    <row r="78" spans="1:6" x14ac:dyDescent="0.25">
      <c r="A78" s="30" t="s">
        <v>2</v>
      </c>
      <c r="B78" s="19" t="s">
        <v>82</v>
      </c>
      <c r="C78" s="39">
        <v>5757</v>
      </c>
      <c r="D78" s="40">
        <f t="shared" si="2"/>
        <v>1919</v>
      </c>
      <c r="E78" s="13">
        <v>1253</v>
      </c>
      <c r="F78" s="41">
        <f t="shared" si="3"/>
        <v>0.65294424179260036</v>
      </c>
    </row>
    <row r="79" spans="1:6" x14ac:dyDescent="0.25">
      <c r="A79" s="30" t="s">
        <v>2</v>
      </c>
      <c r="B79" s="19" t="s">
        <v>83</v>
      </c>
      <c r="C79" s="39">
        <v>3862</v>
      </c>
      <c r="D79" s="40">
        <f t="shared" si="2"/>
        <v>1287.3333333333333</v>
      </c>
      <c r="E79" s="13">
        <v>952</v>
      </c>
      <c r="F79" s="41">
        <f t="shared" si="3"/>
        <v>0.73951320559295708</v>
      </c>
    </row>
    <row r="81" spans="1:14" x14ac:dyDescent="0.25">
      <c r="B81" s="13" t="s">
        <v>91</v>
      </c>
      <c r="C81" s="14">
        <f>SUMIF($A$2:$A$79,"Norte",C$2:C$79)</f>
        <v>5828</v>
      </c>
      <c r="D81" s="14">
        <f>SUMIF($A$2:$A$79,"Norte",D$2:D$79)</f>
        <v>1942.6666666666667</v>
      </c>
      <c r="E81" s="42">
        <f>SUMIF($A$2:$A$79,"Norte",E$2:E$79)</f>
        <v>1513</v>
      </c>
      <c r="F81" s="41">
        <f t="shared" si="3"/>
        <v>0.77882635552505142</v>
      </c>
    </row>
    <row r="82" spans="1:14" x14ac:dyDescent="0.25">
      <c r="B82" s="13" t="s">
        <v>92</v>
      </c>
      <c r="C82" s="14">
        <f>SUMIF($A$2:$A$79,"CENTRAL",C$2:C$79)</f>
        <v>7022</v>
      </c>
      <c r="D82" s="14">
        <f>SUMIF($A$2:$A$79,"CENTRAL",D$2:D$79)</f>
        <v>2340.6666666666665</v>
      </c>
      <c r="E82" s="42">
        <f>SUMIF($A$2:$A$79,"CENTRAL",E$2:E$79)</f>
        <v>1897</v>
      </c>
      <c r="F82" s="41">
        <f t="shared" si="3"/>
        <v>0.81045286243235548</v>
      </c>
    </row>
    <row r="83" spans="1:14" x14ac:dyDescent="0.25">
      <c r="B83" s="13" t="s">
        <v>93</v>
      </c>
      <c r="C83" s="14">
        <f>SUMIF($A$2:$A$79,"METROPOLITANA",C$2:C$79)</f>
        <v>30435</v>
      </c>
      <c r="D83" s="14">
        <f>SUMIF($A$2:$A$79,"METROPOLITANA",D$2:D$79)</f>
        <v>10145.000000000002</v>
      </c>
      <c r="E83" s="42">
        <f>SUMIF($A$2:$A$79,"METROPOLITANA",E$2:E$79)</f>
        <v>7623</v>
      </c>
      <c r="F83" s="41">
        <f t="shared" si="3"/>
        <v>0.75140463282405112</v>
      </c>
    </row>
    <row r="84" spans="1:14" x14ac:dyDescent="0.25">
      <c r="B84" s="13" t="s">
        <v>94</v>
      </c>
      <c r="C84" s="14">
        <f>SUMIF($A$2:$A$79,"SUL",C$2:C$79)</f>
        <v>8444</v>
      </c>
      <c r="D84" s="14">
        <f>SUMIF($A$2:$A$79,"SUL",D$2:D$79)</f>
        <v>2814.6666666666674</v>
      </c>
      <c r="E84" s="42">
        <f>SUMIF($A$2:$A$79,"SUL",E$2:E$79)</f>
        <v>2266</v>
      </c>
      <c r="F84" s="41">
        <f t="shared" si="3"/>
        <v>0.80506868782567487</v>
      </c>
    </row>
    <row r="85" spans="1:14" x14ac:dyDescent="0.25">
      <c r="B85" s="43" t="s">
        <v>159</v>
      </c>
      <c r="C85" s="44">
        <f>SUM(C2:C79)</f>
        <v>51729</v>
      </c>
      <c r="D85" s="45">
        <f>SUM(D2:D79)</f>
        <v>17242.999999999996</v>
      </c>
      <c r="E85" s="43">
        <f>SUM(E2:E79)</f>
        <v>13299</v>
      </c>
      <c r="F85" s="46">
        <f>E85/D85</f>
        <v>0.77126950066693745</v>
      </c>
    </row>
    <row r="86" spans="1:14" x14ac:dyDescent="0.25">
      <c r="B86" s="68" t="s">
        <v>154</v>
      </c>
      <c r="C86" s="69"/>
      <c r="D86" s="69"/>
      <c r="E86" s="47">
        <f>COUNTIF(F2:F79,"&gt;=0,95")</f>
        <v>22</v>
      </c>
      <c r="F86" s="48">
        <f>E86/78</f>
        <v>0.28205128205128205</v>
      </c>
    </row>
    <row r="89" spans="1:14" x14ac:dyDescent="0.25">
      <c r="A89" s="64" t="s">
        <v>170</v>
      </c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</row>
    <row r="90" spans="1:14" x14ac:dyDescent="0.25">
      <c r="A90" s="63" t="s">
        <v>171</v>
      </c>
      <c r="B90" s="63"/>
      <c r="C90" s="63"/>
      <c r="D90" s="63"/>
      <c r="E90" s="63"/>
      <c r="F90" s="63"/>
      <c r="G90" s="63"/>
      <c r="H90" s="63"/>
      <c r="I90" s="63"/>
      <c r="J90" s="63"/>
      <c r="K90" s="63"/>
      <c r="L90" s="63"/>
    </row>
    <row r="91" spans="1:14" x14ac:dyDescent="0.25">
      <c r="A91" s="67" t="s">
        <v>162</v>
      </c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</row>
    <row r="92" spans="1:14" x14ac:dyDescent="0.25">
      <c r="A92" s="67"/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</row>
    <row r="93" spans="1:14" ht="17.25" x14ac:dyDescent="0.25">
      <c r="A93" s="53" t="s">
        <v>166</v>
      </c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</row>
    <row r="94" spans="1:14" ht="17.25" x14ac:dyDescent="0.25">
      <c r="A94" s="53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</row>
    <row r="95" spans="1:14" x14ac:dyDescent="0.25">
      <c r="A95" s="54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</row>
    <row r="96" spans="1:14" x14ac:dyDescent="0.25">
      <c r="A96" s="54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</row>
  </sheetData>
  <sheetProtection sheet="1" objects="1" scenarios="1"/>
  <mergeCells count="4">
    <mergeCell ref="B86:D86"/>
    <mergeCell ref="A89:L89"/>
    <mergeCell ref="A90:L90"/>
    <mergeCell ref="A91:L92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9"/>
  <dimension ref="A1:P95"/>
  <sheetViews>
    <sheetView workbookViewId="0">
      <selection activeCell="C3" sqref="C3"/>
    </sheetView>
  </sheetViews>
  <sheetFormatPr defaultRowHeight="15" x14ac:dyDescent="0.25"/>
  <cols>
    <col min="1" max="1" width="18.140625" customWidth="1"/>
    <col min="2" max="2" width="23.85546875" bestFit="1" customWidth="1"/>
    <col min="3" max="11" width="13" customWidth="1"/>
    <col min="12" max="12" width="10.140625" customWidth="1"/>
    <col min="13" max="16" width="14.28515625" customWidth="1"/>
  </cols>
  <sheetData>
    <row r="1" spans="1:16" ht="59.25" customHeight="1" x14ac:dyDescent="0.25">
      <c r="A1" s="3" t="s">
        <v>0</v>
      </c>
      <c r="B1" s="3" t="s">
        <v>1</v>
      </c>
      <c r="C1" s="11" t="s">
        <v>117</v>
      </c>
      <c r="D1" s="11" t="s">
        <v>125</v>
      </c>
      <c r="E1" s="11" t="s">
        <v>119</v>
      </c>
      <c r="F1" s="11" t="s">
        <v>121</v>
      </c>
      <c r="G1" s="11" t="s">
        <v>123</v>
      </c>
      <c r="H1" s="11" t="s">
        <v>133</v>
      </c>
      <c r="I1" s="11" t="s">
        <v>127</v>
      </c>
      <c r="J1" s="11" t="s">
        <v>129</v>
      </c>
      <c r="K1" s="11" t="s">
        <v>131</v>
      </c>
      <c r="L1" s="11" t="s">
        <v>134</v>
      </c>
      <c r="M1" s="11" t="s">
        <v>146</v>
      </c>
      <c r="N1" s="11" t="s">
        <v>147</v>
      </c>
      <c r="O1" s="11" t="s">
        <v>148</v>
      </c>
      <c r="P1" s="24" t="s">
        <v>149</v>
      </c>
    </row>
    <row r="2" spans="1:16" x14ac:dyDescent="0.25">
      <c r="A2" s="2" t="s">
        <v>2</v>
      </c>
      <c r="B2" s="2" t="s">
        <v>6</v>
      </c>
      <c r="C2" s="4">
        <f>'CV Rotina &lt;2A - procedência'!F2</f>
        <v>0.76923076923076927</v>
      </c>
      <c r="D2" s="4">
        <f>'CV Rotina &lt;2A - procedência'!N2</f>
        <v>0.84615384615384615</v>
      </c>
      <c r="E2" s="4">
        <f>'CV Rotina &lt;2A - procedência'!H2</f>
        <v>0.89230769230769236</v>
      </c>
      <c r="F2" s="4">
        <f>'CV Rotina &lt;2A - procedência'!J2</f>
        <v>0.89230769230769236</v>
      </c>
      <c r="G2" s="4">
        <f>'CV Rotina &lt;2A - procedência'!L2</f>
        <v>0.83846153846153848</v>
      </c>
      <c r="H2" s="4">
        <f>'CV Rotina &lt;2A - procedência'!V2</f>
        <v>0.7384615384615385</v>
      </c>
      <c r="I2" s="4">
        <f>'CV Rotina &lt;2A - procedência'!P2</f>
        <v>0.7615384615384615</v>
      </c>
      <c r="J2" s="4">
        <f>'CV Rotina &lt;2A - procedência'!R2</f>
        <v>1.023076923076923</v>
      </c>
      <c r="K2" s="4">
        <f>'CV Rotina &lt;2A - procedência'!T2</f>
        <v>0.89230769230769236</v>
      </c>
      <c r="L2" s="4">
        <f>'CV Rotina &lt;2A - procedência'!X2</f>
        <v>0.7615384615384615</v>
      </c>
      <c r="M2" s="2">
        <f t="shared" ref="M2:M33" si="0">COUNTIF(C2:D2,"&gt;=0,9")</f>
        <v>0</v>
      </c>
      <c r="N2" s="2">
        <f t="shared" ref="N2:N33" si="1">COUNTIFS(E2:L2,"&gt;=0,95")</f>
        <v>1</v>
      </c>
      <c r="O2" s="2">
        <f>SUM(M2:N2)</f>
        <v>1</v>
      </c>
      <c r="P2" s="2">
        <f>COUNTIF(E2:H2,"&gt;=0,95")</f>
        <v>0</v>
      </c>
    </row>
    <row r="3" spans="1:16" x14ac:dyDescent="0.25">
      <c r="A3" s="2" t="s">
        <v>3</v>
      </c>
      <c r="B3" s="2" t="s">
        <v>7</v>
      </c>
      <c r="C3" s="4">
        <f>'CV Rotina &lt;2A - procedência'!F3</f>
        <v>0.45454545454545453</v>
      </c>
      <c r="D3" s="4">
        <f>'CV Rotina &lt;2A - procedência'!N3</f>
        <v>1.0363636363636364</v>
      </c>
      <c r="E3" s="4">
        <f>'CV Rotina &lt;2A - procedência'!H3</f>
        <v>0.81818181818181823</v>
      </c>
      <c r="F3" s="4">
        <f>'CV Rotina &lt;2A - procedência'!J3</f>
        <v>0.89090909090909087</v>
      </c>
      <c r="G3" s="4">
        <f>'CV Rotina &lt;2A - procedência'!L3</f>
        <v>1.0545454545454545</v>
      </c>
      <c r="H3" s="4">
        <f>'CV Rotina &lt;2A - procedência'!V3</f>
        <v>0.8545454545454545</v>
      </c>
      <c r="I3" s="4">
        <f>'CV Rotina &lt;2A - procedência'!P3</f>
        <v>1.0363636363636364</v>
      </c>
      <c r="J3" s="4">
        <f>'CV Rotina &lt;2A - procedência'!R3</f>
        <v>0.90909090909090906</v>
      </c>
      <c r="K3" s="4">
        <f>'CV Rotina &lt;2A - procedência'!T3</f>
        <v>0.94545454545454544</v>
      </c>
      <c r="L3" s="4">
        <f>'CV Rotina &lt;2A - procedência'!X3</f>
        <v>0.72727272727272729</v>
      </c>
      <c r="M3" s="2">
        <f t="shared" si="0"/>
        <v>1</v>
      </c>
      <c r="N3" s="2">
        <f t="shared" si="1"/>
        <v>2</v>
      </c>
      <c r="O3" s="2">
        <f t="shared" ref="O3:O66" si="2">SUM(M3:N3)</f>
        <v>3</v>
      </c>
      <c r="P3" s="2">
        <f t="shared" ref="P3:P66" si="3">COUNTIF(E3:H3,"&gt;=0,95")</f>
        <v>1</v>
      </c>
    </row>
    <row r="4" spans="1:16" x14ac:dyDescent="0.25">
      <c r="A4" s="2" t="s">
        <v>4</v>
      </c>
      <c r="B4" s="2" t="s">
        <v>8</v>
      </c>
      <c r="C4" s="4">
        <f>'CV Rotina &lt;2A - procedência'!F4</f>
        <v>0.52</v>
      </c>
      <c r="D4" s="4">
        <f>'CV Rotina &lt;2A - procedência'!N4</f>
        <v>0.98</v>
      </c>
      <c r="E4" s="4">
        <f>'CV Rotina &lt;2A - procedência'!H4</f>
        <v>0.7</v>
      </c>
      <c r="F4" s="4">
        <f>'CV Rotina &lt;2A - procedência'!J4</f>
        <v>0.7</v>
      </c>
      <c r="G4" s="4">
        <f>'CV Rotina &lt;2A - procedência'!L4</f>
        <v>0.92</v>
      </c>
      <c r="H4" s="4">
        <f>'CV Rotina &lt;2A - procedência'!V4</f>
        <v>0.8</v>
      </c>
      <c r="I4" s="4">
        <f>'CV Rotina &lt;2A - procedência'!P4</f>
        <v>0.8</v>
      </c>
      <c r="J4" s="4">
        <f>'CV Rotina &lt;2A - procedência'!R4</f>
        <v>0.56000000000000005</v>
      </c>
      <c r="K4" s="4">
        <f>'CV Rotina &lt;2A - procedência'!T4</f>
        <v>1.04</v>
      </c>
      <c r="L4" s="4">
        <f>'CV Rotina &lt;2A - procedência'!X4</f>
        <v>0.96</v>
      </c>
      <c r="M4" s="2">
        <f t="shared" si="0"/>
        <v>1</v>
      </c>
      <c r="N4" s="2">
        <f t="shared" si="1"/>
        <v>2</v>
      </c>
      <c r="O4" s="2">
        <f t="shared" si="2"/>
        <v>3</v>
      </c>
      <c r="P4" s="2">
        <f t="shared" si="3"/>
        <v>0</v>
      </c>
    </row>
    <row r="5" spans="1:16" x14ac:dyDescent="0.25">
      <c r="A5" s="2" t="s">
        <v>5</v>
      </c>
      <c r="B5" s="2" t="s">
        <v>9</v>
      </c>
      <c r="C5" s="4">
        <f>'CV Rotina &lt;2A - procedência'!F5</f>
        <v>0.75709779179810721</v>
      </c>
      <c r="D5" s="4">
        <f>'CV Rotina &lt;2A - procedência'!N5</f>
        <v>1.0031545741324921</v>
      </c>
      <c r="E5" s="4">
        <f>'CV Rotina &lt;2A - procedência'!H5</f>
        <v>0.80441640378548895</v>
      </c>
      <c r="F5" s="4">
        <f>'CV Rotina &lt;2A - procedência'!J5</f>
        <v>0.86119873817034698</v>
      </c>
      <c r="G5" s="4">
        <f>'CV Rotina &lt;2A - procedência'!L5</f>
        <v>0.9936908517350157</v>
      </c>
      <c r="H5" s="4">
        <f>'CV Rotina &lt;2A - procedência'!V5</f>
        <v>0.917981072555205</v>
      </c>
      <c r="I5" s="4">
        <f>'CV Rotina &lt;2A - procedência'!P5</f>
        <v>0.98422712933753942</v>
      </c>
      <c r="J5" s="4">
        <f>'CV Rotina &lt;2A - procedência'!R5</f>
        <v>0.72870662460567825</v>
      </c>
      <c r="K5" s="4">
        <f>'CV Rotina &lt;2A - procedência'!T5</f>
        <v>0.83280757097791791</v>
      </c>
      <c r="L5" s="4">
        <f>'CV Rotina &lt;2A - procedência'!X5</f>
        <v>0.94637223974763407</v>
      </c>
      <c r="M5" s="2">
        <f t="shared" si="0"/>
        <v>1</v>
      </c>
      <c r="N5" s="2">
        <f t="shared" si="1"/>
        <v>2</v>
      </c>
      <c r="O5" s="2">
        <f t="shared" si="2"/>
        <v>3</v>
      </c>
      <c r="P5" s="2">
        <f t="shared" si="3"/>
        <v>1</v>
      </c>
    </row>
    <row r="6" spans="1:16" x14ac:dyDescent="0.25">
      <c r="A6" s="2" t="s">
        <v>5</v>
      </c>
      <c r="B6" s="2" t="s">
        <v>10</v>
      </c>
      <c r="C6" s="4">
        <f>'CV Rotina &lt;2A - procedência'!F6</f>
        <v>0.68067226890756305</v>
      </c>
      <c r="D6" s="4">
        <f>'CV Rotina &lt;2A - procedência'!N6</f>
        <v>1.0840336134453783</v>
      </c>
      <c r="E6" s="4">
        <f>'CV Rotina &lt;2A - procedência'!H6</f>
        <v>0.98319327731092443</v>
      </c>
      <c r="F6" s="4">
        <f>'CV Rotina &lt;2A - procedência'!J6</f>
        <v>0.9327731092436975</v>
      </c>
      <c r="G6" s="4">
        <f>'CV Rotina &lt;2A - procedência'!L6</f>
        <v>1.0840336134453783</v>
      </c>
      <c r="H6" s="4">
        <f>'CV Rotina &lt;2A - procedência'!V6</f>
        <v>0.52941176470588236</v>
      </c>
      <c r="I6" s="4">
        <f>'CV Rotina &lt;2A - procedência'!P6</f>
        <v>1.0588235294117647</v>
      </c>
      <c r="J6" s="4">
        <f>'CV Rotina &lt;2A - procedência'!R6</f>
        <v>0.95798319327731096</v>
      </c>
      <c r="K6" s="4">
        <f>'CV Rotina &lt;2A - procedência'!T6</f>
        <v>0.90756302521008414</v>
      </c>
      <c r="L6" s="4">
        <f>'CV Rotina &lt;2A - procedência'!X6</f>
        <v>0.78151260504201681</v>
      </c>
      <c r="M6" s="2">
        <f t="shared" si="0"/>
        <v>1</v>
      </c>
      <c r="N6" s="2">
        <f t="shared" si="1"/>
        <v>4</v>
      </c>
      <c r="O6" s="2">
        <f t="shared" si="2"/>
        <v>5</v>
      </c>
      <c r="P6" s="2">
        <f t="shared" si="3"/>
        <v>2</v>
      </c>
    </row>
    <row r="7" spans="1:16" x14ac:dyDescent="0.25">
      <c r="A7" s="2" t="s">
        <v>4</v>
      </c>
      <c r="B7" s="2" t="s">
        <v>11</v>
      </c>
      <c r="C7" s="4">
        <f>'CV Rotina &lt;2A - procedência'!F7</f>
        <v>0.38461538461538464</v>
      </c>
      <c r="D7" s="4">
        <f>'CV Rotina &lt;2A - procedência'!N7</f>
        <v>0.92307692307692313</v>
      </c>
      <c r="E7" s="4">
        <f>'CV Rotina &lt;2A - procedência'!H7</f>
        <v>0.84615384615384615</v>
      </c>
      <c r="F7" s="4">
        <f>'CV Rotina &lt;2A - procedência'!J7</f>
        <v>0.84615384615384615</v>
      </c>
      <c r="G7" s="4">
        <f>'CV Rotina &lt;2A - procedência'!L7</f>
        <v>0.88461538461538458</v>
      </c>
      <c r="H7" s="4">
        <f>'CV Rotina &lt;2A - procedência'!V7</f>
        <v>0.53846153846153844</v>
      </c>
      <c r="I7" s="4">
        <f>'CV Rotina &lt;2A - procedência'!P7</f>
        <v>1.0384615384615385</v>
      </c>
      <c r="J7" s="4">
        <f>'CV Rotina &lt;2A - procedência'!R7</f>
        <v>1.1538461538461537</v>
      </c>
      <c r="K7" s="4">
        <f>'CV Rotina &lt;2A - procedência'!T7</f>
        <v>1.0384615384615385</v>
      </c>
      <c r="L7" s="4">
        <f>'CV Rotina &lt;2A - procedência'!X7</f>
        <v>0.76923076923076927</v>
      </c>
      <c r="M7" s="2">
        <f t="shared" si="0"/>
        <v>1</v>
      </c>
      <c r="N7" s="2">
        <f t="shared" si="1"/>
        <v>3</v>
      </c>
      <c r="O7" s="2">
        <f t="shared" si="2"/>
        <v>4</v>
      </c>
      <c r="P7" s="2">
        <f t="shared" si="3"/>
        <v>0</v>
      </c>
    </row>
    <row r="8" spans="1:16" x14ac:dyDescent="0.25">
      <c r="A8" s="2" t="s">
        <v>5</v>
      </c>
      <c r="B8" s="2" t="s">
        <v>12</v>
      </c>
      <c r="C8" s="4">
        <f>'CV Rotina &lt;2A - procedência'!F8</f>
        <v>0.61082474226804118</v>
      </c>
      <c r="D8" s="4">
        <f>'CV Rotina &lt;2A - procedência'!N8</f>
        <v>0.97422680412371132</v>
      </c>
      <c r="E8" s="4">
        <f>'CV Rotina &lt;2A - procedência'!H8</f>
        <v>1.0051546391752577</v>
      </c>
      <c r="F8" s="4">
        <f>'CV Rotina &lt;2A - procedência'!J8</f>
        <v>1.0128865979381443</v>
      </c>
      <c r="G8" s="4">
        <f>'CV Rotina &lt;2A - procedência'!L8</f>
        <v>0.9510309278350515</v>
      </c>
      <c r="H8" s="4">
        <f>'CV Rotina &lt;2A - procedência'!V8</f>
        <v>0.9510309278350515</v>
      </c>
      <c r="I8" s="4">
        <f>'CV Rotina &lt;2A - procedência'!P8</f>
        <v>0.88917525773195871</v>
      </c>
      <c r="J8" s="4">
        <f>'CV Rotina &lt;2A - procedência'!R8</f>
        <v>0.82731958762886593</v>
      </c>
      <c r="K8" s="4">
        <f>'CV Rotina &lt;2A - procedência'!T8</f>
        <v>0.89690721649484528</v>
      </c>
      <c r="L8" s="4">
        <f>'CV Rotina &lt;2A - procedência'!X8</f>
        <v>0.91237113402061853</v>
      </c>
      <c r="M8" s="2">
        <f t="shared" si="0"/>
        <v>1</v>
      </c>
      <c r="N8" s="2">
        <f t="shared" si="1"/>
        <v>4</v>
      </c>
      <c r="O8" s="2">
        <f t="shared" si="2"/>
        <v>5</v>
      </c>
      <c r="P8" s="2">
        <f t="shared" si="3"/>
        <v>4</v>
      </c>
    </row>
    <row r="9" spans="1:16" x14ac:dyDescent="0.25">
      <c r="A9" s="2" t="s">
        <v>5</v>
      </c>
      <c r="B9" s="2" t="s">
        <v>13</v>
      </c>
      <c r="C9" s="4">
        <f>'CV Rotina &lt;2A - procedência'!F9</f>
        <v>0.70588235294117641</v>
      </c>
      <c r="D9" s="4">
        <f>'CV Rotina &lt;2A - procedência'!N9</f>
        <v>1.3235294117647058</v>
      </c>
      <c r="E9" s="4">
        <f>'CV Rotina &lt;2A - procedência'!H9</f>
        <v>1.5</v>
      </c>
      <c r="F9" s="4">
        <f>'CV Rotina &lt;2A - procedência'!J9</f>
        <v>1.5</v>
      </c>
      <c r="G9" s="4">
        <f>'CV Rotina &lt;2A - procedência'!L9</f>
        <v>1.588235294117647</v>
      </c>
      <c r="H9" s="4">
        <f>'CV Rotina &lt;2A - procedência'!V9</f>
        <v>1.1470588235294117</v>
      </c>
      <c r="I9" s="4">
        <f>'CV Rotina &lt;2A - procedência'!P9</f>
        <v>1.6764705882352939</v>
      </c>
      <c r="J9" s="4">
        <f>'CV Rotina &lt;2A - procedência'!R9</f>
        <v>0.57352941176470584</v>
      </c>
      <c r="K9" s="4">
        <f>'CV Rotina &lt;2A - procedência'!T9</f>
        <v>1.0147058823529411</v>
      </c>
      <c r="L9" s="4">
        <f>'CV Rotina &lt;2A - procedência'!X9</f>
        <v>1.4558823529411764</v>
      </c>
      <c r="M9" s="2">
        <f t="shared" si="0"/>
        <v>1</v>
      </c>
      <c r="N9" s="2">
        <f t="shared" si="1"/>
        <v>7</v>
      </c>
      <c r="O9" s="2">
        <f t="shared" si="2"/>
        <v>8</v>
      </c>
      <c r="P9" s="2">
        <f t="shared" si="3"/>
        <v>4</v>
      </c>
    </row>
    <row r="10" spans="1:16" x14ac:dyDescent="0.25">
      <c r="A10" s="2" t="s">
        <v>2</v>
      </c>
      <c r="B10" s="2" t="s">
        <v>14</v>
      </c>
      <c r="C10" s="4">
        <f>'CV Rotina &lt;2A - procedência'!F10</f>
        <v>0.88726790450928383</v>
      </c>
      <c r="D10" s="4">
        <f>'CV Rotina &lt;2A - procedência'!N10</f>
        <v>0.92506631299734743</v>
      </c>
      <c r="E10" s="4">
        <f>'CV Rotina &lt;2A - procedência'!H10</f>
        <v>0.9767904509283819</v>
      </c>
      <c r="F10" s="4">
        <f>'CV Rotina &lt;2A - procedência'!J10</f>
        <v>0.98872679045092837</v>
      </c>
      <c r="G10" s="4">
        <f>'CV Rotina &lt;2A - procedência'!L10</f>
        <v>0.94297082228116702</v>
      </c>
      <c r="H10" s="4">
        <f>'CV Rotina &lt;2A - procedência'!V10</f>
        <v>0.82957559681697612</v>
      </c>
      <c r="I10" s="4">
        <f>'CV Rotina &lt;2A - procedência'!P10</f>
        <v>0.94098143236074272</v>
      </c>
      <c r="J10" s="4">
        <f>'CV Rotina &lt;2A - procedência'!R10</f>
        <v>0.85543766578249336</v>
      </c>
      <c r="K10" s="4">
        <f>'CV Rotina &lt;2A - procedência'!T10</f>
        <v>0.98474801061007955</v>
      </c>
      <c r="L10" s="4">
        <f>'CV Rotina &lt;2A - procedência'!X10</f>
        <v>0.98275862068965514</v>
      </c>
      <c r="M10" s="2">
        <f t="shared" si="0"/>
        <v>1</v>
      </c>
      <c r="N10" s="2">
        <f t="shared" si="1"/>
        <v>4</v>
      </c>
      <c r="O10" s="2">
        <f t="shared" si="2"/>
        <v>5</v>
      </c>
      <c r="P10" s="2">
        <f t="shared" si="3"/>
        <v>2</v>
      </c>
    </row>
    <row r="11" spans="1:16" x14ac:dyDescent="0.25">
      <c r="A11" s="2" t="s">
        <v>5</v>
      </c>
      <c r="B11" s="2" t="s">
        <v>15</v>
      </c>
      <c r="C11" s="4">
        <f>'CV Rotina &lt;2A - procedência'!F11</f>
        <v>6.8181818181818177E-2</v>
      </c>
      <c r="D11" s="4">
        <f>'CV Rotina &lt;2A - procedência'!N11</f>
        <v>1.0454545454545454</v>
      </c>
      <c r="E11" s="4">
        <f>'CV Rotina &lt;2A - procedência'!H11</f>
        <v>1.0227272727272727</v>
      </c>
      <c r="F11" s="4">
        <f>'CV Rotina &lt;2A - procedência'!J11</f>
        <v>1.0227272727272727</v>
      </c>
      <c r="G11" s="4">
        <f>'CV Rotina &lt;2A - procedência'!L11</f>
        <v>1.0681818181818181</v>
      </c>
      <c r="H11" s="4">
        <f>'CV Rotina &lt;2A - procedência'!V11</f>
        <v>1.1590909090909092</v>
      </c>
      <c r="I11" s="4">
        <f>'CV Rotina &lt;2A - procedência'!P11</f>
        <v>1.0227272727272727</v>
      </c>
      <c r="J11" s="4">
        <f>'CV Rotina &lt;2A - procedência'!R11</f>
        <v>1.0454545454545454</v>
      </c>
      <c r="K11" s="4">
        <f>'CV Rotina &lt;2A - procedência'!T11</f>
        <v>1.1363636363636365</v>
      </c>
      <c r="L11" s="4">
        <f>'CV Rotina &lt;2A - procedência'!X11</f>
        <v>1.1590909090909092</v>
      </c>
      <c r="M11" s="2">
        <f t="shared" si="0"/>
        <v>1</v>
      </c>
      <c r="N11" s="2">
        <f t="shared" si="1"/>
        <v>8</v>
      </c>
      <c r="O11" s="2">
        <f t="shared" si="2"/>
        <v>9</v>
      </c>
      <c r="P11" s="2">
        <f t="shared" si="3"/>
        <v>4</v>
      </c>
    </row>
    <row r="12" spans="1:16" x14ac:dyDescent="0.25">
      <c r="A12" s="2" t="s">
        <v>4</v>
      </c>
      <c r="B12" s="2" t="s">
        <v>16</v>
      </c>
      <c r="C12" s="4">
        <f>'CV Rotina &lt;2A - procedência'!F12</f>
        <v>0.55670103092783496</v>
      </c>
      <c r="D12" s="4">
        <f>'CV Rotina &lt;2A - procedência'!N12</f>
        <v>0.8041237113402061</v>
      </c>
      <c r="E12" s="4">
        <f>'CV Rotina &lt;2A - procedência'!H12</f>
        <v>0.78865979381443296</v>
      </c>
      <c r="F12" s="4">
        <f>'CV Rotina &lt;2A - procedência'!J12</f>
        <v>0.78865979381443296</v>
      </c>
      <c r="G12" s="4">
        <f>'CV Rotina &lt;2A - procedência'!L12</f>
        <v>0.8350515463917525</v>
      </c>
      <c r="H12" s="4">
        <f>'CV Rotina &lt;2A - procedência'!V12</f>
        <v>0.71134020618556693</v>
      </c>
      <c r="I12" s="4">
        <f>'CV Rotina &lt;2A - procedência'!P12</f>
        <v>0.8041237113402061</v>
      </c>
      <c r="J12" s="4">
        <f>'CV Rotina &lt;2A - procedência'!R12</f>
        <v>0.75</v>
      </c>
      <c r="K12" s="4">
        <f>'CV Rotina &lt;2A - procedência'!T12</f>
        <v>0.88144329896907214</v>
      </c>
      <c r="L12" s="4">
        <f>'CV Rotina &lt;2A - procedência'!X12</f>
        <v>0.77319587628865971</v>
      </c>
      <c r="M12" s="2">
        <f t="shared" si="0"/>
        <v>0</v>
      </c>
      <c r="N12" s="2">
        <f t="shared" si="1"/>
        <v>0</v>
      </c>
      <c r="O12" s="2">
        <f t="shared" si="2"/>
        <v>0</v>
      </c>
      <c r="P12" s="2">
        <f t="shared" si="3"/>
        <v>0</v>
      </c>
    </row>
    <row r="13" spans="1:16" x14ac:dyDescent="0.25">
      <c r="A13" s="2" t="s">
        <v>3</v>
      </c>
      <c r="B13" s="2" t="s">
        <v>17</v>
      </c>
      <c r="C13" s="4">
        <f>'CV Rotina &lt;2A - procedência'!F13</f>
        <v>0.58673469387755106</v>
      </c>
      <c r="D13" s="4">
        <f>'CV Rotina &lt;2A - procedência'!N13</f>
        <v>0.86734693877551017</v>
      </c>
      <c r="E13" s="4">
        <f>'CV Rotina &lt;2A - procedência'!H13</f>
        <v>0.88265306122448983</v>
      </c>
      <c r="F13" s="4">
        <f>'CV Rotina &lt;2A - procedência'!J13</f>
        <v>0.91836734693877553</v>
      </c>
      <c r="G13" s="4">
        <f>'CV Rotina &lt;2A - procedência'!L13</f>
        <v>0.94387755102040816</v>
      </c>
      <c r="H13" s="4">
        <f>'CV Rotina &lt;2A - procedência'!V13</f>
        <v>0.83163265306122447</v>
      </c>
      <c r="I13" s="4">
        <f>'CV Rotina &lt;2A - procedência'!P13</f>
        <v>0.85204081632653061</v>
      </c>
      <c r="J13" s="4">
        <f>'CV Rotina &lt;2A - procedência'!R13</f>
        <v>0.75</v>
      </c>
      <c r="K13" s="4">
        <f>'CV Rotina &lt;2A - procedência'!T13</f>
        <v>1.0051020408163265</v>
      </c>
      <c r="L13" s="4">
        <f>'CV Rotina &lt;2A - procedência'!X13</f>
        <v>0.95408163265306123</v>
      </c>
      <c r="M13" s="2">
        <f t="shared" si="0"/>
        <v>0</v>
      </c>
      <c r="N13" s="2">
        <f t="shared" si="1"/>
        <v>2</v>
      </c>
      <c r="O13" s="2">
        <f t="shared" si="2"/>
        <v>2</v>
      </c>
      <c r="P13" s="2">
        <f t="shared" si="3"/>
        <v>0</v>
      </c>
    </row>
    <row r="14" spans="1:16" x14ac:dyDescent="0.25">
      <c r="A14" s="2" t="s">
        <v>3</v>
      </c>
      <c r="B14" s="2" t="s">
        <v>18</v>
      </c>
      <c r="C14" s="4">
        <f>'CV Rotina &lt;2A - procedência'!F14</f>
        <v>0.51666666666666672</v>
      </c>
      <c r="D14" s="4">
        <f>'CV Rotina &lt;2A - procedência'!N14</f>
        <v>1.1000000000000001</v>
      </c>
      <c r="E14" s="4">
        <f>'CV Rotina &lt;2A - procedência'!H14</f>
        <v>0.98333333333333328</v>
      </c>
      <c r="F14" s="4">
        <f>'CV Rotina &lt;2A - procedência'!J14</f>
        <v>0.98333333333333328</v>
      </c>
      <c r="G14" s="4">
        <f>'CV Rotina &lt;2A - procedência'!L14</f>
        <v>1.05</v>
      </c>
      <c r="H14" s="4">
        <f>'CV Rotina &lt;2A - procedência'!V14</f>
        <v>0.98333333333333328</v>
      </c>
      <c r="I14" s="4">
        <f>'CV Rotina &lt;2A - procedência'!P14</f>
        <v>1.0666666666666667</v>
      </c>
      <c r="J14" s="4">
        <f>'CV Rotina &lt;2A - procedência'!R14</f>
        <v>0.9</v>
      </c>
      <c r="K14" s="4">
        <f>'CV Rotina &lt;2A - procedência'!T14</f>
        <v>1.1499999999999999</v>
      </c>
      <c r="L14" s="4">
        <f>'CV Rotina &lt;2A - procedência'!X14</f>
        <v>0.96666666666666667</v>
      </c>
      <c r="M14" s="2">
        <f t="shared" si="0"/>
        <v>1</v>
      </c>
      <c r="N14" s="2">
        <f t="shared" si="1"/>
        <v>7</v>
      </c>
      <c r="O14" s="2">
        <f t="shared" si="2"/>
        <v>8</v>
      </c>
      <c r="P14" s="2">
        <f t="shared" si="3"/>
        <v>4</v>
      </c>
    </row>
    <row r="15" spans="1:16" x14ac:dyDescent="0.25">
      <c r="A15" s="2" t="s">
        <v>5</v>
      </c>
      <c r="B15" s="2" t="s">
        <v>19</v>
      </c>
      <c r="C15" s="4">
        <f>'CV Rotina &lt;2A - procedência'!F15</f>
        <v>1.1200000000000001</v>
      </c>
      <c r="D15" s="4">
        <f>'CV Rotina &lt;2A - procedência'!N15</f>
        <v>1.92</v>
      </c>
      <c r="E15" s="4">
        <f>'CV Rotina &lt;2A - procedência'!H15</f>
        <v>1.92</v>
      </c>
      <c r="F15" s="4">
        <f>'CV Rotina &lt;2A - procedência'!J15</f>
        <v>1.92</v>
      </c>
      <c r="G15" s="4">
        <f>'CV Rotina &lt;2A - procedência'!L15</f>
        <v>2.12</v>
      </c>
      <c r="H15" s="4">
        <f>'CV Rotina &lt;2A - procedência'!V15</f>
        <v>1.56</v>
      </c>
      <c r="I15" s="4">
        <f>'CV Rotina &lt;2A - procedência'!P15</f>
        <v>2.4</v>
      </c>
      <c r="J15" s="4">
        <f>'CV Rotina &lt;2A - procedência'!R15</f>
        <v>1.32</v>
      </c>
      <c r="K15" s="4">
        <f>'CV Rotina &lt;2A - procedência'!T15</f>
        <v>1.48</v>
      </c>
      <c r="L15" s="4">
        <f>'CV Rotina &lt;2A - procedência'!X15</f>
        <v>1.64</v>
      </c>
      <c r="M15" s="2">
        <f t="shared" si="0"/>
        <v>2</v>
      </c>
      <c r="N15" s="2">
        <f t="shared" si="1"/>
        <v>8</v>
      </c>
      <c r="O15" s="2">
        <f t="shared" si="2"/>
        <v>10</v>
      </c>
      <c r="P15" s="2">
        <f t="shared" si="3"/>
        <v>4</v>
      </c>
    </row>
    <row r="16" spans="1:16" x14ac:dyDescent="0.25">
      <c r="A16" s="2" t="s">
        <v>2</v>
      </c>
      <c r="B16" s="2" t="s">
        <v>20</v>
      </c>
      <c r="C16" s="4">
        <f>'CV Rotina &lt;2A - procedência'!F16</f>
        <v>0.47368421052631576</v>
      </c>
      <c r="D16" s="4">
        <f>'CV Rotina &lt;2A - procedência'!N16</f>
        <v>0.88157894736842102</v>
      </c>
      <c r="E16" s="4">
        <f>'CV Rotina &lt;2A - procedência'!H16</f>
        <v>0.90789473684210531</v>
      </c>
      <c r="F16" s="4">
        <f>'CV Rotina &lt;2A - procedência'!J16</f>
        <v>0.90789473684210531</v>
      </c>
      <c r="G16" s="4">
        <f>'CV Rotina &lt;2A - procedência'!L16</f>
        <v>0.90789473684210531</v>
      </c>
      <c r="H16" s="4">
        <f>'CV Rotina &lt;2A - procedência'!V16</f>
        <v>0.97368421052631582</v>
      </c>
      <c r="I16" s="4">
        <f>'CV Rotina &lt;2A - procedência'!P16</f>
        <v>1</v>
      </c>
      <c r="J16" s="4">
        <f>'CV Rotina &lt;2A - procedência'!R16</f>
        <v>0.77631578947368418</v>
      </c>
      <c r="K16" s="4">
        <f>'CV Rotina &lt;2A - procedência'!T16</f>
        <v>0.88157894736842102</v>
      </c>
      <c r="L16" s="4">
        <f>'CV Rotina &lt;2A - procedência'!X16</f>
        <v>0.94736842105263153</v>
      </c>
      <c r="M16" s="2">
        <f t="shared" si="0"/>
        <v>0</v>
      </c>
      <c r="N16" s="2">
        <f t="shared" si="1"/>
        <v>2</v>
      </c>
      <c r="O16" s="2">
        <f t="shared" si="2"/>
        <v>2</v>
      </c>
      <c r="P16" s="2">
        <f t="shared" si="3"/>
        <v>1</v>
      </c>
    </row>
    <row r="17" spans="1:16" x14ac:dyDescent="0.25">
      <c r="A17" s="2" t="s">
        <v>5</v>
      </c>
      <c r="B17" s="2" t="s">
        <v>21</v>
      </c>
      <c r="C17" s="4">
        <f>'CV Rotina &lt;2A - procedência'!F17</f>
        <v>1.521243115656963</v>
      </c>
      <c r="D17" s="4">
        <f>'CV Rotina &lt;2A - procedência'!N17</f>
        <v>0.94649881982690787</v>
      </c>
      <c r="E17" s="4">
        <f>'CV Rotina &lt;2A - procedência'!H17</f>
        <v>0.95003933910306837</v>
      </c>
      <c r="F17" s="4">
        <f>'CV Rotina &lt;2A - procedência'!J17</f>
        <v>0.97010228166797796</v>
      </c>
      <c r="G17" s="4">
        <f>'CV Rotina &lt;2A - procedência'!L17</f>
        <v>0.98662470495672694</v>
      </c>
      <c r="H17" s="4">
        <f>'CV Rotina &lt;2A - procedência'!V17</f>
        <v>0.90519276160503537</v>
      </c>
      <c r="I17" s="4">
        <f>'CV Rotina &lt;2A - procedência'!P17</f>
        <v>1.0161290322580645</v>
      </c>
      <c r="J17" s="4">
        <f>'CV Rotina &lt;2A - procedência'!R17</f>
        <v>0.71164437450826123</v>
      </c>
      <c r="K17" s="4">
        <f>'CV Rotina &lt;2A - procedência'!T17</f>
        <v>0.84854445318646732</v>
      </c>
      <c r="L17" s="4">
        <f>'CV Rotina &lt;2A - procedência'!X17</f>
        <v>0.96656176239181746</v>
      </c>
      <c r="M17" s="2">
        <f t="shared" si="0"/>
        <v>2</v>
      </c>
      <c r="N17" s="2">
        <f t="shared" si="1"/>
        <v>5</v>
      </c>
      <c r="O17" s="2">
        <f t="shared" si="2"/>
        <v>7</v>
      </c>
      <c r="P17" s="2">
        <f t="shared" si="3"/>
        <v>3</v>
      </c>
    </row>
    <row r="18" spans="1:16" x14ac:dyDescent="0.25">
      <c r="A18" s="2" t="s">
        <v>2</v>
      </c>
      <c r="B18" s="2" t="s">
        <v>22</v>
      </c>
      <c r="C18" s="4">
        <f>'CV Rotina &lt;2A - procedência'!F18</f>
        <v>0.46066970477511393</v>
      </c>
      <c r="D18" s="4">
        <f>'CV Rotina &lt;2A - procedência'!N18</f>
        <v>0.84109371904101449</v>
      </c>
      <c r="E18" s="4">
        <f>'CV Rotina &lt;2A - procedência'!H18</f>
        <v>0.82385575589459092</v>
      </c>
      <c r="F18" s="4">
        <f>'CV Rotina &lt;2A - procedência'!J18</f>
        <v>0.85000990687537159</v>
      </c>
      <c r="G18" s="4">
        <f>'CV Rotina &lt;2A - procedência'!L18</f>
        <v>0.86962552011095706</v>
      </c>
      <c r="H18" s="4">
        <f>'CV Rotina &lt;2A - procedência'!V18</f>
        <v>0.7763027541113533</v>
      </c>
      <c r="I18" s="4">
        <f>'CV Rotina &lt;2A - procedência'!P18</f>
        <v>0.87200317020011897</v>
      </c>
      <c r="J18" s="4">
        <f>'CV Rotina &lt;2A - procedência'!R18</f>
        <v>0.63245492371705969</v>
      </c>
      <c r="K18" s="4">
        <f>'CV Rotina &lt;2A - procedência'!T18</f>
        <v>0.7697642163661581</v>
      </c>
      <c r="L18" s="4">
        <f>'CV Rotina &lt;2A - procedência'!X18</f>
        <v>0.80126808004755301</v>
      </c>
      <c r="M18" s="2">
        <f t="shared" si="0"/>
        <v>0</v>
      </c>
      <c r="N18" s="2">
        <f t="shared" si="1"/>
        <v>0</v>
      </c>
      <c r="O18" s="2">
        <f t="shared" si="2"/>
        <v>0</v>
      </c>
      <c r="P18" s="2">
        <f t="shared" si="3"/>
        <v>0</v>
      </c>
    </row>
    <row r="19" spans="1:16" x14ac:dyDescent="0.25">
      <c r="A19" s="2" t="s">
        <v>5</v>
      </c>
      <c r="B19" s="2" t="s">
        <v>23</v>
      </c>
      <c r="C19" s="4">
        <f>'CV Rotina &lt;2A - procedência'!F19</f>
        <v>0.53052631578947362</v>
      </c>
      <c r="D19" s="4">
        <f>'CV Rotina &lt;2A - procedência'!N19</f>
        <v>0.90315789473684205</v>
      </c>
      <c r="E19" s="4">
        <f>'CV Rotina &lt;2A - procedência'!H19</f>
        <v>0.93473684210526309</v>
      </c>
      <c r="F19" s="4">
        <f>'CV Rotina &lt;2A - procedência'!J19</f>
        <v>0.92210526315789465</v>
      </c>
      <c r="G19" s="4">
        <f>'CV Rotina &lt;2A - procedência'!L19</f>
        <v>0.90947368421052621</v>
      </c>
      <c r="H19" s="4">
        <f>'CV Rotina &lt;2A - procedência'!V19</f>
        <v>0.89684210526315788</v>
      </c>
      <c r="I19" s="4">
        <f>'CV Rotina &lt;2A - procedência'!P19</f>
        <v>0.89052631578947361</v>
      </c>
      <c r="J19" s="4">
        <f>'CV Rotina &lt;2A - procedência'!R19</f>
        <v>0.91578947368421049</v>
      </c>
      <c r="K19" s="4">
        <f>'CV Rotina &lt;2A - procedência'!T19</f>
        <v>0.92210526315789465</v>
      </c>
      <c r="L19" s="4">
        <f>'CV Rotina &lt;2A - procedência'!X19</f>
        <v>1.0989473684210527</v>
      </c>
      <c r="M19" s="2">
        <f t="shared" si="0"/>
        <v>1</v>
      </c>
      <c r="N19" s="2">
        <f t="shared" si="1"/>
        <v>1</v>
      </c>
      <c r="O19" s="2">
        <f t="shared" si="2"/>
        <v>2</v>
      </c>
      <c r="P19" s="2">
        <f t="shared" si="3"/>
        <v>0</v>
      </c>
    </row>
    <row r="20" spans="1:16" x14ac:dyDescent="0.25">
      <c r="A20" s="2" t="s">
        <v>4</v>
      </c>
      <c r="B20" s="2" t="s">
        <v>24</v>
      </c>
      <c r="C20" s="4">
        <f>'CV Rotina &lt;2A - procedência'!F20</f>
        <v>2.2580428954423595</v>
      </c>
      <c r="D20" s="4">
        <f>'CV Rotina &lt;2A - procedência'!N20</f>
        <v>0.88873994638069709</v>
      </c>
      <c r="E20" s="4">
        <f>'CV Rotina &lt;2A - procedência'!H20</f>
        <v>0.90683646112600536</v>
      </c>
      <c r="F20" s="4">
        <f>'CV Rotina &lt;2A - procedência'!J20</f>
        <v>0.94101876675603224</v>
      </c>
      <c r="G20" s="4">
        <f>'CV Rotina &lt;2A - procedência'!L20</f>
        <v>0.93096514745308312</v>
      </c>
      <c r="H20" s="4">
        <f>'CV Rotina &lt;2A - procedência'!V20</f>
        <v>0.65549597855227881</v>
      </c>
      <c r="I20" s="4">
        <f>'CV Rotina &lt;2A - procedência'!P20</f>
        <v>0.93096514745308312</v>
      </c>
      <c r="J20" s="4">
        <f>'CV Rotina &lt;2A - procedência'!R20</f>
        <v>0.70174262734584458</v>
      </c>
      <c r="K20" s="4">
        <f>'CV Rotina &lt;2A - procedência'!T20</f>
        <v>0.86260053619302957</v>
      </c>
      <c r="L20" s="4">
        <f>'CV Rotina &lt;2A - procedência'!X20</f>
        <v>0.91085790884718498</v>
      </c>
      <c r="M20" s="2">
        <f t="shared" si="0"/>
        <v>1</v>
      </c>
      <c r="N20" s="2">
        <f t="shared" si="1"/>
        <v>0</v>
      </c>
      <c r="O20" s="2">
        <f t="shared" si="2"/>
        <v>1</v>
      </c>
      <c r="P20" s="2">
        <f t="shared" si="3"/>
        <v>0</v>
      </c>
    </row>
    <row r="21" spans="1:16" x14ac:dyDescent="0.25">
      <c r="A21" s="2" t="s">
        <v>3</v>
      </c>
      <c r="B21" s="2" t="s">
        <v>25</v>
      </c>
      <c r="C21" s="4">
        <f>'CV Rotina &lt;2A - procedência'!F21</f>
        <v>1.4888337468982629E-2</v>
      </c>
      <c r="D21" s="4">
        <f>'CV Rotina &lt;2A - procedência'!N21</f>
        <v>0.7890818858560793</v>
      </c>
      <c r="E21" s="4">
        <f>'CV Rotina &lt;2A - procedência'!H21</f>
        <v>0.91563275434243174</v>
      </c>
      <c r="F21" s="4">
        <f>'CV Rotina &lt;2A - procedência'!J21</f>
        <v>0.95285359801488823</v>
      </c>
      <c r="G21" s="4">
        <f>'CV Rotina &lt;2A - procedência'!L21</f>
        <v>0.85607940446650121</v>
      </c>
      <c r="H21" s="4">
        <f>'CV Rotina &lt;2A - procedência'!V21</f>
        <v>1.1315136476426799</v>
      </c>
      <c r="I21" s="4">
        <f>'CV Rotina &lt;2A - procedência'!P21</f>
        <v>0.97518610421836216</v>
      </c>
      <c r="J21" s="4">
        <f>'CV Rotina &lt;2A - procedência'!R21</f>
        <v>0.84863523573200983</v>
      </c>
      <c r="K21" s="4">
        <f>'CV Rotina &lt;2A - procedência'!T21</f>
        <v>1.1538461538461537</v>
      </c>
      <c r="L21" s="4">
        <f>'CV Rotina &lt;2A - procedência'!X21</f>
        <v>1.0124069478908189</v>
      </c>
      <c r="M21" s="2">
        <f t="shared" si="0"/>
        <v>0</v>
      </c>
      <c r="N21" s="2">
        <f t="shared" si="1"/>
        <v>5</v>
      </c>
      <c r="O21" s="2">
        <f t="shared" si="2"/>
        <v>5</v>
      </c>
      <c r="P21" s="2">
        <f t="shared" si="3"/>
        <v>2</v>
      </c>
    </row>
    <row r="22" spans="1:16" x14ac:dyDescent="0.25">
      <c r="A22" s="2" t="s">
        <v>2</v>
      </c>
      <c r="B22" s="2" t="s">
        <v>26</v>
      </c>
      <c r="C22" s="4">
        <f>'CV Rotina &lt;2A - procedência'!F22</f>
        <v>0</v>
      </c>
      <c r="D22" s="4">
        <f>'CV Rotina &lt;2A - procedência'!N22</f>
        <v>1.1000000000000001</v>
      </c>
      <c r="E22" s="4">
        <f>'CV Rotina &lt;2A - procedência'!H22</f>
        <v>1</v>
      </c>
      <c r="F22" s="4">
        <f>'CV Rotina &lt;2A - procedência'!J22</f>
        <v>0.94</v>
      </c>
      <c r="G22" s="4">
        <f>'CV Rotina &lt;2A - procedência'!L22</f>
        <v>1.1200000000000001</v>
      </c>
      <c r="H22" s="4">
        <f>'CV Rotina &lt;2A - procedência'!V22</f>
        <v>0.82</v>
      </c>
      <c r="I22" s="4">
        <f>'CV Rotina &lt;2A - procedência'!P22</f>
        <v>1.02</v>
      </c>
      <c r="J22" s="4">
        <f>'CV Rotina &lt;2A - procedência'!R22</f>
        <v>0.88</v>
      </c>
      <c r="K22" s="4">
        <f>'CV Rotina &lt;2A - procedência'!T22</f>
        <v>1.18</v>
      </c>
      <c r="L22" s="4">
        <f>'CV Rotina &lt;2A - procedência'!X22</f>
        <v>0.92</v>
      </c>
      <c r="M22" s="2">
        <f t="shared" si="0"/>
        <v>1</v>
      </c>
      <c r="N22" s="2">
        <f t="shared" si="1"/>
        <v>4</v>
      </c>
      <c r="O22" s="2">
        <f t="shared" si="2"/>
        <v>5</v>
      </c>
      <c r="P22" s="2">
        <f t="shared" si="3"/>
        <v>2</v>
      </c>
    </row>
    <row r="23" spans="1:16" x14ac:dyDescent="0.25">
      <c r="A23" s="2" t="s">
        <v>5</v>
      </c>
      <c r="B23" s="2" t="s">
        <v>27</v>
      </c>
      <c r="C23" s="4">
        <f>'CV Rotina &lt;2A - procedência'!F23</f>
        <v>0.95</v>
      </c>
      <c r="D23" s="4">
        <f>'CV Rotina &lt;2A - procedência'!N23</f>
        <v>1.35</v>
      </c>
      <c r="E23" s="4">
        <f>'CV Rotina &lt;2A - procedência'!H23</f>
        <v>0.95</v>
      </c>
      <c r="F23" s="4">
        <f>'CV Rotina &lt;2A - procedência'!J23</f>
        <v>0.9</v>
      </c>
      <c r="G23" s="4">
        <f>'CV Rotina &lt;2A - procedência'!L23</f>
        <v>1.35</v>
      </c>
      <c r="H23" s="4">
        <f>'CV Rotina &lt;2A - procedência'!V23</f>
        <v>1</v>
      </c>
      <c r="I23" s="4">
        <f>'CV Rotina &lt;2A - procedência'!P23</f>
        <v>0.9</v>
      </c>
      <c r="J23" s="4">
        <f>'CV Rotina &lt;2A - procedência'!R23</f>
        <v>0.7</v>
      </c>
      <c r="K23" s="4">
        <f>'CV Rotina &lt;2A - procedência'!T23</f>
        <v>1.1000000000000001</v>
      </c>
      <c r="L23" s="4">
        <f>'CV Rotina &lt;2A - procedência'!X23</f>
        <v>1.1499999999999999</v>
      </c>
      <c r="M23" s="2">
        <f t="shared" si="0"/>
        <v>2</v>
      </c>
      <c r="N23" s="2">
        <f t="shared" si="1"/>
        <v>5</v>
      </c>
      <c r="O23" s="2">
        <f t="shared" si="2"/>
        <v>7</v>
      </c>
      <c r="P23" s="2">
        <f t="shared" si="3"/>
        <v>3</v>
      </c>
    </row>
    <row r="24" spans="1:16" x14ac:dyDescent="0.25">
      <c r="A24" s="2" t="s">
        <v>2</v>
      </c>
      <c r="B24" s="2" t="s">
        <v>28</v>
      </c>
      <c r="C24" s="4">
        <f>'CV Rotina &lt;2A - procedência'!F24</f>
        <v>0.20665083135391923</v>
      </c>
      <c r="D24" s="4">
        <f>'CV Rotina &lt;2A - procedência'!N24</f>
        <v>0.89786223277909738</v>
      </c>
      <c r="E24" s="4">
        <f>'CV Rotina &lt;2A - procedência'!H24</f>
        <v>0.94774346793349162</v>
      </c>
      <c r="F24" s="4">
        <f>'CV Rotina &lt;2A - procedência'!J24</f>
        <v>0.95486935866983369</v>
      </c>
      <c r="G24" s="4">
        <f>'CV Rotina &lt;2A - procedência'!L24</f>
        <v>0.9121140142517814</v>
      </c>
      <c r="H24" s="4">
        <f>'CV Rotina &lt;2A - procedência'!V24</f>
        <v>1.0118764845605701</v>
      </c>
      <c r="I24" s="4">
        <f>'CV Rotina &lt;2A - procedência'!P24</f>
        <v>0.86223277909738716</v>
      </c>
      <c r="J24" s="4">
        <f>'CV Rotina &lt;2A - procedência'!R24</f>
        <v>0.90498812351543934</v>
      </c>
      <c r="K24" s="4">
        <f>'CV Rotina &lt;2A - procedência'!T24</f>
        <v>1.0475059382422802</v>
      </c>
      <c r="L24" s="4">
        <f>'CV Rotina &lt;2A - procedência'!X24</f>
        <v>0.94061757719714956</v>
      </c>
      <c r="M24" s="2">
        <f t="shared" si="0"/>
        <v>0</v>
      </c>
      <c r="N24" s="2">
        <f t="shared" si="1"/>
        <v>3</v>
      </c>
      <c r="O24" s="2">
        <f t="shared" si="2"/>
        <v>3</v>
      </c>
      <c r="P24" s="2">
        <f t="shared" si="3"/>
        <v>2</v>
      </c>
    </row>
    <row r="25" spans="1:16" x14ac:dyDescent="0.25">
      <c r="A25" s="2" t="s">
        <v>5</v>
      </c>
      <c r="B25" s="2" t="s">
        <v>29</v>
      </c>
      <c r="C25" s="4">
        <f>'CV Rotina &lt;2A - procedência'!F25</f>
        <v>1.3478260869565217</v>
      </c>
      <c r="D25" s="4">
        <f>'CV Rotina &lt;2A - procedência'!N25</f>
        <v>1.5217391304347827</v>
      </c>
      <c r="E25" s="4">
        <f>'CV Rotina &lt;2A - procedência'!H25</f>
        <v>2.0434782608695654</v>
      </c>
      <c r="F25" s="4">
        <f>'CV Rotina &lt;2A - procedência'!J25</f>
        <v>2</v>
      </c>
      <c r="G25" s="4">
        <f>'CV Rotina &lt;2A - procedência'!L25</f>
        <v>1.6956521739130435</v>
      </c>
      <c r="H25" s="4">
        <f>'CV Rotina &lt;2A - procedência'!V25</f>
        <v>1.3043478260869565</v>
      </c>
      <c r="I25" s="4">
        <f>'CV Rotina &lt;2A - procedência'!P25</f>
        <v>2.2173913043478262</v>
      </c>
      <c r="J25" s="4">
        <f>'CV Rotina &lt;2A - procedência'!R25</f>
        <v>1.3043478260869565</v>
      </c>
      <c r="K25" s="4">
        <f>'CV Rotina &lt;2A - procedência'!T25</f>
        <v>1.0434782608695652</v>
      </c>
      <c r="L25" s="4">
        <f>'CV Rotina &lt;2A - procedência'!X25</f>
        <v>1.4347826086956521</v>
      </c>
      <c r="M25" s="2">
        <f t="shared" si="0"/>
        <v>2</v>
      </c>
      <c r="N25" s="2">
        <f t="shared" si="1"/>
        <v>8</v>
      </c>
      <c r="O25" s="2">
        <f t="shared" si="2"/>
        <v>10</v>
      </c>
      <c r="P25" s="2">
        <f t="shared" si="3"/>
        <v>4</v>
      </c>
    </row>
    <row r="26" spans="1:16" x14ac:dyDescent="0.25">
      <c r="A26" s="2" t="s">
        <v>3</v>
      </c>
      <c r="B26" s="2" t="s">
        <v>30</v>
      </c>
      <c r="C26" s="4">
        <f>'CV Rotina &lt;2A - procedência'!F26</f>
        <v>0.29213483146067415</v>
      </c>
      <c r="D26" s="4">
        <f>'CV Rotina &lt;2A - procedência'!N26</f>
        <v>0.9662921348314607</v>
      </c>
      <c r="E26" s="4">
        <f>'CV Rotina &lt;2A - procedência'!H26</f>
        <v>1.0674157303370786</v>
      </c>
      <c r="F26" s="4">
        <f>'CV Rotina &lt;2A - procedência'!J26</f>
        <v>1.1123595505617978</v>
      </c>
      <c r="G26" s="4">
        <f>'CV Rotina &lt;2A - procedência'!L26</f>
        <v>0.9887640449438202</v>
      </c>
      <c r="H26" s="4">
        <f>'CV Rotina &lt;2A - procedência'!V26</f>
        <v>0.88764044943820219</v>
      </c>
      <c r="I26" s="4">
        <f>'CV Rotina &lt;2A - procedência'!P26</f>
        <v>1.1573033707865168</v>
      </c>
      <c r="J26" s="4">
        <f>'CV Rotina &lt;2A - procedência'!R26</f>
        <v>0.8314606741573034</v>
      </c>
      <c r="K26" s="4">
        <f>'CV Rotina &lt;2A - procedência'!T26</f>
        <v>1.0337078651685394</v>
      </c>
      <c r="L26" s="4">
        <f>'CV Rotina &lt;2A - procedência'!X26</f>
        <v>0.6853932584269663</v>
      </c>
      <c r="M26" s="2">
        <f t="shared" si="0"/>
        <v>1</v>
      </c>
      <c r="N26" s="2">
        <f t="shared" si="1"/>
        <v>5</v>
      </c>
      <c r="O26" s="2">
        <f t="shared" si="2"/>
        <v>6</v>
      </c>
      <c r="P26" s="2">
        <f t="shared" si="3"/>
        <v>3</v>
      </c>
    </row>
    <row r="27" spans="1:16" x14ac:dyDescent="0.25">
      <c r="A27" s="2" t="s">
        <v>2</v>
      </c>
      <c r="B27" s="2" t="s">
        <v>31</v>
      </c>
      <c r="C27" s="4">
        <f>'CV Rotina &lt;2A - procedência'!F27</f>
        <v>0.48547717842323657</v>
      </c>
      <c r="D27" s="4">
        <f>'CV Rotina &lt;2A - procedência'!N27</f>
        <v>0.94605809128630713</v>
      </c>
      <c r="E27" s="4">
        <f>'CV Rotina &lt;2A - procedência'!H27</f>
        <v>0.8340248962655602</v>
      </c>
      <c r="F27" s="4">
        <f>'CV Rotina &lt;2A - procedência'!J27</f>
        <v>0.8091286307053942</v>
      </c>
      <c r="G27" s="4">
        <f>'CV Rotina &lt;2A - procedência'!L27</f>
        <v>0.98340248962655608</v>
      </c>
      <c r="H27" s="4">
        <f>'CV Rotina &lt;2A - procedência'!V27</f>
        <v>1.0207468879668051</v>
      </c>
      <c r="I27" s="4">
        <f>'CV Rotina &lt;2A - procedência'!P27</f>
        <v>0.79668049792531126</v>
      </c>
      <c r="J27" s="4">
        <f>'CV Rotina &lt;2A - procedência'!R27</f>
        <v>0.64730290456431538</v>
      </c>
      <c r="K27" s="4">
        <f>'CV Rotina &lt;2A - procedência'!T27</f>
        <v>1.0207468879668051</v>
      </c>
      <c r="L27" s="4">
        <f>'CV Rotina &lt;2A - procedência'!X27</f>
        <v>1.008298755186722</v>
      </c>
      <c r="M27" s="2">
        <f t="shared" si="0"/>
        <v>1</v>
      </c>
      <c r="N27" s="2">
        <f t="shared" si="1"/>
        <v>4</v>
      </c>
      <c r="O27" s="2">
        <f t="shared" si="2"/>
        <v>5</v>
      </c>
      <c r="P27" s="2">
        <f t="shared" si="3"/>
        <v>2</v>
      </c>
    </row>
    <row r="28" spans="1:16" x14ac:dyDescent="0.25">
      <c r="A28" s="2" t="s">
        <v>4</v>
      </c>
      <c r="B28" s="2" t="s">
        <v>32</v>
      </c>
      <c r="C28" s="4">
        <f>'CV Rotina &lt;2A - procedência'!F28</f>
        <v>0.19148936170212766</v>
      </c>
      <c r="D28" s="4">
        <f>'CV Rotina &lt;2A - procedência'!N28</f>
        <v>0.91489361702127658</v>
      </c>
      <c r="E28" s="4">
        <f>'CV Rotina &lt;2A - procedência'!H28</f>
        <v>0.97872340425531912</v>
      </c>
      <c r="F28" s="4">
        <f>'CV Rotina &lt;2A - procedência'!J28</f>
        <v>0.95744680851063835</v>
      </c>
      <c r="G28" s="4">
        <f>'CV Rotina &lt;2A - procedência'!L28</f>
        <v>0.8936170212765957</v>
      </c>
      <c r="H28" s="4">
        <f>'CV Rotina &lt;2A - procedência'!V28</f>
        <v>1.0638297872340425</v>
      </c>
      <c r="I28" s="4">
        <f>'CV Rotina &lt;2A - procedência'!P28</f>
        <v>1.1063829787234043</v>
      </c>
      <c r="J28" s="4">
        <f>'CV Rotina &lt;2A - procedência'!R28</f>
        <v>0.74468085106382975</v>
      </c>
      <c r="K28" s="4">
        <f>'CV Rotina &lt;2A - procedência'!T28</f>
        <v>0.8936170212765957</v>
      </c>
      <c r="L28" s="4">
        <f>'CV Rotina &lt;2A - procedência'!X28</f>
        <v>1</v>
      </c>
      <c r="M28" s="2">
        <f t="shared" si="0"/>
        <v>1</v>
      </c>
      <c r="N28" s="2">
        <f t="shared" si="1"/>
        <v>5</v>
      </c>
      <c r="O28" s="2">
        <f t="shared" si="2"/>
        <v>6</v>
      </c>
      <c r="P28" s="2">
        <f t="shared" si="3"/>
        <v>3</v>
      </c>
    </row>
    <row r="29" spans="1:16" x14ac:dyDescent="0.25">
      <c r="A29" s="2" t="s">
        <v>5</v>
      </c>
      <c r="B29" s="2" t="s">
        <v>33</v>
      </c>
      <c r="C29" s="4">
        <f>'CV Rotina &lt;2A - procedência'!F29</f>
        <v>0.44018058690744921</v>
      </c>
      <c r="D29" s="4">
        <f>'CV Rotina &lt;2A - procedência'!N29</f>
        <v>0.80586907449209932</v>
      </c>
      <c r="E29" s="4">
        <f>'CV Rotina &lt;2A - procedência'!H29</f>
        <v>0.72460496613995495</v>
      </c>
      <c r="F29" s="4">
        <f>'CV Rotina &lt;2A - procedência'!J29</f>
        <v>0.7787810383747179</v>
      </c>
      <c r="G29" s="4">
        <f>'CV Rotina &lt;2A - procedência'!L29</f>
        <v>0.83295711060948086</v>
      </c>
      <c r="H29" s="4">
        <f>'CV Rotina &lt;2A - procedência'!V29</f>
        <v>0.68397291196388266</v>
      </c>
      <c r="I29" s="4">
        <f>'CV Rotina &lt;2A - procedência'!P29</f>
        <v>0.80586907449209932</v>
      </c>
      <c r="J29" s="4">
        <f>'CV Rotina &lt;2A - procedência'!R29</f>
        <v>0.7787810383747179</v>
      </c>
      <c r="K29" s="4">
        <f>'CV Rotina &lt;2A - procedência'!T29</f>
        <v>0.90067720090293457</v>
      </c>
      <c r="L29" s="4">
        <f>'CV Rotina &lt;2A - procedência'!X29</f>
        <v>0.71783295711060957</v>
      </c>
      <c r="M29" s="2">
        <f t="shared" si="0"/>
        <v>0</v>
      </c>
      <c r="N29" s="2">
        <f t="shared" si="1"/>
        <v>0</v>
      </c>
      <c r="O29" s="2">
        <f t="shared" si="2"/>
        <v>0</v>
      </c>
      <c r="P29" s="2">
        <f t="shared" si="3"/>
        <v>0</v>
      </c>
    </row>
    <row r="30" spans="1:16" x14ac:dyDescent="0.25">
      <c r="A30" s="2" t="s">
        <v>2</v>
      </c>
      <c r="B30" s="2" t="s">
        <v>34</v>
      </c>
      <c r="C30" s="4">
        <f>'CV Rotina &lt;2A - procedência'!F30</f>
        <v>0.80101180438448571</v>
      </c>
      <c r="D30" s="4">
        <f>'CV Rotina &lt;2A - procedência'!N30</f>
        <v>0.86677908937605397</v>
      </c>
      <c r="E30" s="4">
        <f>'CV Rotina &lt;2A - procedência'!H30</f>
        <v>0.85328836424957843</v>
      </c>
      <c r="F30" s="4">
        <f>'CV Rotina &lt;2A - procedência'!J30</f>
        <v>0.87521079258010115</v>
      </c>
      <c r="G30" s="4">
        <f>'CV Rotina &lt;2A - procedência'!L30</f>
        <v>0.90725126475548057</v>
      </c>
      <c r="H30" s="4">
        <f>'CV Rotina &lt;2A - procedência'!V30</f>
        <v>0.68296795952782463</v>
      </c>
      <c r="I30" s="4">
        <f>'CV Rotina &lt;2A - procedência'!P30</f>
        <v>0.96121416526138281</v>
      </c>
      <c r="J30" s="4">
        <f>'CV Rotina &lt;2A - procedência'!R30</f>
        <v>0.57841483979763908</v>
      </c>
      <c r="K30" s="4">
        <f>'CV Rotina &lt;2A - procedência'!T30</f>
        <v>0.77740303541315348</v>
      </c>
      <c r="L30" s="4">
        <f>'CV Rotina &lt;2A - procedência'!X30</f>
        <v>0.80101180438448571</v>
      </c>
      <c r="M30" s="2">
        <f t="shared" si="0"/>
        <v>0</v>
      </c>
      <c r="N30" s="2">
        <f t="shared" si="1"/>
        <v>1</v>
      </c>
      <c r="O30" s="2">
        <f t="shared" si="2"/>
        <v>1</v>
      </c>
      <c r="P30" s="2">
        <f t="shared" si="3"/>
        <v>0</v>
      </c>
    </row>
    <row r="31" spans="1:16" x14ac:dyDescent="0.25">
      <c r="A31" s="2" t="s">
        <v>2</v>
      </c>
      <c r="B31" s="2" t="s">
        <v>35</v>
      </c>
      <c r="C31" s="4">
        <f>'CV Rotina &lt;2A - procedência'!F31</f>
        <v>0.86079545454545459</v>
      </c>
      <c r="D31" s="4">
        <f>'CV Rotina &lt;2A - procedência'!N31</f>
        <v>1.0994318181818181</v>
      </c>
      <c r="E31" s="4">
        <f>'CV Rotina &lt;2A - procedência'!H31</f>
        <v>1.2357954545454546</v>
      </c>
      <c r="F31" s="4">
        <f>'CV Rotina &lt;2A - procedência'!J31</f>
        <v>1.2357954545454546</v>
      </c>
      <c r="G31" s="4">
        <f>'CV Rotina &lt;2A - procedência'!L31</f>
        <v>1.0994318181818181</v>
      </c>
      <c r="H31" s="4">
        <f>'CV Rotina &lt;2A - procedência'!V31</f>
        <v>0.99715909090909094</v>
      </c>
      <c r="I31" s="4">
        <f>'CV Rotina &lt;2A - procedência'!P31</f>
        <v>1.0142045454545454</v>
      </c>
      <c r="J31" s="4">
        <f>'CV Rotina &lt;2A - procedência'!R31</f>
        <v>1.1079545454545454</v>
      </c>
      <c r="K31" s="4">
        <f>'CV Rotina &lt;2A - procedência'!T31</f>
        <v>0.98863636363636365</v>
      </c>
      <c r="L31" s="4">
        <f>'CV Rotina &lt;2A - procedência'!X31</f>
        <v>1.125</v>
      </c>
      <c r="M31" s="2">
        <f t="shared" si="0"/>
        <v>1</v>
      </c>
      <c r="N31" s="2">
        <f t="shared" si="1"/>
        <v>8</v>
      </c>
      <c r="O31" s="2">
        <f t="shared" si="2"/>
        <v>9</v>
      </c>
      <c r="P31" s="2">
        <f t="shared" si="3"/>
        <v>4</v>
      </c>
    </row>
    <row r="32" spans="1:16" x14ac:dyDescent="0.25">
      <c r="A32" s="2" t="s">
        <v>2</v>
      </c>
      <c r="B32" s="2" t="s">
        <v>36</v>
      </c>
      <c r="C32" s="4">
        <f>'CV Rotina &lt;2A - procedência'!F32</f>
        <v>0.4285714285714286</v>
      </c>
      <c r="D32" s="4">
        <f>'CV Rotina &lt;2A - procedência'!N32</f>
        <v>1.1142857142857143</v>
      </c>
      <c r="E32" s="4">
        <f>'CV Rotina &lt;2A - procedência'!H32</f>
        <v>0.92142857142857149</v>
      </c>
      <c r="F32" s="4">
        <f>'CV Rotina &lt;2A - procedência'!J32</f>
        <v>0.94285714285714295</v>
      </c>
      <c r="G32" s="4">
        <f>'CV Rotina &lt;2A - procedência'!L32</f>
        <v>1.092857142857143</v>
      </c>
      <c r="H32" s="4">
        <f>'CV Rotina &lt;2A - procedência'!V32</f>
        <v>1.1142857142857143</v>
      </c>
      <c r="I32" s="4">
        <f>'CV Rotina &lt;2A - procedência'!P32</f>
        <v>1.0071428571428571</v>
      </c>
      <c r="J32" s="4">
        <f>'CV Rotina &lt;2A - procedência'!R32</f>
        <v>0.66428571428571437</v>
      </c>
      <c r="K32" s="4">
        <f>'CV Rotina &lt;2A - procedência'!T32</f>
        <v>0.92142857142857149</v>
      </c>
      <c r="L32" s="4">
        <f>'CV Rotina &lt;2A - procedência'!X32</f>
        <v>1.1142857142857143</v>
      </c>
      <c r="M32" s="2">
        <f t="shared" si="0"/>
        <v>1</v>
      </c>
      <c r="N32" s="2">
        <f t="shared" si="1"/>
        <v>4</v>
      </c>
      <c r="O32" s="2">
        <f t="shared" si="2"/>
        <v>5</v>
      </c>
      <c r="P32" s="2">
        <f t="shared" si="3"/>
        <v>2</v>
      </c>
    </row>
    <row r="33" spans="1:16" x14ac:dyDescent="0.25">
      <c r="A33" s="2" t="s">
        <v>5</v>
      </c>
      <c r="B33" s="2" t="s">
        <v>37</v>
      </c>
      <c r="C33" s="4">
        <f>'CV Rotina &lt;2A - procedência'!F33</f>
        <v>0.6412213740458016</v>
      </c>
      <c r="D33" s="4">
        <f>'CV Rotina &lt;2A - procedência'!N33</f>
        <v>1.0534351145038168</v>
      </c>
      <c r="E33" s="4">
        <f>'CV Rotina &lt;2A - procedência'!H33</f>
        <v>1.2595419847328244</v>
      </c>
      <c r="F33" s="4">
        <f>'CV Rotina &lt;2A - procedência'!J33</f>
        <v>1.1221374045801527</v>
      </c>
      <c r="G33" s="4">
        <f>'CV Rotina &lt;2A - procedência'!L33</f>
        <v>1.0076335877862597</v>
      </c>
      <c r="H33" s="4">
        <f>'CV Rotina &lt;2A - procedência'!V33</f>
        <v>0.4351145038167939</v>
      </c>
      <c r="I33" s="4">
        <f>'CV Rotina &lt;2A - procedência'!P33</f>
        <v>1.0763358778625955</v>
      </c>
      <c r="J33" s="4">
        <f>'CV Rotina &lt;2A - procedência'!R33</f>
        <v>0.87022900763358779</v>
      </c>
      <c r="K33" s="4">
        <f>'CV Rotina &lt;2A - procedência'!T33</f>
        <v>0.82442748091603058</v>
      </c>
      <c r="L33" s="4">
        <f>'CV Rotina &lt;2A - procedência'!X33</f>
        <v>0.70992366412213748</v>
      </c>
      <c r="M33" s="2">
        <f t="shared" si="0"/>
        <v>1</v>
      </c>
      <c r="N33" s="2">
        <f t="shared" si="1"/>
        <v>4</v>
      </c>
      <c r="O33" s="2">
        <f t="shared" si="2"/>
        <v>5</v>
      </c>
      <c r="P33" s="2">
        <f t="shared" si="3"/>
        <v>3</v>
      </c>
    </row>
    <row r="34" spans="1:16" x14ac:dyDescent="0.25">
      <c r="A34" s="2" t="s">
        <v>5</v>
      </c>
      <c r="B34" s="2" t="s">
        <v>38</v>
      </c>
      <c r="C34" s="4">
        <f>'CV Rotina &lt;2A - procedência'!F34</f>
        <v>0.51020408163265307</v>
      </c>
      <c r="D34" s="4">
        <f>'CV Rotina &lt;2A - procedência'!N34</f>
        <v>0.77551020408163263</v>
      </c>
      <c r="E34" s="4">
        <f>'CV Rotina &lt;2A - procedência'!H34</f>
        <v>0.83673469387755106</v>
      </c>
      <c r="F34" s="4">
        <f>'CV Rotina &lt;2A - procedência'!J34</f>
        <v>0.8571428571428571</v>
      </c>
      <c r="G34" s="4">
        <f>'CV Rotina &lt;2A - procedência'!L34</f>
        <v>0.65306122448979587</v>
      </c>
      <c r="H34" s="4">
        <f>'CV Rotina &lt;2A - procedência'!V34</f>
        <v>1.1020408163265305</v>
      </c>
      <c r="I34" s="4">
        <f>'CV Rotina &lt;2A - procedência'!P34</f>
        <v>0.79591836734693877</v>
      </c>
      <c r="J34" s="4">
        <f>'CV Rotina &lt;2A - procedência'!R34</f>
        <v>0.89795918367346939</v>
      </c>
      <c r="K34" s="4">
        <f>'CV Rotina &lt;2A - procedência'!T34</f>
        <v>0.77551020408163263</v>
      </c>
      <c r="L34" s="4">
        <f>'CV Rotina &lt;2A - procedência'!X34</f>
        <v>0.89795918367346939</v>
      </c>
      <c r="M34" s="2">
        <f t="shared" ref="M34:M65" si="4">COUNTIF(C34:D34,"&gt;=0,9")</f>
        <v>0</v>
      </c>
      <c r="N34" s="2">
        <f t="shared" ref="N34:N65" si="5">COUNTIFS(E34:L34,"&gt;=0,95")</f>
        <v>1</v>
      </c>
      <c r="O34" s="2">
        <f t="shared" si="2"/>
        <v>1</v>
      </c>
      <c r="P34" s="2">
        <f t="shared" si="3"/>
        <v>1</v>
      </c>
    </row>
    <row r="35" spans="1:16" x14ac:dyDescent="0.25">
      <c r="A35" s="2" t="s">
        <v>5</v>
      </c>
      <c r="B35" s="2" t="s">
        <v>39</v>
      </c>
      <c r="C35" s="4">
        <f>'CV Rotina &lt;2A - procedência'!F35</f>
        <v>0.61403508771929827</v>
      </c>
      <c r="D35" s="4">
        <f>'CV Rotina &lt;2A - procedência'!N35</f>
        <v>1.1228070175438596</v>
      </c>
      <c r="E35" s="4">
        <f>'CV Rotina &lt;2A - procedência'!H35</f>
        <v>1.0701754385964912</v>
      </c>
      <c r="F35" s="4">
        <f>'CV Rotina &lt;2A - procedência'!J35</f>
        <v>1.1578947368421053</v>
      </c>
      <c r="G35" s="4">
        <f>'CV Rotina &lt;2A - procedência'!L35</f>
        <v>1.1403508771929824</v>
      </c>
      <c r="H35" s="4">
        <f>'CV Rotina &lt;2A - procedência'!V35</f>
        <v>0.92982456140350878</v>
      </c>
      <c r="I35" s="4">
        <f>'CV Rotina &lt;2A - procedência'!P35</f>
        <v>1.0877192982456141</v>
      </c>
      <c r="J35" s="4">
        <f>'CV Rotina &lt;2A - procedência'!R35</f>
        <v>0.91228070175438591</v>
      </c>
      <c r="K35" s="4">
        <f>'CV Rotina &lt;2A - procedência'!T35</f>
        <v>0.77192982456140347</v>
      </c>
      <c r="L35" s="4">
        <f>'CV Rotina &lt;2A - procedência'!X35</f>
        <v>1.1228070175438596</v>
      </c>
      <c r="M35" s="2">
        <f t="shared" si="4"/>
        <v>1</v>
      </c>
      <c r="N35" s="2">
        <f t="shared" si="5"/>
        <v>5</v>
      </c>
      <c r="O35" s="2">
        <f t="shared" si="2"/>
        <v>6</v>
      </c>
      <c r="P35" s="2">
        <f t="shared" si="3"/>
        <v>3</v>
      </c>
    </row>
    <row r="36" spans="1:16" x14ac:dyDescent="0.25">
      <c r="A36" s="2" t="s">
        <v>2</v>
      </c>
      <c r="B36" s="2" t="s">
        <v>40</v>
      </c>
      <c r="C36" s="4">
        <f>'CV Rotina &lt;2A - procedência'!F36</f>
        <v>0.7021276595744681</v>
      </c>
      <c r="D36" s="4">
        <f>'CV Rotina &lt;2A - procedência'!N36</f>
        <v>1.1914893617021276</v>
      </c>
      <c r="E36" s="4">
        <f>'CV Rotina &lt;2A - procedência'!H36</f>
        <v>1.0638297872340425</v>
      </c>
      <c r="F36" s="4">
        <f>'CV Rotina &lt;2A - procedência'!J36</f>
        <v>1.0638297872340425</v>
      </c>
      <c r="G36" s="4">
        <f>'CV Rotina &lt;2A - procedência'!L36</f>
        <v>1.2127659574468086</v>
      </c>
      <c r="H36" s="4">
        <f>'CV Rotina &lt;2A - procedência'!V36</f>
        <v>0.85106382978723405</v>
      </c>
      <c r="I36" s="4">
        <f>'CV Rotina &lt;2A - procedência'!P36</f>
        <v>1.0212765957446808</v>
      </c>
      <c r="J36" s="4">
        <f>'CV Rotina &lt;2A - procedência'!R36</f>
        <v>1.1914893617021276</v>
      </c>
      <c r="K36" s="4">
        <f>'CV Rotina &lt;2A - procedência'!T36</f>
        <v>1.0212765957446808</v>
      </c>
      <c r="L36" s="4">
        <f>'CV Rotina &lt;2A - procedência'!X36</f>
        <v>1.1702127659574468</v>
      </c>
      <c r="M36" s="2">
        <f t="shared" si="4"/>
        <v>1</v>
      </c>
      <c r="N36" s="2">
        <f t="shared" si="5"/>
        <v>7</v>
      </c>
      <c r="O36" s="2">
        <f t="shared" si="2"/>
        <v>8</v>
      </c>
      <c r="P36" s="2">
        <f t="shared" si="3"/>
        <v>3</v>
      </c>
    </row>
    <row r="37" spans="1:16" x14ac:dyDescent="0.25">
      <c r="A37" s="2" t="s">
        <v>5</v>
      </c>
      <c r="B37" s="2" t="s">
        <v>41</v>
      </c>
      <c r="C37" s="4">
        <f>'CV Rotina &lt;2A - procedência'!F37</f>
        <v>0.54255319148936165</v>
      </c>
      <c r="D37" s="4">
        <f>'CV Rotina &lt;2A - procedência'!N37</f>
        <v>0.9042553191489362</v>
      </c>
      <c r="E37" s="4">
        <f>'CV Rotina &lt;2A - procedência'!H37</f>
        <v>0.67021276595744683</v>
      </c>
      <c r="F37" s="4">
        <f>'CV Rotina &lt;2A - procedência'!J37</f>
        <v>0.75531914893617025</v>
      </c>
      <c r="G37" s="4">
        <f>'CV Rotina &lt;2A - procedência'!L37</f>
        <v>0.93085106382978722</v>
      </c>
      <c r="H37" s="4">
        <f>'CV Rotina &lt;2A - procedência'!V37</f>
        <v>0.67021276595744683</v>
      </c>
      <c r="I37" s="4">
        <f>'CV Rotina &lt;2A - procedência'!P37</f>
        <v>0.87234042553191493</v>
      </c>
      <c r="J37" s="4">
        <f>'CV Rotina &lt;2A - procedência'!R37</f>
        <v>0.58510638297872342</v>
      </c>
      <c r="K37" s="4">
        <f>'CV Rotina &lt;2A - procedência'!T37</f>
        <v>0.82978723404255317</v>
      </c>
      <c r="L37" s="4">
        <f>'CV Rotina &lt;2A - procedência'!X37</f>
        <v>0.77127659574468088</v>
      </c>
      <c r="M37" s="2">
        <f t="shared" si="4"/>
        <v>1</v>
      </c>
      <c r="N37" s="2">
        <f t="shared" si="5"/>
        <v>0</v>
      </c>
      <c r="O37" s="2">
        <f t="shared" si="2"/>
        <v>1</v>
      </c>
      <c r="P37" s="2">
        <f t="shared" si="3"/>
        <v>0</v>
      </c>
    </row>
    <row r="38" spans="1:16" x14ac:dyDescent="0.25">
      <c r="A38" s="2" t="s">
        <v>2</v>
      </c>
      <c r="B38" s="2" t="s">
        <v>42</v>
      </c>
      <c r="C38" s="4">
        <f>'CV Rotina &lt;2A - procedência'!F38</f>
        <v>0.69047619047619047</v>
      </c>
      <c r="D38" s="4">
        <f>'CV Rotina &lt;2A - procedência'!N38</f>
        <v>1.2380952380952381</v>
      </c>
      <c r="E38" s="4">
        <f>'CV Rotina &lt;2A - procedência'!H38</f>
        <v>1.1666666666666667</v>
      </c>
      <c r="F38" s="4">
        <f>'CV Rotina &lt;2A - procedência'!J38</f>
        <v>1.1666666666666667</v>
      </c>
      <c r="G38" s="4">
        <f>'CV Rotina &lt;2A - procedência'!L38</f>
        <v>1.2380952380952381</v>
      </c>
      <c r="H38" s="4">
        <f>'CV Rotina &lt;2A - procedência'!V38</f>
        <v>1.0238095238095237</v>
      </c>
      <c r="I38" s="4">
        <f>'CV Rotina &lt;2A - procedência'!P38</f>
        <v>1.3095238095238095</v>
      </c>
      <c r="J38" s="4">
        <f>'CV Rotina &lt;2A - procedência'!R38</f>
        <v>0.73809523809523814</v>
      </c>
      <c r="K38" s="4">
        <f>'CV Rotina &lt;2A - procedência'!T38</f>
        <v>0.80952380952380953</v>
      </c>
      <c r="L38" s="4">
        <f>'CV Rotina &lt;2A - procedência'!X38</f>
        <v>0.9285714285714286</v>
      </c>
      <c r="M38" s="2">
        <f t="shared" si="4"/>
        <v>1</v>
      </c>
      <c r="N38" s="2">
        <f t="shared" si="5"/>
        <v>5</v>
      </c>
      <c r="O38" s="2">
        <f t="shared" si="2"/>
        <v>6</v>
      </c>
      <c r="P38" s="2">
        <f t="shared" si="3"/>
        <v>4</v>
      </c>
    </row>
    <row r="39" spans="1:16" x14ac:dyDescent="0.25">
      <c r="A39" s="2" t="s">
        <v>5</v>
      </c>
      <c r="B39" s="2" t="s">
        <v>43</v>
      </c>
      <c r="C39" s="4">
        <f>'CV Rotina &lt;2A - procedência'!F39</f>
        <v>0.75166297117516623</v>
      </c>
      <c r="D39" s="4">
        <f>'CV Rotina &lt;2A - procedência'!N39</f>
        <v>0.93126385809312628</v>
      </c>
      <c r="E39" s="4">
        <f>'CV Rotina &lt;2A - procedência'!H39</f>
        <v>0.87139689578713964</v>
      </c>
      <c r="F39" s="4">
        <f>'CV Rotina &lt;2A - procedência'!J39</f>
        <v>0.89135254988913515</v>
      </c>
      <c r="G39" s="4">
        <f>'CV Rotina &lt;2A - procedência'!L39</f>
        <v>0.94456762749445666</v>
      </c>
      <c r="H39" s="4">
        <f>'CV Rotina &lt;2A - procedência'!V39</f>
        <v>0.65188470066518844</v>
      </c>
      <c r="I39" s="4">
        <f>'CV Rotina &lt;2A - procedência'!P39</f>
        <v>0.87804878048780477</v>
      </c>
      <c r="J39" s="4">
        <f>'CV Rotina &lt;2A - procedência'!R39</f>
        <v>0.81152993348115299</v>
      </c>
      <c r="K39" s="4">
        <f>'CV Rotina &lt;2A - procedência'!T39</f>
        <v>0.61862527716186244</v>
      </c>
      <c r="L39" s="4">
        <f>'CV Rotina &lt;2A - procedência'!X39</f>
        <v>0.73170731707317072</v>
      </c>
      <c r="M39" s="2">
        <f t="shared" si="4"/>
        <v>1</v>
      </c>
      <c r="N39" s="2">
        <f t="shared" si="5"/>
        <v>0</v>
      </c>
      <c r="O39" s="2">
        <f t="shared" si="2"/>
        <v>1</v>
      </c>
      <c r="P39" s="2">
        <f t="shared" si="3"/>
        <v>0</v>
      </c>
    </row>
    <row r="40" spans="1:16" x14ac:dyDescent="0.25">
      <c r="A40" s="2" t="s">
        <v>3</v>
      </c>
      <c r="B40" s="2" t="s">
        <v>44</v>
      </c>
      <c r="C40" s="4">
        <f>'CV Rotina &lt;2A - procedência'!F40</f>
        <v>0.63905325443786987</v>
      </c>
      <c r="D40" s="4">
        <f>'CV Rotina &lt;2A - procedência'!N40</f>
        <v>0.94674556213017746</v>
      </c>
      <c r="E40" s="4">
        <f>'CV Rotina &lt;2A - procedência'!H40</f>
        <v>0.79289940828402372</v>
      </c>
      <c r="F40" s="4">
        <f>'CV Rotina &lt;2A - procedência'!J40</f>
        <v>0.89940828402366868</v>
      </c>
      <c r="G40" s="4">
        <f>'CV Rotina &lt;2A - procedência'!L40</f>
        <v>0.98816568047337283</v>
      </c>
      <c r="H40" s="4">
        <f>'CV Rotina &lt;2A - procedência'!V40</f>
        <v>1.0532544378698225</v>
      </c>
      <c r="I40" s="4">
        <f>'CV Rotina &lt;2A - procedência'!P40</f>
        <v>1.0710059171597632</v>
      </c>
      <c r="J40" s="4">
        <f>'CV Rotina &lt;2A - procedência'!R40</f>
        <v>0.69230769230769229</v>
      </c>
      <c r="K40" s="4">
        <f>'CV Rotina &lt;2A - procedência'!T40</f>
        <v>0.99408284023668636</v>
      </c>
      <c r="L40" s="4">
        <f>'CV Rotina &lt;2A - procedência'!X40</f>
        <v>0.98224852071005919</v>
      </c>
      <c r="M40" s="2">
        <f t="shared" si="4"/>
        <v>1</v>
      </c>
      <c r="N40" s="2">
        <f t="shared" si="5"/>
        <v>5</v>
      </c>
      <c r="O40" s="2">
        <f t="shared" si="2"/>
        <v>6</v>
      </c>
      <c r="P40" s="2">
        <f t="shared" si="3"/>
        <v>2</v>
      </c>
    </row>
    <row r="41" spans="1:16" x14ac:dyDescent="0.25">
      <c r="A41" s="2" t="s">
        <v>5</v>
      </c>
      <c r="B41" s="2" t="s">
        <v>45</v>
      </c>
      <c r="C41" s="4">
        <f>'CV Rotina &lt;2A - procedência'!F41</f>
        <v>0.22758620689655171</v>
      </c>
      <c r="D41" s="4">
        <f>'CV Rotina &lt;2A - procedência'!N41</f>
        <v>1.0758620689655172</v>
      </c>
      <c r="E41" s="4">
        <f>'CV Rotina &lt;2A - procedência'!H41</f>
        <v>1.1586206896551723</v>
      </c>
      <c r="F41" s="4">
        <f>'CV Rotina &lt;2A - procedência'!J41</f>
        <v>1.1586206896551723</v>
      </c>
      <c r="G41" s="4">
        <f>'CV Rotina &lt;2A - procedência'!L41</f>
        <v>1.0758620689655172</v>
      </c>
      <c r="H41" s="4">
        <f>'CV Rotina &lt;2A - procedência'!V41</f>
        <v>1.0551724137931033</v>
      </c>
      <c r="I41" s="4">
        <f>'CV Rotina &lt;2A - procedência'!P41</f>
        <v>1.3448275862068966</v>
      </c>
      <c r="J41" s="4">
        <f>'CV Rotina &lt;2A - procedência'!R41</f>
        <v>0.8896551724137931</v>
      </c>
      <c r="K41" s="4">
        <f>'CV Rotina &lt;2A - procedência'!T41</f>
        <v>0.95172413793103439</v>
      </c>
      <c r="L41" s="4">
        <f>'CV Rotina &lt;2A - procedência'!X41</f>
        <v>1.1586206896551723</v>
      </c>
      <c r="M41" s="2">
        <f t="shared" si="4"/>
        <v>1</v>
      </c>
      <c r="N41" s="2">
        <f t="shared" si="5"/>
        <v>7</v>
      </c>
      <c r="O41" s="2">
        <f t="shared" si="2"/>
        <v>8</v>
      </c>
      <c r="P41" s="2">
        <f t="shared" si="3"/>
        <v>4</v>
      </c>
    </row>
    <row r="42" spans="1:16" x14ac:dyDescent="0.25">
      <c r="A42" s="2" t="s">
        <v>2</v>
      </c>
      <c r="B42" s="2" t="s">
        <v>46</v>
      </c>
      <c r="C42" s="4">
        <f>'CV Rotina &lt;2A - procedência'!F42</f>
        <v>0.40828402366863903</v>
      </c>
      <c r="D42" s="4">
        <f>'CV Rotina &lt;2A - procedência'!N42</f>
        <v>1.1893491124260354</v>
      </c>
      <c r="E42" s="4">
        <f>'CV Rotina &lt;2A - procedência'!H42</f>
        <v>1.0828402366863905</v>
      </c>
      <c r="F42" s="4">
        <f>'CV Rotina &lt;2A - procedência'!J42</f>
        <v>1.0650887573964496</v>
      </c>
      <c r="G42" s="4">
        <f>'CV Rotina &lt;2A - procedência'!L42</f>
        <v>1.1715976331360947</v>
      </c>
      <c r="H42" s="4">
        <f>'CV Rotina &lt;2A - procedência'!V42</f>
        <v>0.7100591715976331</v>
      </c>
      <c r="I42" s="4">
        <f>'CV Rotina &lt;2A - procedência'!P42</f>
        <v>1.1893491124260354</v>
      </c>
      <c r="J42" s="4">
        <f>'CV Rotina &lt;2A - procedência'!R42</f>
        <v>1.0650887573964496</v>
      </c>
      <c r="K42" s="4">
        <f>'CV Rotina &lt;2A - procedência'!T42</f>
        <v>0.79881656804733725</v>
      </c>
      <c r="L42" s="4">
        <f>'CV Rotina &lt;2A - procedência'!X42</f>
        <v>0.94082840236686383</v>
      </c>
      <c r="M42" s="2">
        <f t="shared" si="4"/>
        <v>1</v>
      </c>
      <c r="N42" s="2">
        <f t="shared" si="5"/>
        <v>5</v>
      </c>
      <c r="O42" s="2">
        <f t="shared" si="2"/>
        <v>6</v>
      </c>
      <c r="P42" s="2">
        <f t="shared" si="3"/>
        <v>3</v>
      </c>
    </row>
    <row r="43" spans="1:16" x14ac:dyDescent="0.25">
      <c r="A43" s="2" t="s">
        <v>2</v>
      </c>
      <c r="B43" s="2" t="s">
        <v>47</v>
      </c>
      <c r="C43" s="4">
        <f>'CV Rotina &lt;2A - procedência'!F43</f>
        <v>0.75</v>
      </c>
      <c r="D43" s="4">
        <f>'CV Rotina &lt;2A - procedência'!N43</f>
        <v>1.5</v>
      </c>
      <c r="E43" s="4">
        <f>'CV Rotina &lt;2A - procedência'!H43</f>
        <v>1.7045454545454546</v>
      </c>
      <c r="F43" s="4">
        <f>'CV Rotina &lt;2A - procedência'!J43</f>
        <v>1.7045454545454546</v>
      </c>
      <c r="G43" s="4">
        <f>'CV Rotina &lt;2A - procedência'!L43</f>
        <v>1.5</v>
      </c>
      <c r="H43" s="4">
        <f>'CV Rotina &lt;2A - procedência'!V43</f>
        <v>0.95454545454545459</v>
      </c>
      <c r="I43" s="4">
        <f>'CV Rotina &lt;2A - procedência'!P43</f>
        <v>1.3977272727272727</v>
      </c>
      <c r="J43" s="4">
        <f>'CV Rotina &lt;2A - procedência'!R43</f>
        <v>1.6704545454545454</v>
      </c>
      <c r="K43" s="4">
        <f>'CV Rotina &lt;2A - procedência'!T43</f>
        <v>0.95454545454545459</v>
      </c>
      <c r="L43" s="4">
        <f>'CV Rotina &lt;2A - procedência'!X43</f>
        <v>0.95454545454545459</v>
      </c>
      <c r="M43" s="2">
        <f t="shared" si="4"/>
        <v>1</v>
      </c>
      <c r="N43" s="2">
        <f t="shared" si="5"/>
        <v>8</v>
      </c>
      <c r="O43" s="2">
        <f t="shared" si="2"/>
        <v>9</v>
      </c>
      <c r="P43" s="2">
        <f t="shared" si="3"/>
        <v>4</v>
      </c>
    </row>
    <row r="44" spans="1:16" x14ac:dyDescent="0.25">
      <c r="A44" s="2" t="s">
        <v>4</v>
      </c>
      <c r="B44" s="2" t="s">
        <v>48</v>
      </c>
      <c r="C44" s="4">
        <f>'CV Rotina &lt;2A - procedência'!F44</f>
        <v>1.045045045045045</v>
      </c>
      <c r="D44" s="4">
        <f>'CV Rotina &lt;2A - procedência'!N44</f>
        <v>0.82657657657657657</v>
      </c>
      <c r="E44" s="4">
        <f>'CV Rotina &lt;2A - procedência'!H44</f>
        <v>0.80180180180180183</v>
      </c>
      <c r="F44" s="4">
        <f>'CV Rotina &lt;2A - procedência'!J44</f>
        <v>0.8254504504504504</v>
      </c>
      <c r="G44" s="4">
        <f>'CV Rotina &lt;2A - procedência'!L44</f>
        <v>0.81531531531531531</v>
      </c>
      <c r="H44" s="4">
        <f>'CV Rotina &lt;2A - procedência'!V44</f>
        <v>0.69031531531531531</v>
      </c>
      <c r="I44" s="4">
        <f>'CV Rotina &lt;2A - procedência'!P44</f>
        <v>0.80855855855855852</v>
      </c>
      <c r="J44" s="4">
        <f>'CV Rotina &lt;2A - procedência'!R44</f>
        <v>0.62274774774774777</v>
      </c>
      <c r="K44" s="4">
        <f>'CV Rotina &lt;2A - procedência'!T44</f>
        <v>0.82770270270270274</v>
      </c>
      <c r="L44" s="4">
        <f>'CV Rotina &lt;2A - procedência'!X44</f>
        <v>0.90427927927927931</v>
      </c>
      <c r="M44" s="2">
        <f t="shared" si="4"/>
        <v>1</v>
      </c>
      <c r="N44" s="2">
        <f t="shared" si="5"/>
        <v>0</v>
      </c>
      <c r="O44" s="2">
        <f t="shared" si="2"/>
        <v>1</v>
      </c>
      <c r="P44" s="2">
        <f t="shared" si="3"/>
        <v>0</v>
      </c>
    </row>
    <row r="45" spans="1:16" x14ac:dyDescent="0.25">
      <c r="A45" s="2" t="s">
        <v>4</v>
      </c>
      <c r="B45" s="2" t="s">
        <v>49</v>
      </c>
      <c r="C45" s="4">
        <f>'CV Rotina &lt;2A - procedência'!F45</f>
        <v>0.33834586466165412</v>
      </c>
      <c r="D45" s="4">
        <f>'CV Rotina &lt;2A - procedência'!N45</f>
        <v>1.3082706766917294</v>
      </c>
      <c r="E45" s="4">
        <f>'CV Rotina &lt;2A - procedência'!H45</f>
        <v>1.263157894736842</v>
      </c>
      <c r="F45" s="4">
        <f>'CV Rotina &lt;2A - procedência'!J45</f>
        <v>1.263157894736842</v>
      </c>
      <c r="G45" s="4">
        <f>'CV Rotina &lt;2A - procedência'!L45</f>
        <v>1.37593984962406</v>
      </c>
      <c r="H45" s="4">
        <f>'CV Rotina &lt;2A - procedência'!V45</f>
        <v>1.0150375939849623</v>
      </c>
      <c r="I45" s="4">
        <f>'CV Rotina &lt;2A - procedência'!P45</f>
        <v>1.4661654135338344</v>
      </c>
      <c r="J45" s="4">
        <f>'CV Rotina &lt;2A - procedência'!R45</f>
        <v>0.96992481203007519</v>
      </c>
      <c r="K45" s="4">
        <f>'CV Rotina &lt;2A - procedência'!T45</f>
        <v>1.1729323308270676</v>
      </c>
      <c r="L45" s="4">
        <f>'CV Rotina &lt;2A - procedência'!X45</f>
        <v>1.0827067669172932</v>
      </c>
      <c r="M45" s="2">
        <f t="shared" si="4"/>
        <v>1</v>
      </c>
      <c r="N45" s="2">
        <f t="shared" si="5"/>
        <v>8</v>
      </c>
      <c r="O45" s="2">
        <f t="shared" si="2"/>
        <v>9</v>
      </c>
      <c r="P45" s="2">
        <f t="shared" si="3"/>
        <v>4</v>
      </c>
    </row>
    <row r="46" spans="1:16" x14ac:dyDescent="0.25">
      <c r="A46" s="2" t="s">
        <v>5</v>
      </c>
      <c r="B46" s="2" t="s">
        <v>50</v>
      </c>
      <c r="C46" s="4">
        <f>'CV Rotina &lt;2A - procedência'!F46</f>
        <v>0.55491329479768781</v>
      </c>
      <c r="D46" s="4">
        <f>'CV Rotina &lt;2A - procedência'!N46</f>
        <v>1.0924855491329479</v>
      </c>
      <c r="E46" s="4">
        <f>'CV Rotina &lt;2A - procedência'!H46</f>
        <v>1.0751445086705202</v>
      </c>
      <c r="F46" s="4">
        <f>'CV Rotina &lt;2A - procedência'!J46</f>
        <v>1.1445086705202312</v>
      </c>
      <c r="G46" s="4">
        <f>'CV Rotina &lt;2A - procedência'!L46</f>
        <v>1.1387283236994219</v>
      </c>
      <c r="H46" s="4">
        <f>'CV Rotina &lt;2A - procedência'!V46</f>
        <v>0.94797687861271673</v>
      </c>
      <c r="I46" s="4">
        <f>'CV Rotina &lt;2A - procedência'!P46</f>
        <v>1.1156069364161849</v>
      </c>
      <c r="J46" s="4">
        <f>'CV Rotina &lt;2A - procedência'!R46</f>
        <v>0.73988439306358378</v>
      </c>
      <c r="K46" s="4">
        <f>'CV Rotina &lt;2A - procedência'!T46</f>
        <v>0.95375722543352603</v>
      </c>
      <c r="L46" s="4">
        <f>'CV Rotina &lt;2A - procedência'!X46</f>
        <v>1.0635838150289016</v>
      </c>
      <c r="M46" s="2">
        <f t="shared" si="4"/>
        <v>1</v>
      </c>
      <c r="N46" s="2">
        <f t="shared" si="5"/>
        <v>6</v>
      </c>
      <c r="O46" s="2">
        <f t="shared" si="2"/>
        <v>7</v>
      </c>
      <c r="P46" s="2">
        <f t="shared" si="3"/>
        <v>3</v>
      </c>
    </row>
    <row r="47" spans="1:16" x14ac:dyDescent="0.25">
      <c r="A47" s="2" t="s">
        <v>2</v>
      </c>
      <c r="B47" s="2" t="s">
        <v>51</v>
      </c>
      <c r="C47" s="4">
        <f>'CV Rotina &lt;2A - procedência'!F47</f>
        <v>9.1370558375634514E-2</v>
      </c>
      <c r="D47" s="4">
        <f>'CV Rotina &lt;2A - procedência'!N47</f>
        <v>1.0203045685279186</v>
      </c>
      <c r="E47" s="4">
        <f>'CV Rotina &lt;2A - procedência'!H47</f>
        <v>1.2182741116751268</v>
      </c>
      <c r="F47" s="4">
        <f>'CV Rotina &lt;2A - procedência'!J47</f>
        <v>1.2030456852791878</v>
      </c>
      <c r="G47" s="4">
        <f>'CV Rotina &lt;2A - procedência'!L47</f>
        <v>0.98984771573604058</v>
      </c>
      <c r="H47" s="4">
        <f>'CV Rotina &lt;2A - procedência'!V47</f>
        <v>1.2791878172588831</v>
      </c>
      <c r="I47" s="4">
        <f>'CV Rotina &lt;2A - procedência'!P47</f>
        <v>1.2030456852791878</v>
      </c>
      <c r="J47" s="4">
        <f>'CV Rotina &lt;2A - procedência'!R47</f>
        <v>0.8375634517766497</v>
      </c>
      <c r="K47" s="4">
        <f>'CV Rotina &lt;2A - procedência'!T47</f>
        <v>1.0964467005076142</v>
      </c>
      <c r="L47" s="4">
        <f>'CV Rotina &lt;2A - procedência'!X47</f>
        <v>1.1116751269035532</v>
      </c>
      <c r="M47" s="2">
        <f t="shared" si="4"/>
        <v>1</v>
      </c>
      <c r="N47" s="2">
        <f t="shared" si="5"/>
        <v>7</v>
      </c>
      <c r="O47" s="2">
        <f t="shared" si="2"/>
        <v>8</v>
      </c>
      <c r="P47" s="2">
        <f t="shared" si="3"/>
        <v>4</v>
      </c>
    </row>
    <row r="48" spans="1:16" x14ac:dyDescent="0.25">
      <c r="A48" s="2" t="s">
        <v>4</v>
      </c>
      <c r="B48" s="2" t="s">
        <v>52</v>
      </c>
      <c r="C48" s="4">
        <f>'CV Rotina &lt;2A - procedência'!F48</f>
        <v>0.43795620437956206</v>
      </c>
      <c r="D48" s="4">
        <f>'CV Rotina &lt;2A - procedência'!N48</f>
        <v>1.2043795620437956</v>
      </c>
      <c r="E48" s="4">
        <f>'CV Rotina &lt;2A - procedência'!H48</f>
        <v>0.76642335766423364</v>
      </c>
      <c r="F48" s="4">
        <f>'CV Rotina &lt;2A - procedência'!J48</f>
        <v>0.74452554744525556</v>
      </c>
      <c r="G48" s="4">
        <f>'CV Rotina &lt;2A - procedência'!L48</f>
        <v>1.0291970802919708</v>
      </c>
      <c r="H48" s="4">
        <f>'CV Rotina &lt;2A - procedência'!V48</f>
        <v>0.96350364963503654</v>
      </c>
      <c r="I48" s="4">
        <f>'CV Rotina &lt;2A - procedência'!P48</f>
        <v>0.74452554744525556</v>
      </c>
      <c r="J48" s="4">
        <f>'CV Rotina &lt;2A - procedência'!R48</f>
        <v>0.96350364963503654</v>
      </c>
      <c r="K48" s="4">
        <f>'CV Rotina &lt;2A - procedência'!T48</f>
        <v>0.72262773722627738</v>
      </c>
      <c r="L48" s="4">
        <f>'CV Rotina &lt;2A - procedência'!X48</f>
        <v>0.94160583941605847</v>
      </c>
      <c r="M48" s="2">
        <f t="shared" si="4"/>
        <v>1</v>
      </c>
      <c r="N48" s="2">
        <f t="shared" si="5"/>
        <v>3</v>
      </c>
      <c r="O48" s="2">
        <f t="shared" si="2"/>
        <v>4</v>
      </c>
      <c r="P48" s="2">
        <f t="shared" si="3"/>
        <v>2</v>
      </c>
    </row>
    <row r="49" spans="1:16" x14ac:dyDescent="0.25">
      <c r="A49" s="2" t="s">
        <v>5</v>
      </c>
      <c r="B49" s="2" t="s">
        <v>53</v>
      </c>
      <c r="C49" s="4">
        <f>'CV Rotina &lt;2A - procedência'!F49</f>
        <v>0.20727272727272728</v>
      </c>
      <c r="D49" s="4">
        <f>'CV Rotina &lt;2A - procedência'!N49</f>
        <v>0.85090909090909084</v>
      </c>
      <c r="E49" s="4">
        <f>'CV Rotina &lt;2A - procedência'!H49</f>
        <v>0.73090909090909084</v>
      </c>
      <c r="F49" s="4">
        <f>'CV Rotina &lt;2A - procedência'!J49</f>
        <v>0.76363636363636356</v>
      </c>
      <c r="G49" s="4">
        <f>'CV Rotina &lt;2A - procedência'!L49</f>
        <v>0.87272727272727268</v>
      </c>
      <c r="H49" s="4">
        <f>'CV Rotina &lt;2A - procedência'!V49</f>
        <v>0.9054545454545454</v>
      </c>
      <c r="I49" s="4">
        <f>'CV Rotina &lt;2A - procedência'!P49</f>
        <v>0.81818181818181812</v>
      </c>
      <c r="J49" s="4">
        <f>'CV Rotina &lt;2A - procedência'!R49</f>
        <v>0.81818181818181812</v>
      </c>
      <c r="K49" s="4">
        <f>'CV Rotina &lt;2A - procedência'!T49</f>
        <v>0.70909090909090911</v>
      </c>
      <c r="L49" s="4">
        <f>'CV Rotina &lt;2A - procedência'!X49</f>
        <v>0.89454545454545453</v>
      </c>
      <c r="M49" s="2">
        <f t="shared" si="4"/>
        <v>0</v>
      </c>
      <c r="N49" s="2">
        <f t="shared" si="5"/>
        <v>0</v>
      </c>
      <c r="O49" s="2">
        <f t="shared" si="2"/>
        <v>0</v>
      </c>
      <c r="P49" s="2">
        <f t="shared" si="3"/>
        <v>0</v>
      </c>
    </row>
    <row r="50" spans="1:16" x14ac:dyDescent="0.25">
      <c r="A50" s="2" t="s">
        <v>3</v>
      </c>
      <c r="B50" s="2" t="s">
        <v>54</v>
      </c>
      <c r="C50" s="4">
        <f>'CV Rotina &lt;2A - procedência'!F50</f>
        <v>0.2857142857142857</v>
      </c>
      <c r="D50" s="4">
        <f>'CV Rotina &lt;2A - procedência'!N50</f>
        <v>1.0879120879120878</v>
      </c>
      <c r="E50" s="4">
        <f>'CV Rotina &lt;2A - procedência'!H50</f>
        <v>0.94505494505494503</v>
      </c>
      <c r="F50" s="4">
        <f>'CV Rotina &lt;2A - procedência'!J50</f>
        <v>0.92307692307692313</v>
      </c>
      <c r="G50" s="4">
        <f>'CV Rotina &lt;2A - procedência'!L50</f>
        <v>1.043956043956044</v>
      </c>
      <c r="H50" s="4">
        <f>'CV Rotina &lt;2A - procedência'!V50</f>
        <v>0.92307692307692313</v>
      </c>
      <c r="I50" s="4">
        <f>'CV Rotina &lt;2A - procedência'!P50</f>
        <v>1.054945054945055</v>
      </c>
      <c r="J50" s="4">
        <f>'CV Rotina &lt;2A - procedência'!R50</f>
        <v>0.76923076923076927</v>
      </c>
      <c r="K50" s="4">
        <f>'CV Rotina &lt;2A - procedência'!T50</f>
        <v>0.84615384615384615</v>
      </c>
      <c r="L50" s="4">
        <f>'CV Rotina &lt;2A - procedência'!X50</f>
        <v>0.98901098901098905</v>
      </c>
      <c r="M50" s="2">
        <f t="shared" si="4"/>
        <v>1</v>
      </c>
      <c r="N50" s="2">
        <f t="shared" si="5"/>
        <v>3</v>
      </c>
      <c r="O50" s="2">
        <f t="shared" si="2"/>
        <v>4</v>
      </c>
      <c r="P50" s="2">
        <f t="shared" si="3"/>
        <v>1</v>
      </c>
    </row>
    <row r="51" spans="1:16" x14ac:dyDescent="0.25">
      <c r="A51" s="2" t="s">
        <v>3</v>
      </c>
      <c r="B51" s="2" t="s">
        <v>55</v>
      </c>
      <c r="C51" s="4">
        <f>'CV Rotina &lt;2A - procedência'!F51</f>
        <v>0.4285714285714286</v>
      </c>
      <c r="D51" s="4">
        <f>'CV Rotina &lt;2A - procedência'!N51</f>
        <v>1.0714285714285714</v>
      </c>
      <c r="E51" s="4">
        <f>'CV Rotina &lt;2A - procedência'!H51</f>
        <v>0.94285714285714295</v>
      </c>
      <c r="F51" s="4">
        <f>'CV Rotina &lt;2A - procedência'!J51</f>
        <v>1.1142857142857143</v>
      </c>
      <c r="G51" s="4">
        <f>'CV Rotina &lt;2A - procedência'!L51</f>
        <v>1.0714285714285714</v>
      </c>
      <c r="H51" s="4">
        <f>'CV Rotina &lt;2A - procedência'!V51</f>
        <v>0.9</v>
      </c>
      <c r="I51" s="4">
        <f>'CV Rotina &lt;2A - procedência'!P51</f>
        <v>1.2</v>
      </c>
      <c r="J51" s="4">
        <f>'CV Rotina &lt;2A - procedência'!R51</f>
        <v>0.9</v>
      </c>
      <c r="K51" s="4">
        <f>'CV Rotina &lt;2A - procedência'!T51</f>
        <v>0.51428571428571435</v>
      </c>
      <c r="L51" s="4">
        <f>'CV Rotina &lt;2A - procedência'!X51</f>
        <v>1.0714285714285714</v>
      </c>
      <c r="M51" s="2">
        <f t="shared" si="4"/>
        <v>1</v>
      </c>
      <c r="N51" s="2">
        <f t="shared" si="5"/>
        <v>4</v>
      </c>
      <c r="O51" s="2">
        <f t="shared" si="2"/>
        <v>5</v>
      </c>
      <c r="P51" s="2">
        <f t="shared" si="3"/>
        <v>2</v>
      </c>
    </row>
    <row r="52" spans="1:16" x14ac:dyDescent="0.25">
      <c r="A52" s="2" t="s">
        <v>5</v>
      </c>
      <c r="B52" s="2" t="s">
        <v>56</v>
      </c>
      <c r="C52" s="4">
        <f>'CV Rotina &lt;2A - procedência'!F52</f>
        <v>0.69668246445497639</v>
      </c>
      <c r="D52" s="4">
        <f>'CV Rotina &lt;2A - procedência'!N52</f>
        <v>1.066350710900474</v>
      </c>
      <c r="E52" s="4">
        <f>'CV Rotina &lt;2A - procedência'!H52</f>
        <v>1.0521327014218009</v>
      </c>
      <c r="F52" s="4">
        <f>'CV Rotina &lt;2A - procedência'!J52</f>
        <v>1.1374407582938388</v>
      </c>
      <c r="G52" s="4">
        <f>'CV Rotina &lt;2A - procedência'!L52</f>
        <v>1.0236966824644551</v>
      </c>
      <c r="H52" s="4">
        <f>'CV Rotina &lt;2A - procedência'!V52</f>
        <v>0.95260663507109011</v>
      </c>
      <c r="I52" s="4">
        <f>'CV Rotina &lt;2A - procedência'!P52</f>
        <v>1.123222748815166</v>
      </c>
      <c r="J52" s="4">
        <f>'CV Rotina &lt;2A - procedência'!R52</f>
        <v>0.90995260663507116</v>
      </c>
      <c r="K52" s="4">
        <f>'CV Rotina &lt;2A - procedência'!T52</f>
        <v>0.99526066350710907</v>
      </c>
      <c r="L52" s="4">
        <f>'CV Rotina &lt;2A - procedência'!X52</f>
        <v>1.080568720379147</v>
      </c>
      <c r="M52" s="2">
        <f t="shared" si="4"/>
        <v>1</v>
      </c>
      <c r="N52" s="2">
        <f t="shared" si="5"/>
        <v>7</v>
      </c>
      <c r="O52" s="2">
        <f t="shared" si="2"/>
        <v>8</v>
      </c>
      <c r="P52" s="2">
        <f t="shared" si="3"/>
        <v>4</v>
      </c>
    </row>
    <row r="53" spans="1:16" x14ac:dyDescent="0.25">
      <c r="A53" s="2" t="s">
        <v>5</v>
      </c>
      <c r="B53" s="2" t="s">
        <v>57</v>
      </c>
      <c r="C53" s="4">
        <f>'CV Rotina &lt;2A - procedência'!F53</f>
        <v>0.21428571428571427</v>
      </c>
      <c r="D53" s="4">
        <f>'CV Rotina &lt;2A - procedência'!N53</f>
        <v>1.3051948051948052</v>
      </c>
      <c r="E53" s="4">
        <f>'CV Rotina &lt;2A - procedência'!H53</f>
        <v>0.89610389610389607</v>
      </c>
      <c r="F53" s="4">
        <f>'CV Rotina &lt;2A - procedência'!J53</f>
        <v>0.87662337662337664</v>
      </c>
      <c r="G53" s="4">
        <f>'CV Rotina &lt;2A - procedência'!L53</f>
        <v>1.3246753246753247</v>
      </c>
      <c r="H53" s="4">
        <f>'CV Rotina &lt;2A - procedência'!V53</f>
        <v>1.0909090909090908</v>
      </c>
      <c r="I53" s="4">
        <f>'CV Rotina &lt;2A - procedência'!P53</f>
        <v>1.0909090909090908</v>
      </c>
      <c r="J53" s="4">
        <f>'CV Rotina &lt;2A - procedência'!R53</f>
        <v>0.81818181818181812</v>
      </c>
      <c r="K53" s="4">
        <f>'CV Rotina &lt;2A - procedência'!T53</f>
        <v>0.8571428571428571</v>
      </c>
      <c r="L53" s="4">
        <f>'CV Rotina &lt;2A - procedência'!X53</f>
        <v>1.1103896103896103</v>
      </c>
      <c r="M53" s="2">
        <f t="shared" si="4"/>
        <v>1</v>
      </c>
      <c r="N53" s="2">
        <f t="shared" si="5"/>
        <v>4</v>
      </c>
      <c r="O53" s="2">
        <f t="shared" si="2"/>
        <v>5</v>
      </c>
      <c r="P53" s="2">
        <f t="shared" si="3"/>
        <v>2</v>
      </c>
    </row>
    <row r="54" spans="1:16" x14ac:dyDescent="0.25">
      <c r="A54" s="2" t="s">
        <v>3</v>
      </c>
      <c r="B54" s="2" t="s">
        <v>58</v>
      </c>
      <c r="C54" s="4">
        <f>'CV Rotina &lt;2A - procedência'!F54</f>
        <v>0.48221906116642954</v>
      </c>
      <c r="D54" s="4">
        <f>'CV Rotina &lt;2A - procedência'!N54</f>
        <v>0.99431009957325744</v>
      </c>
      <c r="E54" s="4">
        <f>'CV Rotina &lt;2A - procedência'!H54</f>
        <v>0.93456614509246083</v>
      </c>
      <c r="F54" s="4">
        <f>'CV Rotina &lt;2A - procedência'!J54</f>
        <v>0.94310099573257467</v>
      </c>
      <c r="G54" s="4">
        <f>'CV Rotina &lt;2A - procedência'!L54</f>
        <v>1.0369843527738265</v>
      </c>
      <c r="H54" s="4">
        <f>'CV Rotina &lt;2A - procedência'!V54</f>
        <v>0.90896159317211944</v>
      </c>
      <c r="I54" s="4">
        <f>'CV Rotina &lt;2A - procedência'!P54</f>
        <v>1.0327169274537695</v>
      </c>
      <c r="J54" s="4">
        <f>'CV Rotina &lt;2A - procedência'!R54</f>
        <v>0.83641536273115213</v>
      </c>
      <c r="K54" s="4">
        <f>'CV Rotina &lt;2A - procedência'!T54</f>
        <v>0.99431009957325744</v>
      </c>
      <c r="L54" s="4">
        <f>'CV Rotina &lt;2A - procedência'!X54</f>
        <v>0.926031294452347</v>
      </c>
      <c r="M54" s="2">
        <f t="shared" si="4"/>
        <v>1</v>
      </c>
      <c r="N54" s="2">
        <f t="shared" si="5"/>
        <v>3</v>
      </c>
      <c r="O54" s="2">
        <f t="shared" si="2"/>
        <v>4</v>
      </c>
      <c r="P54" s="2">
        <f t="shared" si="3"/>
        <v>1</v>
      </c>
    </row>
    <row r="55" spans="1:16" x14ac:dyDescent="0.25">
      <c r="A55" s="2" t="s">
        <v>4</v>
      </c>
      <c r="B55" s="2" t="s">
        <v>59</v>
      </c>
      <c r="C55" s="4">
        <f>'CV Rotina &lt;2A - procedência'!F55</f>
        <v>0.36842105263157893</v>
      </c>
      <c r="D55" s="4">
        <f>'CV Rotina &lt;2A - procedência'!N55</f>
        <v>0.98684210526315785</v>
      </c>
      <c r="E55" s="4">
        <f>'CV Rotina &lt;2A - procedência'!H55</f>
        <v>0.81578947368421051</v>
      </c>
      <c r="F55" s="4">
        <f>'CV Rotina &lt;2A - procedência'!J55</f>
        <v>0.84210526315789469</v>
      </c>
      <c r="G55" s="4">
        <f>'CV Rotina &lt;2A - procedência'!L55</f>
        <v>0.97368421052631582</v>
      </c>
      <c r="H55" s="4">
        <f>'CV Rotina &lt;2A - procedência'!V55</f>
        <v>0.81578947368421051</v>
      </c>
      <c r="I55" s="4">
        <f>'CV Rotina &lt;2A - procedência'!P55</f>
        <v>0.90789473684210531</v>
      </c>
      <c r="J55" s="4">
        <f>'CV Rotina &lt;2A - procedência'!R55</f>
        <v>0.89473684210526316</v>
      </c>
      <c r="K55" s="4">
        <f>'CV Rotina &lt;2A - procedência'!T55</f>
        <v>1.0789473684210527</v>
      </c>
      <c r="L55" s="4">
        <f>'CV Rotina &lt;2A - procedência'!X55</f>
        <v>1.0263157894736843</v>
      </c>
      <c r="M55" s="2">
        <f t="shared" si="4"/>
        <v>1</v>
      </c>
      <c r="N55" s="2">
        <f t="shared" si="5"/>
        <v>3</v>
      </c>
      <c r="O55" s="2">
        <f t="shared" si="2"/>
        <v>4</v>
      </c>
      <c r="P55" s="2">
        <f t="shared" si="3"/>
        <v>1</v>
      </c>
    </row>
    <row r="56" spans="1:16" x14ac:dyDescent="0.25">
      <c r="A56" s="2" t="s">
        <v>3</v>
      </c>
      <c r="B56" s="2" t="s">
        <v>60</v>
      </c>
      <c r="C56" s="4">
        <f>'CV Rotina &lt;2A - procedência'!F56</f>
        <v>5.2325581395348833E-2</v>
      </c>
      <c r="D56" s="4">
        <f>'CV Rotina &lt;2A - procedência'!N56</f>
        <v>1.0988372093023255</v>
      </c>
      <c r="E56" s="4">
        <f>'CV Rotina &lt;2A - procedência'!H56</f>
        <v>0.95058139534883712</v>
      </c>
      <c r="F56" s="4">
        <f>'CV Rotina &lt;2A - procedência'!J56</f>
        <v>1.0116279069767442</v>
      </c>
      <c r="G56" s="4">
        <f>'CV Rotina &lt;2A - procedência'!L56</f>
        <v>1.0813953488372092</v>
      </c>
      <c r="H56" s="4">
        <f>'CV Rotina &lt;2A - procedência'!V56</f>
        <v>1.0029069767441861</v>
      </c>
      <c r="I56" s="4">
        <f>'CV Rotina &lt;2A - procedência'!P56</f>
        <v>1.1162790697674418</v>
      </c>
      <c r="J56" s="4">
        <f>'CV Rotina &lt;2A - procedência'!R56</f>
        <v>0.8982558139534883</v>
      </c>
      <c r="K56" s="4">
        <f>'CV Rotina &lt;2A - procedência'!T56</f>
        <v>0.91569767441860461</v>
      </c>
      <c r="L56" s="4">
        <f>'CV Rotina &lt;2A - procedência'!X56</f>
        <v>0.91569767441860461</v>
      </c>
      <c r="M56" s="2">
        <f t="shared" si="4"/>
        <v>1</v>
      </c>
      <c r="N56" s="2">
        <f t="shared" si="5"/>
        <v>5</v>
      </c>
      <c r="O56" s="2">
        <f t="shared" si="2"/>
        <v>6</v>
      </c>
      <c r="P56" s="2">
        <f t="shared" si="3"/>
        <v>4</v>
      </c>
    </row>
    <row r="57" spans="1:16" x14ac:dyDescent="0.25">
      <c r="A57" s="2" t="s">
        <v>3</v>
      </c>
      <c r="B57" s="2" t="s">
        <v>61</v>
      </c>
      <c r="C57" s="4">
        <f>'CV Rotina &lt;2A - procedência'!F57</f>
        <v>6.6246056782334375E-2</v>
      </c>
      <c r="D57" s="4">
        <f>'CV Rotina &lt;2A - procedência'!N57</f>
        <v>1.1545741324921135</v>
      </c>
      <c r="E57" s="4">
        <f>'CV Rotina &lt;2A - procedência'!H57</f>
        <v>1.0410094637223974</v>
      </c>
      <c r="F57" s="4">
        <f>'CV Rotina &lt;2A - procedência'!J57</f>
        <v>1.1072555205047319</v>
      </c>
      <c r="G57" s="4">
        <f>'CV Rotina &lt;2A - procedência'!L57</f>
        <v>1.1829652996845426</v>
      </c>
      <c r="H57" s="4">
        <f>'CV Rotina &lt;2A - procedência'!V57</f>
        <v>0.88012618296529965</v>
      </c>
      <c r="I57" s="4">
        <f>'CV Rotina &lt;2A - procedência'!P57</f>
        <v>1.0410094637223974</v>
      </c>
      <c r="J57" s="4">
        <f>'CV Rotina &lt;2A - procedência'!R57</f>
        <v>0.70977917981072547</v>
      </c>
      <c r="K57" s="4">
        <f>'CV Rotina &lt;2A - procedência'!T57</f>
        <v>0.80441640378548895</v>
      </c>
      <c r="L57" s="4">
        <f>'CV Rotina &lt;2A - procedência'!X57</f>
        <v>1.0315457413249212</v>
      </c>
      <c r="M57" s="2">
        <f t="shared" si="4"/>
        <v>1</v>
      </c>
      <c r="N57" s="2">
        <f t="shared" si="5"/>
        <v>5</v>
      </c>
      <c r="O57" s="2">
        <f t="shared" si="2"/>
        <v>6</v>
      </c>
      <c r="P57" s="2">
        <f t="shared" si="3"/>
        <v>3</v>
      </c>
    </row>
    <row r="58" spans="1:16" x14ac:dyDescent="0.25">
      <c r="A58" s="2" t="s">
        <v>5</v>
      </c>
      <c r="B58" s="2" t="s">
        <v>62</v>
      </c>
      <c r="C58" s="4">
        <f>'CV Rotina &lt;2A - procedência'!F58</f>
        <v>0.56493506493506496</v>
      </c>
      <c r="D58" s="4">
        <f>'CV Rotina &lt;2A - procedência'!N58</f>
        <v>0.83766233766233766</v>
      </c>
      <c r="E58" s="4">
        <f>'CV Rotina &lt;2A - procedência'!H58</f>
        <v>0.68181818181818177</v>
      </c>
      <c r="F58" s="4">
        <f>'CV Rotina &lt;2A - procedência'!J58</f>
        <v>0.68181818181818177</v>
      </c>
      <c r="G58" s="4">
        <f>'CV Rotina &lt;2A - procedência'!L58</f>
        <v>0.89610389610389607</v>
      </c>
      <c r="H58" s="4">
        <f>'CV Rotina &lt;2A - procedência'!V58</f>
        <v>0.79870129870129869</v>
      </c>
      <c r="I58" s="4">
        <f>'CV Rotina &lt;2A - procedência'!P58</f>
        <v>0.92532467532467533</v>
      </c>
      <c r="J58" s="4">
        <f>'CV Rotina &lt;2A - procedência'!R58</f>
        <v>0.52597402597402598</v>
      </c>
      <c r="K58" s="4">
        <f>'CV Rotina &lt;2A - procedência'!T58</f>
        <v>0.9155844155844155</v>
      </c>
      <c r="L58" s="4">
        <f>'CV Rotina &lt;2A - procedência'!X58</f>
        <v>0.9155844155844155</v>
      </c>
      <c r="M58" s="2">
        <f t="shared" si="4"/>
        <v>0</v>
      </c>
      <c r="N58" s="2">
        <f t="shared" si="5"/>
        <v>0</v>
      </c>
      <c r="O58" s="2">
        <f t="shared" si="2"/>
        <v>0</v>
      </c>
      <c r="P58" s="2">
        <f t="shared" si="3"/>
        <v>0</v>
      </c>
    </row>
    <row r="59" spans="1:16" x14ac:dyDescent="0.25">
      <c r="A59" s="2" t="s">
        <v>3</v>
      </c>
      <c r="B59" s="2" t="s">
        <v>63</v>
      </c>
      <c r="C59" s="4">
        <f>'CV Rotina &lt;2A - procedência'!F59</f>
        <v>7.407407407407407E-2</v>
      </c>
      <c r="D59" s="4">
        <f>'CV Rotina &lt;2A - procedência'!N59</f>
        <v>1.0740740740740742</v>
      </c>
      <c r="E59" s="4">
        <f>'CV Rotina &lt;2A - procedência'!H59</f>
        <v>1.6666666666666667</v>
      </c>
      <c r="F59" s="4">
        <f>'CV Rotina &lt;2A - procedência'!J59</f>
        <v>1.5925925925925926</v>
      </c>
      <c r="G59" s="4">
        <f>'CV Rotina &lt;2A - procedência'!L59</f>
        <v>1.0740740740740742</v>
      </c>
      <c r="H59" s="4">
        <f>'CV Rotina &lt;2A - procedência'!V59</f>
        <v>1.3333333333333333</v>
      </c>
      <c r="I59" s="4">
        <f>'CV Rotina &lt;2A - procedência'!P59</f>
        <v>1.4444444444444444</v>
      </c>
      <c r="J59" s="4">
        <f>'CV Rotina &lt;2A - procedência'!R59</f>
        <v>1.2592592592592593</v>
      </c>
      <c r="K59" s="4">
        <f>'CV Rotina &lt;2A - procedência'!T59</f>
        <v>1.1851851851851851</v>
      </c>
      <c r="L59" s="4">
        <f>'CV Rotina &lt;2A - procedência'!X59</f>
        <v>1.2592592592592593</v>
      </c>
      <c r="M59" s="2">
        <f t="shared" si="4"/>
        <v>1</v>
      </c>
      <c r="N59" s="2">
        <f t="shared" si="5"/>
        <v>8</v>
      </c>
      <c r="O59" s="2">
        <f t="shared" si="2"/>
        <v>9</v>
      </c>
      <c r="P59" s="2">
        <f t="shared" si="3"/>
        <v>4</v>
      </c>
    </row>
    <row r="60" spans="1:16" x14ac:dyDescent="0.25">
      <c r="A60" s="2" t="s">
        <v>5</v>
      </c>
      <c r="B60" s="2" t="s">
        <v>64</v>
      </c>
      <c r="C60" s="4">
        <f>'CV Rotina &lt;2A - procedência'!F60</f>
        <v>4.736842105263158E-2</v>
      </c>
      <c r="D60" s="4">
        <f>'CV Rotina &lt;2A - procedência'!N60</f>
        <v>0.93157894736842106</v>
      </c>
      <c r="E60" s="4">
        <f>'CV Rotina &lt;2A - procedência'!H60</f>
        <v>1.1684210526315788</v>
      </c>
      <c r="F60" s="4">
        <f>'CV Rotina &lt;2A - procedência'!J60</f>
        <v>1.1526315789473685</v>
      </c>
      <c r="G60" s="4">
        <f>'CV Rotina &lt;2A - procedência'!L60</f>
        <v>0.97894736842105257</v>
      </c>
      <c r="H60" s="4">
        <f>'CV Rotina &lt;2A - procedência'!V60</f>
        <v>1.0421052631578946</v>
      </c>
      <c r="I60" s="4">
        <f>'CV Rotina &lt;2A - procedência'!P60</f>
        <v>1.0105263157894737</v>
      </c>
      <c r="J60" s="4">
        <f>'CV Rotina &lt;2A - procedência'!R60</f>
        <v>1.1210526315789473</v>
      </c>
      <c r="K60" s="4">
        <f>'CV Rotina &lt;2A - procedência'!T60</f>
        <v>0.9631578947368421</v>
      </c>
      <c r="L60" s="4">
        <f>'CV Rotina &lt;2A - procedência'!X60</f>
        <v>1.0263157894736841</v>
      </c>
      <c r="M60" s="2">
        <f t="shared" si="4"/>
        <v>1</v>
      </c>
      <c r="N60" s="2">
        <f t="shared" si="5"/>
        <v>8</v>
      </c>
      <c r="O60" s="2">
        <f t="shared" si="2"/>
        <v>9</v>
      </c>
      <c r="P60" s="2">
        <f t="shared" si="3"/>
        <v>4</v>
      </c>
    </row>
    <row r="61" spans="1:16" x14ac:dyDescent="0.25">
      <c r="A61" s="2" t="s">
        <v>4</v>
      </c>
      <c r="B61" s="2" t="s">
        <v>65</v>
      </c>
      <c r="C61" s="4">
        <f>'CV Rotina &lt;2A - procedência'!F61</f>
        <v>3.7735849056603772E-2</v>
      </c>
      <c r="D61" s="4">
        <f>'CV Rotina &lt;2A - procedência'!N61</f>
        <v>1.0094339622641511</v>
      </c>
      <c r="E61" s="4">
        <f>'CV Rotina &lt;2A - procedência'!H61</f>
        <v>0.96226415094339623</v>
      </c>
      <c r="F61" s="4">
        <f>'CV Rotina &lt;2A - procedência'!J61</f>
        <v>0.95283018867924529</v>
      </c>
      <c r="G61" s="4">
        <f>'CV Rotina &lt;2A - procedência'!L61</f>
        <v>1</v>
      </c>
      <c r="H61" s="4">
        <f>'CV Rotina &lt;2A - procedência'!V61</f>
        <v>0.81132075471698117</v>
      </c>
      <c r="I61" s="4">
        <f>'CV Rotina &lt;2A - procedência'!P61</f>
        <v>1.0188679245283019</v>
      </c>
      <c r="J61" s="4">
        <f>'CV Rotina &lt;2A - procedência'!R61</f>
        <v>0.98113207547169812</v>
      </c>
      <c r="K61" s="4">
        <f>'CV Rotina &lt;2A - procedência'!T61</f>
        <v>0.93396226415094341</v>
      </c>
      <c r="L61" s="4">
        <f>'CV Rotina &lt;2A - procedência'!X61</f>
        <v>1.0754716981132075</v>
      </c>
      <c r="M61" s="2">
        <f t="shared" si="4"/>
        <v>1</v>
      </c>
      <c r="N61" s="2">
        <f t="shared" si="5"/>
        <v>6</v>
      </c>
      <c r="O61" s="2">
        <f t="shared" si="2"/>
        <v>7</v>
      </c>
      <c r="P61" s="2">
        <f t="shared" si="3"/>
        <v>3</v>
      </c>
    </row>
    <row r="62" spans="1:16" x14ac:dyDescent="0.25">
      <c r="A62" s="2" t="s">
        <v>5</v>
      </c>
      <c r="B62" s="2" t="s">
        <v>66</v>
      </c>
      <c r="C62" s="4">
        <f>'CV Rotina &lt;2A - procedência'!F62</f>
        <v>0.40157480314960625</v>
      </c>
      <c r="D62" s="4">
        <f>'CV Rotina &lt;2A - procedência'!N62</f>
        <v>0.89763779527559051</v>
      </c>
      <c r="E62" s="4">
        <f>'CV Rotina &lt;2A - procedência'!H62</f>
        <v>0.92125984251968496</v>
      </c>
      <c r="F62" s="4">
        <f>'CV Rotina &lt;2A - procedência'!J62</f>
        <v>0.99212598425196841</v>
      </c>
      <c r="G62" s="4">
        <f>'CV Rotina &lt;2A - procedência'!L62</f>
        <v>0.94488188976377951</v>
      </c>
      <c r="H62" s="4">
        <f>'CV Rotina &lt;2A - procedência'!V62</f>
        <v>0.96850393700787396</v>
      </c>
      <c r="I62" s="4">
        <f>'CV Rotina &lt;2A - procedência'!P62</f>
        <v>1.0629921259842519</v>
      </c>
      <c r="J62" s="4">
        <f>'CV Rotina &lt;2A - procedência'!R62</f>
        <v>0.8031496062992125</v>
      </c>
      <c r="K62" s="4">
        <f>'CV Rotina &lt;2A - procedência'!T62</f>
        <v>0.70866141732283461</v>
      </c>
      <c r="L62" s="4">
        <f>'CV Rotina &lt;2A - procedência'!X62</f>
        <v>1.0393700787401574</v>
      </c>
      <c r="M62" s="2">
        <f t="shared" si="4"/>
        <v>0</v>
      </c>
      <c r="N62" s="2">
        <f t="shared" si="5"/>
        <v>4</v>
      </c>
      <c r="O62" s="2">
        <f t="shared" si="2"/>
        <v>4</v>
      </c>
      <c r="P62" s="2">
        <f t="shared" si="3"/>
        <v>2</v>
      </c>
    </row>
    <row r="63" spans="1:16" x14ac:dyDescent="0.25">
      <c r="A63" s="2" t="s">
        <v>2</v>
      </c>
      <c r="B63" s="2" t="s">
        <v>67</v>
      </c>
      <c r="C63" s="4">
        <f>'CV Rotina &lt;2A - procedência'!F63</f>
        <v>0.16216216216216217</v>
      </c>
      <c r="D63" s="4">
        <f>'CV Rotina &lt;2A - procedência'!N63</f>
        <v>0.83783783783783783</v>
      </c>
      <c r="E63" s="4">
        <f>'CV Rotina &lt;2A - procedência'!H63</f>
        <v>1.027027027027027</v>
      </c>
      <c r="F63" s="4">
        <f>'CV Rotina &lt;2A - procedência'!J63</f>
        <v>1.1081081081081081</v>
      </c>
      <c r="G63" s="4">
        <f>'CV Rotina &lt;2A - procedência'!L63</f>
        <v>0.83783783783783783</v>
      </c>
      <c r="H63" s="4">
        <f>'CV Rotina &lt;2A - procedência'!V63</f>
        <v>0.70270270270270274</v>
      </c>
      <c r="I63" s="4">
        <f>'CV Rotina &lt;2A - procedência'!P63</f>
        <v>0.94594594594594594</v>
      </c>
      <c r="J63" s="4">
        <f>'CV Rotina &lt;2A - procedência'!R63</f>
        <v>0.86486486486486491</v>
      </c>
      <c r="K63" s="4">
        <f>'CV Rotina &lt;2A - procedência'!T63</f>
        <v>0.70270270270270274</v>
      </c>
      <c r="L63" s="4">
        <f>'CV Rotina &lt;2A - procedência'!X63</f>
        <v>0.6216216216216216</v>
      </c>
      <c r="M63" s="2">
        <f t="shared" si="4"/>
        <v>0</v>
      </c>
      <c r="N63" s="2">
        <f t="shared" si="5"/>
        <v>2</v>
      </c>
      <c r="O63" s="2">
        <f t="shared" si="2"/>
        <v>2</v>
      </c>
      <c r="P63" s="2">
        <f t="shared" si="3"/>
        <v>2</v>
      </c>
    </row>
    <row r="64" spans="1:16" x14ac:dyDescent="0.25">
      <c r="A64" s="2" t="s">
        <v>2</v>
      </c>
      <c r="B64" s="2" t="s">
        <v>68</v>
      </c>
      <c r="C64" s="4">
        <f>'CV Rotina &lt;2A - procedência'!F64</f>
        <v>0.74542682926829273</v>
      </c>
      <c r="D64" s="4">
        <f>'CV Rotina &lt;2A - procedência'!N64</f>
        <v>0.85518292682926833</v>
      </c>
      <c r="E64" s="4">
        <f>'CV Rotina &lt;2A - procedência'!H64</f>
        <v>0.94664634146341464</v>
      </c>
      <c r="F64" s="4">
        <f>'CV Rotina &lt;2A - procedência'!J64</f>
        <v>0.96493902439024393</v>
      </c>
      <c r="G64" s="4">
        <f>'CV Rotina &lt;2A - procedência'!L64</f>
        <v>0.85060975609756106</v>
      </c>
      <c r="H64" s="4">
        <f>'CV Rotina &lt;2A - procedência'!V64</f>
        <v>0.84146341463414642</v>
      </c>
      <c r="I64" s="4">
        <f>'CV Rotina &lt;2A - procedência'!P64</f>
        <v>0.92835365853658536</v>
      </c>
      <c r="J64" s="4">
        <f>'CV Rotina &lt;2A - procedência'!R64</f>
        <v>0.93292682926829273</v>
      </c>
      <c r="K64" s="4">
        <f>'CV Rotina &lt;2A - procedência'!T64</f>
        <v>0.96493902439024393</v>
      </c>
      <c r="L64" s="4">
        <f>'CV Rotina &lt;2A - procedência'!X64</f>
        <v>0.8597560975609756</v>
      </c>
      <c r="M64" s="2">
        <f t="shared" si="4"/>
        <v>0</v>
      </c>
      <c r="N64" s="2">
        <f t="shared" si="5"/>
        <v>2</v>
      </c>
      <c r="O64" s="2">
        <f t="shared" si="2"/>
        <v>2</v>
      </c>
      <c r="P64" s="2">
        <f t="shared" si="3"/>
        <v>1</v>
      </c>
    </row>
    <row r="65" spans="1:16" x14ac:dyDescent="0.25">
      <c r="A65" s="2" t="s">
        <v>2</v>
      </c>
      <c r="B65" s="2" t="s">
        <v>69</v>
      </c>
      <c r="C65" s="4">
        <f>'CV Rotina &lt;2A - procedência'!F65</f>
        <v>0.69607843137254899</v>
      </c>
      <c r="D65" s="4">
        <f>'CV Rotina &lt;2A - procedência'!N65</f>
        <v>0.79411764705882348</v>
      </c>
      <c r="E65" s="4">
        <f>'CV Rotina &lt;2A - procedência'!H65</f>
        <v>0.69607843137254899</v>
      </c>
      <c r="F65" s="4">
        <f>'CV Rotina &lt;2A - procedência'!J65</f>
        <v>0.67647058823529416</v>
      </c>
      <c r="G65" s="4">
        <f>'CV Rotina &lt;2A - procedência'!L65</f>
        <v>0.84313725490196079</v>
      </c>
      <c r="H65" s="4">
        <f>'CV Rotina &lt;2A - procedência'!V65</f>
        <v>0.99019607843137258</v>
      </c>
      <c r="I65" s="4">
        <f>'CV Rotina &lt;2A - procedência'!P65</f>
        <v>0.77450980392156865</v>
      </c>
      <c r="J65" s="4">
        <f>'CV Rotina &lt;2A - procedência'!R65</f>
        <v>0.66666666666666663</v>
      </c>
      <c r="K65" s="4">
        <f>'CV Rotina &lt;2A - procedência'!T65</f>
        <v>0.66666666666666663</v>
      </c>
      <c r="L65" s="4">
        <f>'CV Rotina &lt;2A - procedência'!X65</f>
        <v>1.0490196078431373</v>
      </c>
      <c r="M65" s="2">
        <f t="shared" si="4"/>
        <v>0</v>
      </c>
      <c r="N65" s="2">
        <f t="shared" si="5"/>
        <v>2</v>
      </c>
      <c r="O65" s="2">
        <f t="shared" si="2"/>
        <v>2</v>
      </c>
      <c r="P65" s="2">
        <f t="shared" si="3"/>
        <v>1</v>
      </c>
    </row>
    <row r="66" spans="1:16" x14ac:dyDescent="0.25">
      <c r="A66" s="2" t="s">
        <v>4</v>
      </c>
      <c r="B66" s="2" t="s">
        <v>70</v>
      </c>
      <c r="C66" s="4">
        <f>'CV Rotina &lt;2A - procedência'!F66</f>
        <v>0.33644859813084116</v>
      </c>
      <c r="D66" s="4">
        <f>'CV Rotina &lt;2A - procedência'!N66</f>
        <v>1.3177570093457944</v>
      </c>
      <c r="E66" s="4">
        <f>'CV Rotina &lt;2A - procedência'!H66</f>
        <v>1.0093457943925235</v>
      </c>
      <c r="F66" s="4">
        <f>'CV Rotina &lt;2A - procedência'!J66</f>
        <v>1.0654205607476637</v>
      </c>
      <c r="G66" s="4">
        <f>'CV Rotina &lt;2A - procedência'!L66</f>
        <v>1.2897196261682244</v>
      </c>
      <c r="H66" s="4">
        <f>'CV Rotina &lt;2A - procedência'!V66</f>
        <v>0.75700934579439261</v>
      </c>
      <c r="I66" s="4">
        <f>'CV Rotina &lt;2A - procedência'!P66</f>
        <v>1.3738317757009346</v>
      </c>
      <c r="J66" s="4">
        <f>'CV Rotina &lt;2A - procedência'!R66</f>
        <v>0.64485981308411222</v>
      </c>
      <c r="K66" s="4">
        <f>'CV Rotina &lt;2A - procedência'!T66</f>
        <v>0.61682242990654212</v>
      </c>
      <c r="L66" s="4">
        <f>'CV Rotina &lt;2A - procedência'!X66</f>
        <v>1.0093457943925235</v>
      </c>
      <c r="M66" s="2">
        <f t="shared" ref="M66:M79" si="6">COUNTIF(C66:D66,"&gt;=0,9")</f>
        <v>1</v>
      </c>
      <c r="N66" s="2">
        <f t="shared" ref="N66:N79" si="7">COUNTIFS(E66:L66,"&gt;=0,95")</f>
        <v>5</v>
      </c>
      <c r="O66" s="2">
        <f t="shared" si="2"/>
        <v>6</v>
      </c>
      <c r="P66" s="2">
        <f t="shared" si="3"/>
        <v>3</v>
      </c>
    </row>
    <row r="67" spans="1:16" x14ac:dyDescent="0.25">
      <c r="A67" s="2" t="s">
        <v>4</v>
      </c>
      <c r="B67" s="2" t="s">
        <v>71</v>
      </c>
      <c r="C67" s="4">
        <f>'CV Rotina &lt;2A - procedência'!F67</f>
        <v>0.45</v>
      </c>
      <c r="D67" s="4">
        <f>'CV Rotina &lt;2A - procedência'!N67</f>
        <v>0.94285714285714284</v>
      </c>
      <c r="E67" s="4">
        <f>'CV Rotina &lt;2A - procedência'!H67</f>
        <v>1</v>
      </c>
      <c r="F67" s="4">
        <f>'CV Rotina &lt;2A - procedência'!J67</f>
        <v>0.99285714285714288</v>
      </c>
      <c r="G67" s="4">
        <f>'CV Rotina &lt;2A - procedência'!L67</f>
        <v>0.97857142857142854</v>
      </c>
      <c r="H67" s="4">
        <f>'CV Rotina &lt;2A - procedência'!V67</f>
        <v>1.0857142857142856</v>
      </c>
      <c r="I67" s="4">
        <f>'CV Rotina &lt;2A - procedência'!P67</f>
        <v>0.95</v>
      </c>
      <c r="J67" s="4">
        <f>'CV Rotina &lt;2A - procedência'!R67</f>
        <v>0.8214285714285714</v>
      </c>
      <c r="K67" s="4">
        <f>'CV Rotina &lt;2A - procedência'!T67</f>
        <v>0.81428571428571428</v>
      </c>
      <c r="L67" s="4">
        <f>'CV Rotina &lt;2A - procedência'!X67</f>
        <v>1.0571428571428572</v>
      </c>
      <c r="M67" s="2">
        <f t="shared" si="6"/>
        <v>1</v>
      </c>
      <c r="N67" s="2">
        <f t="shared" si="7"/>
        <v>6</v>
      </c>
      <c r="O67" s="2">
        <f t="shared" ref="O67:O79" si="8">SUM(M67:N67)</f>
        <v>7</v>
      </c>
      <c r="P67" s="2">
        <f t="shared" ref="P67:P79" si="9">COUNTIF(E67:H67,"&gt;=0,95")</f>
        <v>4</v>
      </c>
    </row>
    <row r="68" spans="1:16" x14ac:dyDescent="0.25">
      <c r="A68" s="2" t="s">
        <v>5</v>
      </c>
      <c r="B68" s="2" t="s">
        <v>72</v>
      </c>
      <c r="C68" s="4">
        <f>'CV Rotina &lt;2A - procedência'!F68</f>
        <v>0.50847457627118642</v>
      </c>
      <c r="D68" s="4">
        <f>'CV Rotina &lt;2A - procedência'!N68</f>
        <v>1.1694915254237288</v>
      </c>
      <c r="E68" s="4">
        <f>'CV Rotina &lt;2A - procedência'!H68</f>
        <v>0.86440677966101687</v>
      </c>
      <c r="F68" s="4">
        <f>'CV Rotina &lt;2A - procedência'!J68</f>
        <v>0.91525423728813549</v>
      </c>
      <c r="G68" s="4">
        <f>'CV Rotina &lt;2A - procedência'!L68</f>
        <v>1.271186440677966</v>
      </c>
      <c r="H68" s="4">
        <f>'CV Rotina &lt;2A - procedência'!V68</f>
        <v>0.83898305084745761</v>
      </c>
      <c r="I68" s="4">
        <f>'CV Rotina &lt;2A - procedência'!P68</f>
        <v>1.0677966101694916</v>
      </c>
      <c r="J68" s="4">
        <f>'CV Rotina &lt;2A - procedência'!R68</f>
        <v>1.0169491525423728</v>
      </c>
      <c r="K68" s="4">
        <f>'CV Rotina &lt;2A - procedência'!T68</f>
        <v>0.94067796610169485</v>
      </c>
      <c r="L68" s="4">
        <f>'CV Rotina &lt;2A - procedência'!X68</f>
        <v>0.78813559322033888</v>
      </c>
      <c r="M68" s="2">
        <f t="shared" si="6"/>
        <v>1</v>
      </c>
      <c r="N68" s="2">
        <f t="shared" si="7"/>
        <v>3</v>
      </c>
      <c r="O68" s="2">
        <f t="shared" si="8"/>
        <v>4</v>
      </c>
      <c r="P68" s="2">
        <f t="shared" si="9"/>
        <v>1</v>
      </c>
    </row>
    <row r="69" spans="1:16" x14ac:dyDescent="0.25">
      <c r="A69" s="2" t="s">
        <v>3</v>
      </c>
      <c r="B69" s="2" t="s">
        <v>73</v>
      </c>
      <c r="C69" s="4">
        <f>'CV Rotina &lt;2A - procedência'!F69</f>
        <v>1.1940298507462686</v>
      </c>
      <c r="D69" s="4">
        <f>'CV Rotina &lt;2A - procedência'!N69</f>
        <v>0.9170812603648425</v>
      </c>
      <c r="E69" s="4">
        <f>'CV Rotina &lt;2A - procedência'!H69</f>
        <v>0.857379767827529</v>
      </c>
      <c r="F69" s="4">
        <f>'CV Rotina &lt;2A - procedência'!J69</f>
        <v>0.89054726368159209</v>
      </c>
      <c r="G69" s="4">
        <f>'CV Rotina &lt;2A - procedência'!L69</f>
        <v>0.97180762852404645</v>
      </c>
      <c r="H69" s="4">
        <f>'CV Rotina &lt;2A - procedência'!V69</f>
        <v>0.74129353233830841</v>
      </c>
      <c r="I69" s="4">
        <f>'CV Rotina &lt;2A - procedência'!P69</f>
        <v>0.93532338308457708</v>
      </c>
      <c r="J69" s="4">
        <f>'CV Rotina &lt;2A - procedência'!R69</f>
        <v>0.58706467661691542</v>
      </c>
      <c r="K69" s="4">
        <f>'CV Rotina &lt;2A - procedência'!T69</f>
        <v>0.69817578772802658</v>
      </c>
      <c r="L69" s="4">
        <f>'CV Rotina &lt;2A - procedência'!X69</f>
        <v>0.78275290215588722</v>
      </c>
      <c r="M69" s="2">
        <f t="shared" si="6"/>
        <v>2</v>
      </c>
      <c r="N69" s="2">
        <f t="shared" si="7"/>
        <v>1</v>
      </c>
      <c r="O69" s="2">
        <f t="shared" si="8"/>
        <v>3</v>
      </c>
      <c r="P69" s="2">
        <f t="shared" si="9"/>
        <v>1</v>
      </c>
    </row>
    <row r="70" spans="1:16" x14ac:dyDescent="0.25">
      <c r="A70" s="2" t="s">
        <v>4</v>
      </c>
      <c r="B70" s="2" t="s">
        <v>74</v>
      </c>
      <c r="C70" s="4">
        <f>'CV Rotina &lt;2A - procedência'!F70</f>
        <v>0.36792452830188677</v>
      </c>
      <c r="D70" s="4">
        <f>'CV Rotina &lt;2A - procedência'!N70</f>
        <v>1.3018867924528301</v>
      </c>
      <c r="E70" s="4">
        <f>'CV Rotina &lt;2A - procedência'!H70</f>
        <v>1.5</v>
      </c>
      <c r="F70" s="4">
        <f>'CV Rotina &lt;2A - procedência'!J70</f>
        <v>1.5283018867924527</v>
      </c>
      <c r="G70" s="4">
        <f>'CV Rotina &lt;2A - procedência'!L70</f>
        <v>1.3018867924528301</v>
      </c>
      <c r="H70" s="4">
        <f>'CV Rotina &lt;2A - procedência'!V70</f>
        <v>1.1320754716981132</v>
      </c>
      <c r="I70" s="4">
        <f>'CV Rotina &lt;2A - procedência'!P70</f>
        <v>1.1320754716981132</v>
      </c>
      <c r="J70" s="4">
        <f>'CV Rotina &lt;2A - procedência'!R70</f>
        <v>1.2735849056603772</v>
      </c>
      <c r="K70" s="4">
        <f>'CV Rotina &lt;2A - procedência'!T70</f>
        <v>0.96226415094339612</v>
      </c>
      <c r="L70" s="4">
        <f>'CV Rotina &lt;2A - procedência'!X70</f>
        <v>1.0754716981132075</v>
      </c>
      <c r="M70" s="2">
        <f t="shared" si="6"/>
        <v>1</v>
      </c>
      <c r="N70" s="2">
        <f t="shared" si="7"/>
        <v>8</v>
      </c>
      <c r="O70" s="2">
        <f t="shared" si="8"/>
        <v>9</v>
      </c>
      <c r="P70" s="2">
        <f t="shared" si="9"/>
        <v>4</v>
      </c>
    </row>
    <row r="71" spans="1:16" x14ac:dyDescent="0.25">
      <c r="A71" s="2" t="s">
        <v>2</v>
      </c>
      <c r="B71" s="2" t="s">
        <v>75</v>
      </c>
      <c r="C71" s="4">
        <f>'CV Rotina &lt;2A - procedência'!F71</f>
        <v>0.95822801649594258</v>
      </c>
      <c r="D71" s="4">
        <f>'CV Rotina &lt;2A - procedência'!N71</f>
        <v>0.86444060130371159</v>
      </c>
      <c r="E71" s="4">
        <f>'CV Rotina &lt;2A - procedência'!H71</f>
        <v>0.76426765997073309</v>
      </c>
      <c r="F71" s="4">
        <f>'CV Rotina &lt;2A - procedência'!J71</f>
        <v>0.80577357988559273</v>
      </c>
      <c r="G71" s="4">
        <f>'CV Rotina &lt;2A - procedência'!L71</f>
        <v>0.89956099507782361</v>
      </c>
      <c r="H71" s="4">
        <f>'CV Rotina &lt;2A - procedência'!V71</f>
        <v>0.72036716775309306</v>
      </c>
      <c r="I71" s="4">
        <f>'CV Rotina &lt;2A - procedência'!P71</f>
        <v>0.93707596115471603</v>
      </c>
      <c r="J71" s="4">
        <f>'CV Rotina &lt;2A - procedência'!R71</f>
        <v>0.64134628176134101</v>
      </c>
      <c r="K71" s="4">
        <f>'CV Rotina &lt;2A - procedência'!T71</f>
        <v>0.77145137687907417</v>
      </c>
      <c r="L71" s="4">
        <f>'CV Rotina &lt;2A - procedência'!X71</f>
        <v>0.74710655846747376</v>
      </c>
      <c r="M71" s="2">
        <f t="shared" si="6"/>
        <v>1</v>
      </c>
      <c r="N71" s="2">
        <f t="shared" si="7"/>
        <v>0</v>
      </c>
      <c r="O71" s="2">
        <f t="shared" si="8"/>
        <v>1</v>
      </c>
      <c r="P71" s="2">
        <f t="shared" si="9"/>
        <v>0</v>
      </c>
    </row>
    <row r="72" spans="1:16" x14ac:dyDescent="0.25">
      <c r="A72" s="2" t="s">
        <v>4</v>
      </c>
      <c r="B72" s="2" t="s">
        <v>76</v>
      </c>
      <c r="C72" s="4">
        <f>'CV Rotina &lt;2A - procedência'!F72</f>
        <v>0.11085450346420322</v>
      </c>
      <c r="D72" s="4">
        <f>'CV Rotina &lt;2A - procedência'!N72</f>
        <v>1.0531177829099307</v>
      </c>
      <c r="E72" s="4">
        <f>'CV Rotina &lt;2A - procedência'!H72</f>
        <v>0.93533487297921469</v>
      </c>
      <c r="F72" s="4">
        <f>'CV Rotina &lt;2A - procedência'!J72</f>
        <v>0.94919168591224012</v>
      </c>
      <c r="G72" s="4">
        <f>'CV Rotina &lt;2A - procedência'!L72</f>
        <v>1.0600461893764432</v>
      </c>
      <c r="H72" s="4">
        <f>'CV Rotina &lt;2A - procedência'!V72</f>
        <v>0.90762124711316394</v>
      </c>
      <c r="I72" s="4">
        <f>'CV Rotina &lt;2A - procedência'!P72</f>
        <v>1.1085450346420322</v>
      </c>
      <c r="J72" s="4">
        <f>'CV Rotina &lt;2A - procedência'!R72</f>
        <v>0.6443418013856812</v>
      </c>
      <c r="K72" s="4">
        <f>'CV Rotina &lt;2A - procedência'!T72</f>
        <v>0.96997690531177827</v>
      </c>
      <c r="L72" s="4">
        <f>'CV Rotina &lt;2A - procedência'!X72</f>
        <v>0.91454965357967666</v>
      </c>
      <c r="M72" s="2">
        <f t="shared" si="6"/>
        <v>1</v>
      </c>
      <c r="N72" s="2">
        <f t="shared" si="7"/>
        <v>3</v>
      </c>
      <c r="O72" s="2">
        <f t="shared" si="8"/>
        <v>4</v>
      </c>
      <c r="P72" s="2">
        <f t="shared" si="9"/>
        <v>1</v>
      </c>
    </row>
    <row r="73" spans="1:16" x14ac:dyDescent="0.25">
      <c r="A73" s="2" t="s">
        <v>5</v>
      </c>
      <c r="B73" s="2" t="s">
        <v>77</v>
      </c>
      <c r="C73" s="4">
        <f>'CV Rotina &lt;2A - procedência'!F73</f>
        <v>0.19591836734693877</v>
      </c>
      <c r="D73" s="4">
        <f>'CV Rotina &lt;2A - procedência'!N73</f>
        <v>0.93061224489795913</v>
      </c>
      <c r="E73" s="4">
        <f>'CV Rotina &lt;2A - procedência'!H73</f>
        <v>1.1387755102040815</v>
      </c>
      <c r="F73" s="4">
        <f>'CV Rotina &lt;2A - procedência'!J73</f>
        <v>1.1387755102040815</v>
      </c>
      <c r="G73" s="4">
        <f>'CV Rotina &lt;2A - procedência'!L73</f>
        <v>0.91836734693877542</v>
      </c>
      <c r="H73" s="4">
        <f>'CV Rotina &lt;2A - procedência'!V73</f>
        <v>0.8571428571428571</v>
      </c>
      <c r="I73" s="4">
        <f>'CV Rotina &lt;2A - procedência'!P73</f>
        <v>0.99183673469387745</v>
      </c>
      <c r="J73" s="4">
        <f>'CV Rotina &lt;2A - procedência'!R73</f>
        <v>0.6612244897959183</v>
      </c>
      <c r="K73" s="4">
        <f>'CV Rotina &lt;2A - procedência'!T73</f>
        <v>0.74693877551020404</v>
      </c>
      <c r="L73" s="4">
        <f>'CV Rotina &lt;2A - procedência'!X73</f>
        <v>0.99183673469387745</v>
      </c>
      <c r="M73" s="2">
        <f t="shared" si="6"/>
        <v>1</v>
      </c>
      <c r="N73" s="2">
        <f t="shared" si="7"/>
        <v>4</v>
      </c>
      <c r="O73" s="2">
        <f t="shared" si="8"/>
        <v>5</v>
      </c>
      <c r="P73" s="2">
        <f t="shared" si="9"/>
        <v>2</v>
      </c>
    </row>
    <row r="74" spans="1:16" x14ac:dyDescent="0.25">
      <c r="A74" s="2" t="s">
        <v>2</v>
      </c>
      <c r="B74" s="2" t="s">
        <v>78</v>
      </c>
      <c r="C74" s="4">
        <f>'CV Rotina &lt;2A - procedência'!F74</f>
        <v>1.3285714285714285</v>
      </c>
      <c r="D74" s="4">
        <f>'CV Rotina &lt;2A - procedência'!N74</f>
        <v>1.2514285714285713</v>
      </c>
      <c r="E74" s="4">
        <f>'CV Rotina &lt;2A - procedência'!H74</f>
        <v>1.2428571428571429</v>
      </c>
      <c r="F74" s="4">
        <f>'CV Rotina &lt;2A - procedência'!J74</f>
        <v>1.2514285714285713</v>
      </c>
      <c r="G74" s="4">
        <f>'CV Rotina &lt;2A - procedência'!L74</f>
        <v>1.2514285714285713</v>
      </c>
      <c r="H74" s="4">
        <f>'CV Rotina &lt;2A - procedência'!V74</f>
        <v>1.0028571428571429</v>
      </c>
      <c r="I74" s="4">
        <f>'CV Rotina &lt;2A - procedência'!P74</f>
        <v>1.1914285714285713</v>
      </c>
      <c r="J74" s="4">
        <f>'CV Rotina &lt;2A - procedência'!R74</f>
        <v>0.89142857142857135</v>
      </c>
      <c r="K74" s="4">
        <f>'CV Rotina &lt;2A - procedência'!T74</f>
        <v>0.92571428571428571</v>
      </c>
      <c r="L74" s="4">
        <f>'CV Rotina &lt;2A - procedência'!X74</f>
        <v>1.0028571428571429</v>
      </c>
      <c r="M74" s="2">
        <f t="shared" si="6"/>
        <v>2</v>
      </c>
      <c r="N74" s="2">
        <f t="shared" si="7"/>
        <v>6</v>
      </c>
      <c r="O74" s="2">
        <f t="shared" si="8"/>
        <v>8</v>
      </c>
      <c r="P74" s="2">
        <f t="shared" si="9"/>
        <v>4</v>
      </c>
    </row>
    <row r="75" spans="1:16" x14ac:dyDescent="0.25">
      <c r="A75" s="2" t="s">
        <v>2</v>
      </c>
      <c r="B75" s="2" t="s">
        <v>79</v>
      </c>
      <c r="C75" s="4">
        <f>'CV Rotina &lt;2A - procedência'!F75</f>
        <v>0.18020022246941045</v>
      </c>
      <c r="D75" s="4">
        <f>'CV Rotina &lt;2A - procedência'!N75</f>
        <v>1.0444938820912124</v>
      </c>
      <c r="E75" s="4">
        <f>'CV Rotina &lt;2A - procedência'!H75</f>
        <v>1.0011123470522802</v>
      </c>
      <c r="F75" s="4">
        <f>'CV Rotina &lt;2A - procedência'!J75</f>
        <v>1.0278086763070078</v>
      </c>
      <c r="G75" s="4">
        <f>'CV Rotina &lt;2A - procedência'!L75</f>
        <v>1.1279199110122358</v>
      </c>
      <c r="H75" s="4">
        <f>'CV Rotina &lt;2A - procedência'!V75</f>
        <v>0.81090100111234698</v>
      </c>
      <c r="I75" s="4">
        <f>'CV Rotina &lt;2A - procedência'!P75</f>
        <v>1.1145717463848721</v>
      </c>
      <c r="J75" s="4">
        <f>'CV Rotina &lt;2A - procedência'!R75</f>
        <v>0.77085650723025578</v>
      </c>
      <c r="K75" s="4">
        <f>'CV Rotina &lt;2A - procedência'!T75</f>
        <v>0.92436040044493872</v>
      </c>
      <c r="L75" s="4">
        <f>'CV Rotina &lt;2A - procedência'!X75</f>
        <v>0.94438264738598432</v>
      </c>
      <c r="M75" s="2">
        <f t="shared" si="6"/>
        <v>1</v>
      </c>
      <c r="N75" s="2">
        <f t="shared" si="7"/>
        <v>4</v>
      </c>
      <c r="O75" s="2">
        <f t="shared" si="8"/>
        <v>5</v>
      </c>
      <c r="P75" s="2">
        <f t="shared" si="9"/>
        <v>3</v>
      </c>
    </row>
    <row r="76" spans="1:16" x14ac:dyDescent="0.25">
      <c r="A76" s="2" t="s">
        <v>3</v>
      </c>
      <c r="B76" s="2" t="s">
        <v>80</v>
      </c>
      <c r="C76" s="4">
        <f>'CV Rotina &lt;2A - procedência'!F76</f>
        <v>0.37190082644628097</v>
      </c>
      <c r="D76" s="4">
        <f>'CV Rotina &lt;2A - procedência'!N76</f>
        <v>0.91735537190082639</v>
      </c>
      <c r="E76" s="4">
        <f>'CV Rotina &lt;2A - procedência'!H76</f>
        <v>1.0165289256198347</v>
      </c>
      <c r="F76" s="4">
        <f>'CV Rotina &lt;2A - procedência'!J76</f>
        <v>1.0413223140495866</v>
      </c>
      <c r="G76" s="4">
        <f>'CV Rotina &lt;2A - procedência'!L76</f>
        <v>0.96694214876033047</v>
      </c>
      <c r="H76" s="4">
        <f>'CV Rotina &lt;2A - procedência'!V76</f>
        <v>0.71900826446280985</v>
      </c>
      <c r="I76" s="4">
        <f>'CV Rotina &lt;2A - procedência'!P76</f>
        <v>1.0909090909090908</v>
      </c>
      <c r="J76" s="4">
        <f>'CV Rotina &lt;2A - procedência'!R76</f>
        <v>0.84297520661157022</v>
      </c>
      <c r="K76" s="4">
        <f>'CV Rotina &lt;2A - procedência'!T76</f>
        <v>0.86776859504132231</v>
      </c>
      <c r="L76" s="4">
        <f>'CV Rotina &lt;2A - procedência'!X76</f>
        <v>0.81818181818181812</v>
      </c>
      <c r="M76" s="2">
        <f t="shared" si="6"/>
        <v>1</v>
      </c>
      <c r="N76" s="2">
        <f t="shared" si="7"/>
        <v>4</v>
      </c>
      <c r="O76" s="2">
        <f t="shared" si="8"/>
        <v>5</v>
      </c>
      <c r="P76" s="2">
        <f t="shared" si="9"/>
        <v>3</v>
      </c>
    </row>
    <row r="77" spans="1:16" x14ac:dyDescent="0.25">
      <c r="A77" s="2" t="s">
        <v>4</v>
      </c>
      <c r="B77" s="2" t="s">
        <v>81</v>
      </c>
      <c r="C77" s="4">
        <f>'CV Rotina &lt;2A - procedência'!F77</f>
        <v>0.25110132158590309</v>
      </c>
      <c r="D77" s="4">
        <f>'CV Rotina &lt;2A - procedência'!N77</f>
        <v>1.0969162995594712</v>
      </c>
      <c r="E77" s="4">
        <f>'CV Rotina &lt;2A - procedência'!H77</f>
        <v>0.91189427312775329</v>
      </c>
      <c r="F77" s="4">
        <f>'CV Rotina &lt;2A - procedência'!J77</f>
        <v>0.91189427312775329</v>
      </c>
      <c r="G77" s="4">
        <f>'CV Rotina &lt;2A - procedência'!L77</f>
        <v>1.0969162995594712</v>
      </c>
      <c r="H77" s="4">
        <f>'CV Rotina &lt;2A - procedência'!V77</f>
        <v>0.8325991189427312</v>
      </c>
      <c r="I77" s="4">
        <f>'CV Rotina &lt;2A - procedência'!P77</f>
        <v>1.1365638766519823</v>
      </c>
      <c r="J77" s="4">
        <f>'CV Rotina &lt;2A - procedência'!R77</f>
        <v>0.8325991189427312</v>
      </c>
      <c r="K77" s="4">
        <f>'CV Rotina &lt;2A - procedência'!T77</f>
        <v>1.0969162995594712</v>
      </c>
      <c r="L77" s="4">
        <f>'CV Rotina &lt;2A - procedência'!X77</f>
        <v>1.0837004405286343</v>
      </c>
      <c r="M77" s="2">
        <f t="shared" si="6"/>
        <v>1</v>
      </c>
      <c r="N77" s="2">
        <f t="shared" si="7"/>
        <v>4</v>
      </c>
      <c r="O77" s="2">
        <f t="shared" si="8"/>
        <v>5</v>
      </c>
      <c r="P77" s="2">
        <f t="shared" si="9"/>
        <v>1</v>
      </c>
    </row>
    <row r="78" spans="1:16" x14ac:dyDescent="0.25">
      <c r="A78" s="2" t="s">
        <v>2</v>
      </c>
      <c r="B78" s="2" t="s">
        <v>82</v>
      </c>
      <c r="C78" s="4">
        <f>'CV Rotina &lt;2A - procedência'!F78</f>
        <v>0.76706618030224072</v>
      </c>
      <c r="D78" s="4">
        <f>'CV Rotina &lt;2A - procedência'!N78</f>
        <v>0.77644606565919749</v>
      </c>
      <c r="E78" s="4">
        <f>'CV Rotina &lt;2A - procedência'!H78</f>
        <v>0.76133402813965612</v>
      </c>
      <c r="F78" s="4">
        <f>'CV Rotina &lt;2A - procedência'!J78</f>
        <v>0.76446065659197504</v>
      </c>
      <c r="G78" s="4">
        <f>'CV Rotina &lt;2A - procedência'!L78</f>
        <v>0.81917665450755606</v>
      </c>
      <c r="H78" s="4">
        <f>'CV Rotina &lt;2A - procedência'!V78</f>
        <v>0.63157894736842102</v>
      </c>
      <c r="I78" s="4">
        <f>'CV Rotina &lt;2A - procedência'!P78</f>
        <v>0.74830640958832728</v>
      </c>
      <c r="J78" s="4">
        <f>'CV Rotina &lt;2A - procedência'!R78</f>
        <v>0.58676393955184991</v>
      </c>
      <c r="K78" s="4">
        <f>'CV Rotina &lt;2A - procedência'!T78</f>
        <v>0.7248566961959354</v>
      </c>
      <c r="L78" s="4">
        <f>'CV Rotina &lt;2A - procedência'!X78</f>
        <v>0.7681083897863471</v>
      </c>
      <c r="M78" s="2">
        <f t="shared" si="6"/>
        <v>0</v>
      </c>
      <c r="N78" s="2">
        <f t="shared" si="7"/>
        <v>0</v>
      </c>
      <c r="O78" s="2">
        <f t="shared" si="8"/>
        <v>0</v>
      </c>
      <c r="P78" s="2">
        <f t="shared" si="9"/>
        <v>0</v>
      </c>
    </row>
    <row r="79" spans="1:16" x14ac:dyDescent="0.25">
      <c r="A79" s="2" t="s">
        <v>2</v>
      </c>
      <c r="B79" s="2" t="s">
        <v>83</v>
      </c>
      <c r="C79" s="4">
        <f>'CV Rotina &lt;2A - procedência'!F79</f>
        <v>1.4945624029000519</v>
      </c>
      <c r="D79" s="4">
        <f>'CV Rotina &lt;2A - procedência'!N79</f>
        <v>0.87778353184878311</v>
      </c>
      <c r="E79" s="4">
        <f>'CV Rotina &lt;2A - procedência'!H79</f>
        <v>0.91273951320559299</v>
      </c>
      <c r="F79" s="4">
        <f>'CV Rotina &lt;2A - procedência'!J79</f>
        <v>0.90885551527705855</v>
      </c>
      <c r="G79" s="4">
        <f>'CV Rotina &lt;2A - procedência'!L79</f>
        <v>0.88865872604867946</v>
      </c>
      <c r="H79" s="4">
        <f>'CV Rotina &lt;2A - procedência'!V79</f>
        <v>0.8381667529777318</v>
      </c>
      <c r="I79" s="4">
        <f>'CV Rotina &lt;2A - procedência'!P79</f>
        <v>0.85758674262040402</v>
      </c>
      <c r="J79" s="4">
        <f>'CV Rotina &lt;2A - procedência'!R79</f>
        <v>0.72320041429311244</v>
      </c>
      <c r="K79" s="4">
        <f>'CV Rotina &lt;2A - procedência'!T79</f>
        <v>0.85137234593474886</v>
      </c>
      <c r="L79" s="4">
        <f>'CV Rotina &lt;2A - procedência'!X79</f>
        <v>0.85292594510616271</v>
      </c>
      <c r="M79" s="2">
        <f t="shared" si="6"/>
        <v>1</v>
      </c>
      <c r="N79" s="2">
        <f t="shared" si="7"/>
        <v>0</v>
      </c>
      <c r="O79" s="2">
        <f t="shared" si="8"/>
        <v>1</v>
      </c>
      <c r="P79" s="2">
        <f t="shared" si="9"/>
        <v>0</v>
      </c>
    </row>
    <row r="81" spans="1:16" s="18" customFormat="1" x14ac:dyDescent="0.25">
      <c r="A81"/>
      <c r="B81" s="13" t="s">
        <v>91</v>
      </c>
      <c r="C81" s="4">
        <f>'CV Rotina &lt;2A - procedência'!F81</f>
        <v>0.62079615648593001</v>
      </c>
      <c r="D81" s="4">
        <f>'CV Rotina &lt;2A - procedência'!N81</f>
        <v>0.96207961564859301</v>
      </c>
      <c r="E81" s="4">
        <f>'CV Rotina &lt;2A - procedência'!H81</f>
        <v>0.91523678792038432</v>
      </c>
      <c r="F81" s="4">
        <f>'CV Rotina &lt;2A - procedência'!J81</f>
        <v>0.95384351407000678</v>
      </c>
      <c r="G81" s="4">
        <f>'CV Rotina &lt;2A - procedência'!L81</f>
        <v>0.99965682910089215</v>
      </c>
      <c r="H81" s="4">
        <f>'CV Rotina &lt;2A - procedência'!V81</f>
        <v>0.88332189430336305</v>
      </c>
      <c r="I81" s="4">
        <f>'CV Rotina &lt;2A - procedência'!P81</f>
        <v>1.0058339052848317</v>
      </c>
      <c r="J81" s="4">
        <f>'CV Rotina &lt;2A - procedência'!R81</f>
        <v>0.74279341111873709</v>
      </c>
      <c r="K81" s="4">
        <f>'CV Rotina &lt;2A - procedência'!T81</f>
        <v>0.89207275223061078</v>
      </c>
      <c r="L81" s="4">
        <f>'CV Rotina &lt;2A - procedência'!X81</f>
        <v>0.89207275223061078</v>
      </c>
      <c r="M81" s="2">
        <f>COUNTIF(C81:D81,"&gt;=0,9")</f>
        <v>1</v>
      </c>
      <c r="N81" s="2">
        <f>COUNTIFS(E81:L81,"&gt;=0,95")</f>
        <v>3</v>
      </c>
      <c r="O81" s="2">
        <f t="shared" ref="O81" si="10">SUM(M81:N81)</f>
        <v>4</v>
      </c>
      <c r="P81" s="2">
        <f t="shared" ref="P81" si="11">COUNTIF(E81:H81,"&gt;=0,95")</f>
        <v>2</v>
      </c>
    </row>
    <row r="82" spans="1:16" s="18" customFormat="1" x14ac:dyDescent="0.25">
      <c r="A82"/>
      <c r="B82" s="13" t="s">
        <v>92</v>
      </c>
      <c r="C82" s="4">
        <f>'CV Rotina &lt;2A - procedência'!F82</f>
        <v>1.0074052976360013</v>
      </c>
      <c r="D82" s="4">
        <f>'CV Rotina &lt;2A - procedência'!N82</f>
        <v>0.91896895471375684</v>
      </c>
      <c r="E82" s="4">
        <f>'CV Rotina &lt;2A - procedência'!H82</f>
        <v>0.87838222728567361</v>
      </c>
      <c r="F82" s="4">
        <f>'CV Rotina &lt;2A - procedência'!J82</f>
        <v>0.89589860438621483</v>
      </c>
      <c r="G82" s="4">
        <f>'CV Rotina &lt;2A - procedência'!L82</f>
        <v>0.92238678439191124</v>
      </c>
      <c r="H82" s="4">
        <f>'CV Rotina &lt;2A - procedência'!V82</f>
        <v>0.76260324693819426</v>
      </c>
      <c r="I82" s="4">
        <f>'CV Rotina &lt;2A - procedência'!P82</f>
        <v>0.91768726858444893</v>
      </c>
      <c r="J82" s="4">
        <f>'CV Rotina &lt;2A - procedência'!R82</f>
        <v>0.72201651951011114</v>
      </c>
      <c r="K82" s="4">
        <f>'CV Rotina &lt;2A - procedência'!T82</f>
        <v>0.87923668470521221</v>
      </c>
      <c r="L82" s="4">
        <f>'CV Rotina &lt;2A - procedência'!X82</f>
        <v>0.93563087439475934</v>
      </c>
      <c r="M82" s="2">
        <f t="shared" ref="M82:M85" si="12">COUNTIF(C82:D82,"&gt;=0,9")</f>
        <v>2</v>
      </c>
      <c r="N82" s="2">
        <f t="shared" ref="N82:N85" si="13">COUNTIFS(E82:L82,"&gt;=0,95")</f>
        <v>0</v>
      </c>
      <c r="O82" s="2">
        <f t="shared" ref="O82:O85" si="14">SUM(M82:N82)</f>
        <v>2</v>
      </c>
      <c r="P82" s="2">
        <f t="shared" ref="P82:P85" si="15">COUNTIF(E82:H82,"&gt;=0,95")</f>
        <v>0</v>
      </c>
    </row>
    <row r="83" spans="1:16" s="18" customFormat="1" x14ac:dyDescent="0.25">
      <c r="A83"/>
      <c r="B83" s="13" t="s">
        <v>93</v>
      </c>
      <c r="C83" s="4">
        <f>'CV Rotina &lt;2A - procedência'!F83</f>
        <v>0.82602267126663365</v>
      </c>
      <c r="D83" s="4">
        <f>'CV Rotina &lt;2A - procedência'!N83</f>
        <v>0.87126663380975833</v>
      </c>
      <c r="E83" s="4">
        <f>'CV Rotina &lt;2A - procedência'!H83</f>
        <v>0.84849679645145382</v>
      </c>
      <c r="F83" s="4">
        <f>'CV Rotina &lt;2A - procedência'!J83</f>
        <v>0.86594381468703785</v>
      </c>
      <c r="G83" s="4">
        <f>'CV Rotina &lt;2A - procedência'!L83</f>
        <v>0.90064070970921617</v>
      </c>
      <c r="H83" s="4">
        <f>'CV Rotina &lt;2A - procedência'!V83</f>
        <v>0.76234598324297675</v>
      </c>
      <c r="I83" s="4">
        <f>'CV Rotina &lt;2A - procedência'!P83</f>
        <v>0.89255791030064058</v>
      </c>
      <c r="J83" s="4">
        <f>'CV Rotina &lt;2A - procedência'!R83</f>
        <v>0.68674223755544594</v>
      </c>
      <c r="K83" s="4">
        <f>'CV Rotina &lt;2A - procedência'!T83</f>
        <v>0.81005421389847199</v>
      </c>
      <c r="L83" s="4">
        <f>'CV Rotina &lt;2A - procedência'!X83</f>
        <v>0.82217841301133554</v>
      </c>
      <c r="M83" s="2">
        <f t="shared" si="12"/>
        <v>0</v>
      </c>
      <c r="N83" s="2">
        <f t="shared" si="13"/>
        <v>0</v>
      </c>
      <c r="O83" s="2">
        <f t="shared" si="14"/>
        <v>0</v>
      </c>
      <c r="P83" s="2">
        <f t="shared" si="15"/>
        <v>0</v>
      </c>
    </row>
    <row r="84" spans="1:16" s="18" customFormat="1" x14ac:dyDescent="0.25">
      <c r="A84"/>
      <c r="B84" s="13" t="s">
        <v>94</v>
      </c>
      <c r="C84" s="4">
        <f>'CV Rotina &lt;2A - procedência'!F84</f>
        <v>0.82567503552818544</v>
      </c>
      <c r="D84" s="4">
        <f>'CV Rotina &lt;2A - procedência'!N84</f>
        <v>0.97666982472761699</v>
      </c>
      <c r="E84" s="4">
        <f>'CV Rotina &lt;2A - procedência'!H84</f>
        <v>0.94504973945997128</v>
      </c>
      <c r="F84" s="4">
        <f>'CV Rotina &lt;2A - procedência'!J84</f>
        <v>0.96956418758882024</v>
      </c>
      <c r="G84" s="4">
        <f>'CV Rotina &lt;2A - procedência'!L84</f>
        <v>1.0026054002842253</v>
      </c>
      <c r="H84" s="4">
        <f>'CV Rotina &lt;2A - procedência'!V84</f>
        <v>0.88109900521080031</v>
      </c>
      <c r="I84" s="4">
        <f>'CV Rotina &lt;2A - procedência'!P84</f>
        <v>1.0065135007105634</v>
      </c>
      <c r="J84" s="4">
        <f>'CV Rotina &lt;2A - procedência'!R84</f>
        <v>0.77877783041212678</v>
      </c>
      <c r="K84" s="4">
        <f>'CV Rotina &lt;2A - procedência'!T84</f>
        <v>0.86475603979156779</v>
      </c>
      <c r="L84" s="4">
        <f>'CV Rotina &lt;2A - procedência'!X84</f>
        <v>0.95677404073898598</v>
      </c>
      <c r="M84" s="2">
        <f t="shared" si="12"/>
        <v>1</v>
      </c>
      <c r="N84" s="2">
        <f t="shared" si="13"/>
        <v>4</v>
      </c>
      <c r="O84" s="2">
        <f t="shared" si="14"/>
        <v>5</v>
      </c>
      <c r="P84" s="2">
        <f t="shared" si="15"/>
        <v>2</v>
      </c>
    </row>
    <row r="85" spans="1:16" s="18" customFormat="1" x14ac:dyDescent="0.25">
      <c r="A85"/>
      <c r="B85" s="15" t="s">
        <v>90</v>
      </c>
      <c r="C85" s="23">
        <f>'CV Rotina &lt;2A - procedência'!F85</f>
        <v>0.82746621817549171</v>
      </c>
      <c r="D85" s="23">
        <f>'CV Rotina &lt;2A - procedência'!N85</f>
        <v>0.90517891318216104</v>
      </c>
      <c r="E85" s="23">
        <f>'CV Rotina &lt;2A - procedência'!H85</f>
        <v>0.87583367163486647</v>
      </c>
      <c r="F85" s="23">
        <f>'CV Rotina &lt;2A - procedência'!J85</f>
        <v>0.89682769819636976</v>
      </c>
      <c r="G85" s="23">
        <f>'CV Rotina &lt;2A - procedência'!L85</f>
        <v>0.93139244910978392</v>
      </c>
      <c r="H85" s="23">
        <f>'CV Rotina &lt;2A - procedência'!V85</f>
        <v>0.79539523284811242</v>
      </c>
      <c r="I85" s="23">
        <f>'CV Rotina &lt;2A - procedência'!P85</f>
        <v>0.92733283071391304</v>
      </c>
      <c r="J85" s="23">
        <f>'CV Rotina &lt;2A - procedência'!R85</f>
        <v>0.71286899031491058</v>
      </c>
      <c r="K85" s="23">
        <f>'CV Rotina &lt;2A - procedência'!T85</f>
        <v>0.83761526416516863</v>
      </c>
      <c r="L85" s="23">
        <f>'CV Rotina &lt;2A - procedência'!X85</f>
        <v>0.86742446210056268</v>
      </c>
      <c r="M85" s="2">
        <f t="shared" si="12"/>
        <v>1</v>
      </c>
      <c r="N85" s="2">
        <f t="shared" si="13"/>
        <v>0</v>
      </c>
      <c r="O85" s="2">
        <f t="shared" si="14"/>
        <v>1</v>
      </c>
      <c r="P85" s="2">
        <f t="shared" si="15"/>
        <v>0</v>
      </c>
    </row>
    <row r="88" spans="1:16" x14ac:dyDescent="0.25">
      <c r="A88" s="9" t="s">
        <v>139</v>
      </c>
      <c r="B88" s="5"/>
    </row>
    <row r="89" spans="1:16" x14ac:dyDescent="0.25">
      <c r="A89" s="9" t="s">
        <v>138</v>
      </c>
      <c r="B89" s="5"/>
    </row>
    <row r="90" spans="1:16" x14ac:dyDescent="0.25">
      <c r="A90" s="6" t="s">
        <v>140</v>
      </c>
    </row>
    <row r="91" spans="1:16" x14ac:dyDescent="0.25">
      <c r="A91" t="s">
        <v>141</v>
      </c>
    </row>
    <row r="92" spans="1:16" x14ac:dyDescent="0.25">
      <c r="A92" t="s">
        <v>84</v>
      </c>
    </row>
    <row r="93" spans="1:16" ht="17.25" x14ac:dyDescent="0.25">
      <c r="A93" s="1" t="s">
        <v>85</v>
      </c>
    </row>
    <row r="94" spans="1:16" x14ac:dyDescent="0.25">
      <c r="A94" t="s">
        <v>86</v>
      </c>
    </row>
    <row r="95" spans="1:16" x14ac:dyDescent="0.25">
      <c r="A95" t="s">
        <v>87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workbookViewId="0">
      <selection activeCell="M2" sqref="M2"/>
    </sheetView>
  </sheetViews>
  <sheetFormatPr defaultRowHeight="15" x14ac:dyDescent="0.25"/>
  <cols>
    <col min="1" max="1" width="18.140625" customWidth="1"/>
    <col min="2" max="2" width="23.85546875" bestFit="1" customWidth="1"/>
    <col min="3" max="11" width="13" customWidth="1"/>
    <col min="12" max="12" width="10.140625" customWidth="1"/>
    <col min="13" max="16" width="14.28515625" customWidth="1"/>
  </cols>
  <sheetData>
    <row r="1" spans="1:16" ht="59.25" customHeight="1" x14ac:dyDescent="0.25">
      <c r="A1" s="3" t="s">
        <v>0</v>
      </c>
      <c r="B1" s="3" t="s">
        <v>1</v>
      </c>
      <c r="C1" s="11" t="s">
        <v>117</v>
      </c>
      <c r="D1" s="11" t="s">
        <v>125</v>
      </c>
      <c r="E1" s="11" t="s">
        <v>119</v>
      </c>
      <c r="F1" s="11" t="s">
        <v>121</v>
      </c>
      <c r="G1" s="11" t="s">
        <v>123</v>
      </c>
      <c r="H1" s="11" t="s">
        <v>133</v>
      </c>
      <c r="I1" s="11" t="s">
        <v>127</v>
      </c>
      <c r="J1" s="11" t="s">
        <v>129</v>
      </c>
      <c r="K1" s="11" t="s">
        <v>131</v>
      </c>
      <c r="L1" s="11" t="s">
        <v>134</v>
      </c>
      <c r="M1" s="11" t="s">
        <v>146</v>
      </c>
      <c r="N1" s="11" t="s">
        <v>147</v>
      </c>
      <c r="O1" s="11" t="s">
        <v>148</v>
      </c>
      <c r="P1" s="24" t="s">
        <v>149</v>
      </c>
    </row>
    <row r="2" spans="1:16" x14ac:dyDescent="0.25">
      <c r="A2" s="2" t="s">
        <v>2</v>
      </c>
      <c r="B2" s="2" t="s">
        <v>6</v>
      </c>
      <c r="C2" s="4">
        <f>'CV Rotina &lt;2A - residência'!F2</f>
        <v>0.93846153846153846</v>
      </c>
      <c r="D2" s="4">
        <f>'CV Rotina &lt;2A - residência'!N2</f>
        <v>0.90769230769230769</v>
      </c>
      <c r="E2" s="4">
        <f>'CV Rotina &lt;2A - residência'!H2</f>
        <v>0.94615384615384612</v>
      </c>
      <c r="F2" s="4">
        <f>'CV Rotina &lt;2A - residência'!J2</f>
        <v>0.9538461538461539</v>
      </c>
      <c r="G2" s="4">
        <f>'CV Rotina &lt;2A - residência'!L2</f>
        <v>0.9</v>
      </c>
      <c r="H2" s="4">
        <f>'CV Rotina &lt;2A - residência'!V2</f>
        <v>0.90769230769230769</v>
      </c>
      <c r="I2" s="4">
        <f>'CV Rotina &lt;2A - residência'!P2</f>
        <v>0.84615384615384615</v>
      </c>
      <c r="J2" s="4">
        <f>'CV Rotina &lt;2A - residência'!R2</f>
        <v>1.1076923076923078</v>
      </c>
      <c r="K2" s="4">
        <f>'CV Rotina &lt;2A - residência'!T2</f>
        <v>0.7846153846153846</v>
      </c>
      <c r="L2" s="4">
        <f>'CV Rotina &lt;2A - residência'!X2</f>
        <v>0.77692307692307694</v>
      </c>
      <c r="M2" s="2">
        <f t="shared" ref="M2:M65" si="0">COUNTIF(C2:D2,"&gt;=0,9")</f>
        <v>2</v>
      </c>
      <c r="N2" s="2">
        <f t="shared" ref="N2:N65" si="1">COUNTIFS(E2:L2,"&gt;=0,95")</f>
        <v>2</v>
      </c>
      <c r="O2" s="2">
        <f>SUM(M2:N2)</f>
        <v>4</v>
      </c>
      <c r="P2" s="2">
        <f>COUNTIF(E2:H2,"&gt;=0,95")</f>
        <v>1</v>
      </c>
    </row>
    <row r="3" spans="1:16" x14ac:dyDescent="0.25">
      <c r="A3" s="2" t="s">
        <v>3</v>
      </c>
      <c r="B3" s="2" t="s">
        <v>7</v>
      </c>
      <c r="C3" s="4">
        <f>'CV Rotina &lt;2A - residência'!F3</f>
        <v>0.78181818181818186</v>
      </c>
      <c r="D3" s="4">
        <f>'CV Rotina &lt;2A - residência'!N3</f>
        <v>1.0727272727272728</v>
      </c>
      <c r="E3" s="4">
        <f>'CV Rotina &lt;2A - residência'!H3</f>
        <v>0.8</v>
      </c>
      <c r="F3" s="4">
        <f>'CV Rotina &lt;2A - residência'!J3</f>
        <v>0.87272727272727268</v>
      </c>
      <c r="G3" s="4">
        <f>'CV Rotina &lt;2A - residência'!L3</f>
        <v>1.1454545454545455</v>
      </c>
      <c r="H3" s="4">
        <f>'CV Rotina &lt;2A - residência'!V3</f>
        <v>0.89090909090909087</v>
      </c>
      <c r="I3" s="4">
        <f>'CV Rotina &lt;2A - residência'!P3</f>
        <v>1.0909090909090908</v>
      </c>
      <c r="J3" s="4">
        <f>'CV Rotina &lt;2A - residência'!R3</f>
        <v>0.90909090909090906</v>
      </c>
      <c r="K3" s="4">
        <f>'CV Rotina &lt;2A - residência'!T3</f>
        <v>0.61818181818181817</v>
      </c>
      <c r="L3" s="4">
        <f>'CV Rotina &lt;2A - residência'!X3</f>
        <v>0.70909090909090911</v>
      </c>
      <c r="M3" s="2">
        <f t="shared" si="0"/>
        <v>1</v>
      </c>
      <c r="N3" s="2">
        <f t="shared" si="1"/>
        <v>2</v>
      </c>
      <c r="O3" s="2">
        <f t="shared" ref="O3:O66" si="2">SUM(M3:N3)</f>
        <v>3</v>
      </c>
      <c r="P3" s="2">
        <f t="shared" ref="P3:P66" si="3">COUNTIF(E3:H3,"&gt;=0,95")</f>
        <v>1</v>
      </c>
    </row>
    <row r="4" spans="1:16" x14ac:dyDescent="0.25">
      <c r="A4" s="2" t="s">
        <v>4</v>
      </c>
      <c r="B4" s="2" t="s">
        <v>8</v>
      </c>
      <c r="C4" s="4">
        <f>'CV Rotina &lt;2A - residência'!F4</f>
        <v>1.08</v>
      </c>
      <c r="D4" s="4">
        <f>'CV Rotina &lt;2A - residência'!N4</f>
        <v>1.02</v>
      </c>
      <c r="E4" s="4">
        <f>'CV Rotina &lt;2A - residência'!H4</f>
        <v>0.78</v>
      </c>
      <c r="F4" s="4">
        <f>'CV Rotina &lt;2A - residência'!J4</f>
        <v>0.76</v>
      </c>
      <c r="G4" s="4">
        <f>'CV Rotina &lt;2A - residência'!L4</f>
        <v>1.04</v>
      </c>
      <c r="H4" s="4">
        <f>'CV Rotina &lt;2A - residência'!V4</f>
        <v>1</v>
      </c>
      <c r="I4" s="4">
        <f>'CV Rotina &lt;2A - residência'!P4</f>
        <v>0.94</v>
      </c>
      <c r="J4" s="4">
        <f>'CV Rotina &lt;2A - residência'!R4</f>
        <v>0.6</v>
      </c>
      <c r="K4" s="4">
        <f>'CV Rotina &lt;2A - residência'!T4</f>
        <v>0.9</v>
      </c>
      <c r="L4" s="4">
        <f>'CV Rotina &lt;2A - residência'!X4</f>
        <v>0.82</v>
      </c>
      <c r="M4" s="2">
        <f t="shared" si="0"/>
        <v>2</v>
      </c>
      <c r="N4" s="2">
        <f t="shared" si="1"/>
        <v>2</v>
      </c>
      <c r="O4" s="2">
        <f t="shared" si="2"/>
        <v>4</v>
      </c>
      <c r="P4" s="2">
        <f t="shared" si="3"/>
        <v>2</v>
      </c>
    </row>
    <row r="5" spans="1:16" x14ac:dyDescent="0.25">
      <c r="A5" s="2" t="s">
        <v>5</v>
      </c>
      <c r="B5" s="2" t="s">
        <v>9</v>
      </c>
      <c r="C5" s="4">
        <f>'CV Rotina &lt;2A - residência'!F5</f>
        <v>1.0031545741324921</v>
      </c>
      <c r="D5" s="4">
        <f>'CV Rotina &lt;2A - residência'!N5</f>
        <v>1.0031545741324921</v>
      </c>
      <c r="E5" s="4">
        <f>'CV Rotina &lt;2A - residência'!H5</f>
        <v>0.88012618296529965</v>
      </c>
      <c r="F5" s="4">
        <f>'CV Rotina &lt;2A - residência'!J5</f>
        <v>0.9274447949526814</v>
      </c>
      <c r="G5" s="4">
        <f>'CV Rotina &lt;2A - residência'!L5</f>
        <v>0.9936908517350157</v>
      </c>
      <c r="H5" s="4">
        <f>'CV Rotina &lt;2A - residência'!V5</f>
        <v>0.83280757097791791</v>
      </c>
      <c r="I5" s="4">
        <f>'CV Rotina &lt;2A - residência'!P5</f>
        <v>1.0031545741324921</v>
      </c>
      <c r="J5" s="4">
        <f>'CV Rotina &lt;2A - residência'!R5</f>
        <v>0.72870662460567825</v>
      </c>
      <c r="K5" s="4">
        <f>'CV Rotina &lt;2A - residência'!T5</f>
        <v>0.88958990536277593</v>
      </c>
      <c r="L5" s="4">
        <f>'CV Rotina &lt;2A - residência'!X5</f>
        <v>0.86119873817034698</v>
      </c>
      <c r="M5" s="2">
        <f t="shared" si="0"/>
        <v>2</v>
      </c>
      <c r="N5" s="2">
        <f t="shared" si="1"/>
        <v>2</v>
      </c>
      <c r="O5" s="2">
        <f t="shared" si="2"/>
        <v>4</v>
      </c>
      <c r="P5" s="2">
        <f t="shared" si="3"/>
        <v>1</v>
      </c>
    </row>
    <row r="6" spans="1:16" x14ac:dyDescent="0.25">
      <c r="A6" s="2" t="s">
        <v>5</v>
      </c>
      <c r="B6" s="2" t="s">
        <v>10</v>
      </c>
      <c r="C6" s="4">
        <f>'CV Rotina &lt;2A - residência'!F6</f>
        <v>1.0840336134453783</v>
      </c>
      <c r="D6" s="4">
        <f>'CV Rotina &lt;2A - residência'!N6</f>
        <v>1.1092436974789917</v>
      </c>
      <c r="E6" s="4">
        <f>'CV Rotina &lt;2A - residência'!H6</f>
        <v>1.1596638655462186</v>
      </c>
      <c r="F6" s="4">
        <f>'CV Rotina &lt;2A - residência'!J6</f>
        <v>1.1092436974789917</v>
      </c>
      <c r="G6" s="4">
        <f>'CV Rotina &lt;2A - residência'!L6</f>
        <v>1.1092436974789917</v>
      </c>
      <c r="H6" s="4">
        <f>'CV Rotina &lt;2A - residência'!V6</f>
        <v>0.83193277310924374</v>
      </c>
      <c r="I6" s="4">
        <f>'CV Rotina &lt;2A - residência'!P6</f>
        <v>1.1596638655462186</v>
      </c>
      <c r="J6" s="4">
        <f>'CV Rotina &lt;2A - residência'!R6</f>
        <v>0.90756302521008414</v>
      </c>
      <c r="K6" s="4">
        <f>'CV Rotina &lt;2A - residência'!T6</f>
        <v>0.73109243697478998</v>
      </c>
      <c r="L6" s="4">
        <f>'CV Rotina &lt;2A - residência'!X6</f>
        <v>0.57983193277310929</v>
      </c>
      <c r="M6" s="2">
        <f t="shared" si="0"/>
        <v>2</v>
      </c>
      <c r="N6" s="2">
        <f t="shared" si="1"/>
        <v>4</v>
      </c>
      <c r="O6" s="2">
        <f t="shared" si="2"/>
        <v>6</v>
      </c>
      <c r="P6" s="2">
        <f t="shared" si="3"/>
        <v>3</v>
      </c>
    </row>
    <row r="7" spans="1:16" x14ac:dyDescent="0.25">
      <c r="A7" s="2" t="s">
        <v>4</v>
      </c>
      <c r="B7" s="2" t="s">
        <v>11</v>
      </c>
      <c r="C7" s="4">
        <f>'CV Rotina &lt;2A - residência'!F7</f>
        <v>1.0769230769230769</v>
      </c>
      <c r="D7" s="4">
        <f>'CV Rotina &lt;2A - residência'!N7</f>
        <v>0.92307692307692313</v>
      </c>
      <c r="E7" s="4">
        <f>'CV Rotina &lt;2A - residência'!H7</f>
        <v>0.96153846153846156</v>
      </c>
      <c r="F7" s="4">
        <f>'CV Rotina &lt;2A - residência'!J7</f>
        <v>0.96153846153846156</v>
      </c>
      <c r="G7" s="4">
        <f>'CV Rotina &lt;2A - residência'!L7</f>
        <v>0.88461538461538458</v>
      </c>
      <c r="H7" s="4">
        <f>'CV Rotina &lt;2A - residência'!V7</f>
        <v>0.92307692307692313</v>
      </c>
      <c r="I7" s="4">
        <f>'CV Rotina &lt;2A - residência'!P7</f>
        <v>1.0769230769230769</v>
      </c>
      <c r="J7" s="4">
        <f>'CV Rotina &lt;2A - residência'!R7</f>
        <v>1.0769230769230769</v>
      </c>
      <c r="K7" s="4">
        <f>'CV Rotina &lt;2A - residência'!T7</f>
        <v>0.76923076923076927</v>
      </c>
      <c r="L7" s="4">
        <f>'CV Rotina &lt;2A - residência'!X7</f>
        <v>0.53846153846153844</v>
      </c>
      <c r="M7" s="2">
        <f t="shared" si="0"/>
        <v>2</v>
      </c>
      <c r="N7" s="2">
        <f t="shared" si="1"/>
        <v>4</v>
      </c>
      <c r="O7" s="2">
        <f t="shared" si="2"/>
        <v>6</v>
      </c>
      <c r="P7" s="2">
        <f t="shared" si="3"/>
        <v>2</v>
      </c>
    </row>
    <row r="8" spans="1:16" x14ac:dyDescent="0.25">
      <c r="A8" s="2" t="s">
        <v>5</v>
      </c>
      <c r="B8" s="2" t="s">
        <v>12</v>
      </c>
      <c r="C8" s="4">
        <f>'CV Rotina &lt;2A - residência'!F8</f>
        <v>0.82731958762886593</v>
      </c>
      <c r="D8" s="4">
        <f>'CV Rotina &lt;2A - residência'!N8</f>
        <v>0.92783505154639168</v>
      </c>
      <c r="E8" s="4">
        <f>'CV Rotina &lt;2A - residência'!H8</f>
        <v>0.98969072164948446</v>
      </c>
      <c r="F8" s="4">
        <f>'CV Rotina &lt;2A - residência'!J8</f>
        <v>0.99742268041237103</v>
      </c>
      <c r="G8" s="4">
        <f>'CV Rotina &lt;2A - residência'!L8</f>
        <v>0.91237113402061853</v>
      </c>
      <c r="H8" s="4">
        <f>'CV Rotina &lt;2A - residência'!V8</f>
        <v>0.91237113402061853</v>
      </c>
      <c r="I8" s="4">
        <f>'CV Rotina &lt;2A - residência'!P8</f>
        <v>0.95876288659793807</v>
      </c>
      <c r="J8" s="4">
        <f>'CV Rotina &lt;2A - residência'!R8</f>
        <v>0.8041237113402061</v>
      </c>
      <c r="K8" s="4">
        <f>'CV Rotina &lt;2A - residência'!T8</f>
        <v>0.93556701030927825</v>
      </c>
      <c r="L8" s="4">
        <f>'CV Rotina &lt;2A - residência'!X8</f>
        <v>0.99742268041237103</v>
      </c>
      <c r="M8" s="2">
        <f t="shared" si="0"/>
        <v>1</v>
      </c>
      <c r="N8" s="2">
        <f t="shared" si="1"/>
        <v>4</v>
      </c>
      <c r="O8" s="2">
        <f t="shared" si="2"/>
        <v>5</v>
      </c>
      <c r="P8" s="2">
        <f t="shared" si="3"/>
        <v>2</v>
      </c>
    </row>
    <row r="9" spans="1:16" x14ac:dyDescent="0.25">
      <c r="A9" s="2" t="s">
        <v>5</v>
      </c>
      <c r="B9" s="2" t="s">
        <v>13</v>
      </c>
      <c r="C9" s="4">
        <f>'CV Rotina &lt;2A - residência'!F9</f>
        <v>0.75</v>
      </c>
      <c r="D9" s="4">
        <f>'CV Rotina &lt;2A - residência'!N9</f>
        <v>1.3235294117647058</v>
      </c>
      <c r="E9" s="4">
        <f>'CV Rotina &lt;2A - residência'!H9</f>
        <v>1.4117647058823528</v>
      </c>
      <c r="F9" s="4">
        <f>'CV Rotina &lt;2A - residência'!J9</f>
        <v>1.4117647058823528</v>
      </c>
      <c r="G9" s="4">
        <f>'CV Rotina &lt;2A - residência'!L9</f>
        <v>1.5441176470588234</v>
      </c>
      <c r="H9" s="4">
        <f>'CV Rotina &lt;2A - residência'!V9</f>
        <v>0.83823529411764697</v>
      </c>
      <c r="I9" s="4">
        <f>'CV Rotina &lt;2A - residência'!P9</f>
        <v>1.5</v>
      </c>
      <c r="J9" s="4">
        <f>'CV Rotina &lt;2A - residência'!R9</f>
        <v>0.44117647058823528</v>
      </c>
      <c r="K9" s="4">
        <f>'CV Rotina &lt;2A - residência'!T9</f>
        <v>1.1911764705882353</v>
      </c>
      <c r="L9" s="4">
        <f>'CV Rotina &lt;2A - residência'!X9</f>
        <v>0.92647058823529405</v>
      </c>
      <c r="M9" s="2">
        <f t="shared" si="0"/>
        <v>1</v>
      </c>
      <c r="N9" s="2">
        <f t="shared" si="1"/>
        <v>5</v>
      </c>
      <c r="O9" s="2">
        <f t="shared" si="2"/>
        <v>6</v>
      </c>
      <c r="P9" s="2">
        <f t="shared" si="3"/>
        <v>3</v>
      </c>
    </row>
    <row r="10" spans="1:16" x14ac:dyDescent="0.25">
      <c r="A10" s="2" t="s">
        <v>2</v>
      </c>
      <c r="B10" s="2" t="s">
        <v>14</v>
      </c>
      <c r="C10" s="4">
        <f>'CV Rotina &lt;2A - residência'!F10</f>
        <v>0.9011936339522546</v>
      </c>
      <c r="D10" s="4">
        <f>'CV Rotina &lt;2A - residência'!N10</f>
        <v>0.89920424403183019</v>
      </c>
      <c r="E10" s="4">
        <f>'CV Rotina &lt;2A - residência'!H10</f>
        <v>0.95092838196286467</v>
      </c>
      <c r="F10" s="4">
        <f>'CV Rotina &lt;2A - residência'!J10</f>
        <v>0.96684350132625996</v>
      </c>
      <c r="G10" s="4">
        <f>'CV Rotina &lt;2A - residência'!L10</f>
        <v>0.91909814323607419</v>
      </c>
      <c r="H10" s="4">
        <f>'CV Rotina &lt;2A - residência'!V10</f>
        <v>0.9370026525198939</v>
      </c>
      <c r="I10" s="4">
        <f>'CV Rotina &lt;2A - residência'!P10</f>
        <v>0.91710875331564978</v>
      </c>
      <c r="J10" s="4">
        <f>'CV Rotina &lt;2A - residência'!R10</f>
        <v>0.8454907161803713</v>
      </c>
      <c r="K10" s="4">
        <f>'CV Rotina &lt;2A - residência'!T10</f>
        <v>0.91114058355437666</v>
      </c>
      <c r="L10" s="4">
        <f>'CV Rotina &lt;2A - residência'!X10</f>
        <v>0.77387267904509283</v>
      </c>
      <c r="M10" s="2">
        <f t="shared" si="0"/>
        <v>1</v>
      </c>
      <c r="N10" s="2">
        <f t="shared" si="1"/>
        <v>2</v>
      </c>
      <c r="O10" s="2">
        <f t="shared" si="2"/>
        <v>3</v>
      </c>
      <c r="P10" s="2">
        <f t="shared" si="3"/>
        <v>2</v>
      </c>
    </row>
    <row r="11" spans="1:16" x14ac:dyDescent="0.25">
      <c r="A11" s="2" t="s">
        <v>5</v>
      </c>
      <c r="B11" s="2" t="s">
        <v>15</v>
      </c>
      <c r="C11" s="4">
        <f>'CV Rotina &lt;2A - residência'!F11</f>
        <v>0.88636363636363635</v>
      </c>
      <c r="D11" s="4">
        <f>'CV Rotina &lt;2A - residência'!N11</f>
        <v>1.0909090909090908</v>
      </c>
      <c r="E11" s="4">
        <f>'CV Rotina &lt;2A - residência'!H11</f>
        <v>1.0227272727272727</v>
      </c>
      <c r="F11" s="4">
        <f>'CV Rotina &lt;2A - residência'!J11</f>
        <v>1.0227272727272727</v>
      </c>
      <c r="G11" s="4">
        <f>'CV Rotina &lt;2A - residência'!L11</f>
        <v>1.1136363636363635</v>
      </c>
      <c r="H11" s="4">
        <f>'CV Rotina &lt;2A - residência'!V11</f>
        <v>1.1136363636363635</v>
      </c>
      <c r="I11" s="4">
        <f>'CV Rotina &lt;2A - residência'!P11</f>
        <v>1.1136363636363635</v>
      </c>
      <c r="J11" s="4">
        <f>'CV Rotina &lt;2A - residência'!R11</f>
        <v>1.0454545454545454</v>
      </c>
      <c r="K11" s="4">
        <f>'CV Rotina &lt;2A - residência'!T11</f>
        <v>1.2045454545454546</v>
      </c>
      <c r="L11" s="4">
        <f>'CV Rotina &lt;2A - residência'!X11</f>
        <v>1.1363636363636365</v>
      </c>
      <c r="M11" s="2">
        <f t="shared" si="0"/>
        <v>1</v>
      </c>
      <c r="N11" s="2">
        <f t="shared" si="1"/>
        <v>8</v>
      </c>
      <c r="O11" s="2">
        <f t="shared" si="2"/>
        <v>9</v>
      </c>
      <c r="P11" s="2">
        <f t="shared" si="3"/>
        <v>4</v>
      </c>
    </row>
    <row r="12" spans="1:16" x14ac:dyDescent="0.25">
      <c r="A12" s="2" t="s">
        <v>4</v>
      </c>
      <c r="B12" s="2" t="s">
        <v>16</v>
      </c>
      <c r="C12" s="4">
        <f>'CV Rotina &lt;2A - residência'!F12</f>
        <v>0.95876288659793807</v>
      </c>
      <c r="D12" s="4">
        <f>'CV Rotina &lt;2A - residência'!N12</f>
        <v>0.82731958762886593</v>
      </c>
      <c r="E12" s="4">
        <f>'CV Rotina &lt;2A - residência'!H12</f>
        <v>0.78865979381443296</v>
      </c>
      <c r="F12" s="4">
        <f>'CV Rotina &lt;2A - residência'!J12</f>
        <v>0.78865979381443296</v>
      </c>
      <c r="G12" s="4">
        <f>'CV Rotina &lt;2A - residência'!L12</f>
        <v>0.85824742268041232</v>
      </c>
      <c r="H12" s="4">
        <f>'CV Rotina &lt;2A - residência'!V12</f>
        <v>0.90463917525773185</v>
      </c>
      <c r="I12" s="4">
        <f>'CV Rotina &lt;2A - residência'!P12</f>
        <v>0.82731958762886593</v>
      </c>
      <c r="J12" s="4">
        <f>'CV Rotina &lt;2A - residência'!R12</f>
        <v>0.78865979381443296</v>
      </c>
      <c r="K12" s="4">
        <f>'CV Rotina &lt;2A - residência'!T12</f>
        <v>0.8041237113402061</v>
      </c>
      <c r="L12" s="4">
        <f>'CV Rotina &lt;2A - residência'!X12</f>
        <v>0.72680412371134018</v>
      </c>
      <c r="M12" s="2">
        <f t="shared" si="0"/>
        <v>1</v>
      </c>
      <c r="N12" s="2">
        <f t="shared" si="1"/>
        <v>0</v>
      </c>
      <c r="O12" s="2">
        <f t="shared" si="2"/>
        <v>1</v>
      </c>
      <c r="P12" s="2">
        <f t="shared" si="3"/>
        <v>0</v>
      </c>
    </row>
    <row r="13" spans="1:16" x14ac:dyDescent="0.25">
      <c r="A13" s="2" t="s">
        <v>3</v>
      </c>
      <c r="B13" s="2" t="s">
        <v>17</v>
      </c>
      <c r="C13" s="4">
        <f>'CV Rotina &lt;2A - residência'!F13</f>
        <v>0.77551020408163263</v>
      </c>
      <c r="D13" s="4">
        <f>'CV Rotina &lt;2A - residência'!N13</f>
        <v>0.87755102040816324</v>
      </c>
      <c r="E13" s="4">
        <f>'CV Rotina &lt;2A - residência'!H13</f>
        <v>0.88265306122448983</v>
      </c>
      <c r="F13" s="4">
        <f>'CV Rotina &lt;2A - residência'!J13</f>
        <v>0.93877551020408168</v>
      </c>
      <c r="G13" s="4">
        <f>'CV Rotina &lt;2A - residência'!L13</f>
        <v>0.90306122448979587</v>
      </c>
      <c r="H13" s="4">
        <f>'CV Rotina &lt;2A - residência'!V13</f>
        <v>1.0357142857142858</v>
      </c>
      <c r="I13" s="4">
        <f>'CV Rotina &lt;2A - residência'!P13</f>
        <v>0.88265306122448983</v>
      </c>
      <c r="J13" s="4">
        <f>'CV Rotina &lt;2A - residência'!R13</f>
        <v>0.71938775510204078</v>
      </c>
      <c r="K13" s="4">
        <f>'CV Rotina &lt;2A - residência'!T13</f>
        <v>0.95408163265306123</v>
      </c>
      <c r="L13" s="4">
        <f>'CV Rotina &lt;2A - residência'!X13</f>
        <v>0.84183673469387754</v>
      </c>
      <c r="M13" s="2">
        <f t="shared" si="0"/>
        <v>0</v>
      </c>
      <c r="N13" s="2">
        <f t="shared" si="1"/>
        <v>2</v>
      </c>
      <c r="O13" s="2">
        <f t="shared" si="2"/>
        <v>2</v>
      </c>
      <c r="P13" s="2">
        <f t="shared" si="3"/>
        <v>1</v>
      </c>
    </row>
    <row r="14" spans="1:16" x14ac:dyDescent="0.25">
      <c r="A14" s="2" t="s">
        <v>3</v>
      </c>
      <c r="B14" s="2" t="s">
        <v>18</v>
      </c>
      <c r="C14" s="4">
        <f>'CV Rotina &lt;2A - residência'!F14</f>
        <v>0.93333333333333335</v>
      </c>
      <c r="D14" s="4">
        <f>'CV Rotina &lt;2A - residência'!N14</f>
        <v>1.0833333333333333</v>
      </c>
      <c r="E14" s="4">
        <f>'CV Rotina &lt;2A - residência'!H14</f>
        <v>1.05</v>
      </c>
      <c r="F14" s="4">
        <f>'CV Rotina &lt;2A - residência'!J14</f>
        <v>1.05</v>
      </c>
      <c r="G14" s="4">
        <f>'CV Rotina &lt;2A - residência'!L14</f>
        <v>1.0333333333333334</v>
      </c>
      <c r="H14" s="4">
        <f>'CV Rotina &lt;2A - residência'!V14</f>
        <v>1.0666666666666667</v>
      </c>
      <c r="I14" s="4">
        <f>'CV Rotina &lt;2A - residência'!P14</f>
        <v>1.1000000000000001</v>
      </c>
      <c r="J14" s="4">
        <f>'CV Rotina &lt;2A - residência'!R14</f>
        <v>0.8666666666666667</v>
      </c>
      <c r="K14" s="4">
        <f>'CV Rotina &lt;2A - residência'!T14</f>
        <v>0.98333333333333328</v>
      </c>
      <c r="L14" s="4">
        <f>'CV Rotina &lt;2A - residência'!X14</f>
        <v>0.93333333333333335</v>
      </c>
      <c r="M14" s="2">
        <f t="shared" si="0"/>
        <v>2</v>
      </c>
      <c r="N14" s="2">
        <f t="shared" si="1"/>
        <v>6</v>
      </c>
      <c r="O14" s="2">
        <f t="shared" si="2"/>
        <v>8</v>
      </c>
      <c r="P14" s="2">
        <f t="shared" si="3"/>
        <v>4</v>
      </c>
    </row>
    <row r="15" spans="1:16" x14ac:dyDescent="0.25">
      <c r="A15" s="2" t="s">
        <v>5</v>
      </c>
      <c r="B15" s="2" t="s">
        <v>19</v>
      </c>
      <c r="C15" s="4">
        <f>'CV Rotina &lt;2A - residência'!F15</f>
        <v>1.1599999999999999</v>
      </c>
      <c r="D15" s="4">
        <f>'CV Rotina &lt;2A - residência'!N15</f>
        <v>1.8</v>
      </c>
      <c r="E15" s="4">
        <f>'CV Rotina &lt;2A - residência'!H15</f>
        <v>1.64</v>
      </c>
      <c r="F15" s="4">
        <f>'CV Rotina &lt;2A - residência'!J15</f>
        <v>1.68</v>
      </c>
      <c r="G15" s="4">
        <f>'CV Rotina &lt;2A - residência'!L15</f>
        <v>2.04</v>
      </c>
      <c r="H15" s="4">
        <f>'CV Rotina &lt;2A - residência'!V15</f>
        <v>0.76</v>
      </c>
      <c r="I15" s="4">
        <f>'CV Rotina &lt;2A - residência'!P15</f>
        <v>2.36</v>
      </c>
      <c r="J15" s="4">
        <f>'CV Rotina &lt;2A - residência'!R15</f>
        <v>0.8</v>
      </c>
      <c r="K15" s="4">
        <f>'CV Rotina &lt;2A - residência'!T15</f>
        <v>0.8</v>
      </c>
      <c r="L15" s="4">
        <f>'CV Rotina &lt;2A - residência'!X15</f>
        <v>0.84</v>
      </c>
      <c r="M15" s="2">
        <f t="shared" si="0"/>
        <v>2</v>
      </c>
      <c r="N15" s="2">
        <f t="shared" si="1"/>
        <v>4</v>
      </c>
      <c r="O15" s="2">
        <f t="shared" si="2"/>
        <v>6</v>
      </c>
      <c r="P15" s="2">
        <f t="shared" si="3"/>
        <v>3</v>
      </c>
    </row>
    <row r="16" spans="1:16" x14ac:dyDescent="0.25">
      <c r="A16" s="2" t="s">
        <v>2</v>
      </c>
      <c r="B16" s="2" t="s">
        <v>20</v>
      </c>
      <c r="C16" s="4">
        <f>'CV Rotina &lt;2A - residência'!F16</f>
        <v>0.64473684210526316</v>
      </c>
      <c r="D16" s="4">
        <f>'CV Rotina &lt;2A - residência'!N16</f>
        <v>0.81578947368421051</v>
      </c>
      <c r="E16" s="4">
        <f>'CV Rotina &lt;2A - residência'!H16</f>
        <v>0.85526315789473684</v>
      </c>
      <c r="F16" s="4">
        <f>'CV Rotina &lt;2A - residência'!J16</f>
        <v>0.85526315789473684</v>
      </c>
      <c r="G16" s="4">
        <f>'CV Rotina &lt;2A - residência'!L16</f>
        <v>0.84210526315789469</v>
      </c>
      <c r="H16" s="4">
        <f>'CV Rotina &lt;2A - residência'!V16</f>
        <v>0.96052631578947367</v>
      </c>
      <c r="I16" s="4">
        <f>'CV Rotina &lt;2A - residência'!P16</f>
        <v>0.90789473684210531</v>
      </c>
      <c r="J16" s="4">
        <f>'CV Rotina &lt;2A - residência'!R16</f>
        <v>0.77631578947368418</v>
      </c>
      <c r="K16" s="4">
        <f>'CV Rotina &lt;2A - residência'!T16</f>
        <v>0.98684210526315785</v>
      </c>
      <c r="L16" s="4">
        <f>'CV Rotina &lt;2A - residência'!X16</f>
        <v>0.93421052631578949</v>
      </c>
      <c r="M16" s="2">
        <f t="shared" si="0"/>
        <v>0</v>
      </c>
      <c r="N16" s="2">
        <f t="shared" si="1"/>
        <v>2</v>
      </c>
      <c r="O16" s="2">
        <f t="shared" si="2"/>
        <v>2</v>
      </c>
      <c r="P16" s="2">
        <f t="shared" si="3"/>
        <v>1</v>
      </c>
    </row>
    <row r="17" spans="1:16" x14ac:dyDescent="0.25">
      <c r="A17" s="2" t="s">
        <v>5</v>
      </c>
      <c r="B17" s="2" t="s">
        <v>21</v>
      </c>
      <c r="C17" s="4">
        <f>'CV Rotina &lt;2A - residência'!F17</f>
        <v>0.80015735641227381</v>
      </c>
      <c r="D17" s="4">
        <f>'CV Rotina &lt;2A - residência'!N17</f>
        <v>0.93115656963021243</v>
      </c>
      <c r="E17" s="4">
        <f>'CV Rotina &lt;2A - residência'!H17</f>
        <v>0.93351691581431939</v>
      </c>
      <c r="F17" s="4">
        <f>'CV Rotina &lt;2A - residência'!J17</f>
        <v>0.95239968528717545</v>
      </c>
      <c r="G17" s="4">
        <f>'CV Rotina &lt;2A - residência'!L17</f>
        <v>0.96656176239181746</v>
      </c>
      <c r="H17" s="4">
        <f>'CV Rotina &lt;2A - residência'!V17</f>
        <v>0.86034618410700237</v>
      </c>
      <c r="I17" s="4">
        <f>'CV Rotina &lt;2A - residência'!P17</f>
        <v>0.98780487804878048</v>
      </c>
      <c r="J17" s="4">
        <f>'CV Rotina &lt;2A - residência'!R17</f>
        <v>0.7104642014162077</v>
      </c>
      <c r="K17" s="4">
        <f>'CV Rotina &lt;2A - residência'!T17</f>
        <v>0.96656176239181746</v>
      </c>
      <c r="L17" s="4">
        <f>'CV Rotina &lt;2A - residência'!X17</f>
        <v>0.89339103068450032</v>
      </c>
      <c r="M17" s="2">
        <f t="shared" si="0"/>
        <v>1</v>
      </c>
      <c r="N17" s="2">
        <f t="shared" si="1"/>
        <v>4</v>
      </c>
      <c r="O17" s="2">
        <f t="shared" si="2"/>
        <v>5</v>
      </c>
      <c r="P17" s="2">
        <f t="shared" si="3"/>
        <v>2</v>
      </c>
    </row>
    <row r="18" spans="1:16" x14ac:dyDescent="0.25">
      <c r="A18" s="2" t="s">
        <v>2</v>
      </c>
      <c r="B18" s="2" t="s">
        <v>22</v>
      </c>
      <c r="C18" s="4">
        <f>'CV Rotina &lt;2A - residência'!F18</f>
        <v>0.7537150782643155</v>
      </c>
      <c r="D18" s="4">
        <f>'CV Rotina &lt;2A - residência'!N18</f>
        <v>0.84941549435308106</v>
      </c>
      <c r="E18" s="4">
        <f>'CV Rotina &lt;2A - residência'!H18</f>
        <v>0.8434713691301764</v>
      </c>
      <c r="F18" s="4">
        <f>'CV Rotina &lt;2A - residência'!J18</f>
        <v>0.86665345749950473</v>
      </c>
      <c r="G18" s="4">
        <f>'CV Rotina &lt;2A - residência'!L18</f>
        <v>0.88805230830196158</v>
      </c>
      <c r="H18" s="4">
        <f>'CV Rotina &lt;2A - residência'!V18</f>
        <v>0.78878541707945315</v>
      </c>
      <c r="I18" s="4">
        <f>'CV Rotina &lt;2A - residência'!P18</f>
        <v>0.8862690707350902</v>
      </c>
      <c r="J18" s="4">
        <f>'CV Rotina &lt;2A - residência'!R18</f>
        <v>0.63899346146225489</v>
      </c>
      <c r="K18" s="4">
        <f>'CV Rotina &lt;2A - residência'!T18</f>
        <v>0.79889042995839121</v>
      </c>
      <c r="L18" s="4">
        <f>'CV Rotina &lt;2A - residência'!X18</f>
        <v>0.77808599167822468</v>
      </c>
      <c r="M18" s="2">
        <f t="shared" si="0"/>
        <v>0</v>
      </c>
      <c r="N18" s="2">
        <f t="shared" si="1"/>
        <v>0</v>
      </c>
      <c r="O18" s="2">
        <f t="shared" si="2"/>
        <v>0</v>
      </c>
      <c r="P18" s="2">
        <f t="shared" si="3"/>
        <v>0</v>
      </c>
    </row>
    <row r="19" spans="1:16" x14ac:dyDescent="0.25">
      <c r="A19" s="2" t="s">
        <v>5</v>
      </c>
      <c r="B19" s="2" t="s">
        <v>23</v>
      </c>
      <c r="C19" s="4">
        <f>'CV Rotina &lt;2A - residência'!F19</f>
        <v>0.75157894736842101</v>
      </c>
      <c r="D19" s="4">
        <f>'CV Rotina &lt;2A - residência'!N19</f>
        <v>0.89684210526315788</v>
      </c>
      <c r="E19" s="4">
        <f>'CV Rotina &lt;2A - residência'!H19</f>
        <v>0.90947368421052621</v>
      </c>
      <c r="F19" s="4">
        <f>'CV Rotina &lt;2A - residência'!J19</f>
        <v>0.90315789473684205</v>
      </c>
      <c r="G19" s="4">
        <f>'CV Rotina &lt;2A - residência'!L19</f>
        <v>0.89684210526315788</v>
      </c>
      <c r="H19" s="4">
        <f>'CV Rotina &lt;2A - residência'!V19</f>
        <v>0.94736842105263153</v>
      </c>
      <c r="I19" s="4">
        <f>'CV Rotina &lt;2A - residência'!P19</f>
        <v>0.87789473684210517</v>
      </c>
      <c r="J19" s="4">
        <f>'CV Rotina &lt;2A - residência'!R19</f>
        <v>0.84631578947368413</v>
      </c>
      <c r="K19" s="4">
        <f>'CV Rotina &lt;2A - residência'!T19</f>
        <v>1.1305263157894736</v>
      </c>
      <c r="L19" s="4">
        <f>'CV Rotina &lt;2A - residência'!X19</f>
        <v>0.90947368421052621</v>
      </c>
      <c r="M19" s="2">
        <f t="shared" si="0"/>
        <v>0</v>
      </c>
      <c r="N19" s="2">
        <f t="shared" si="1"/>
        <v>1</v>
      </c>
      <c r="O19" s="2">
        <f t="shared" si="2"/>
        <v>1</v>
      </c>
      <c r="P19" s="2">
        <f t="shared" si="3"/>
        <v>0</v>
      </c>
    </row>
    <row r="20" spans="1:16" x14ac:dyDescent="0.25">
      <c r="A20" s="2" t="s">
        <v>4</v>
      </c>
      <c r="B20" s="2" t="s">
        <v>24</v>
      </c>
      <c r="C20" s="4">
        <f>'CV Rotina &lt;2A - residência'!F20</f>
        <v>0.98525469168900803</v>
      </c>
      <c r="D20" s="4">
        <f>'CV Rotina &lt;2A - residência'!N20</f>
        <v>0.89276139410187672</v>
      </c>
      <c r="E20" s="4">
        <f>'CV Rotina &lt;2A - residência'!H20</f>
        <v>0.87466487935656845</v>
      </c>
      <c r="F20" s="4">
        <f>'CV Rotina &lt;2A - residência'!J20</f>
        <v>0.9048257372654156</v>
      </c>
      <c r="G20" s="4">
        <f>'CV Rotina &lt;2A - residência'!L20</f>
        <v>0.9048257372654156</v>
      </c>
      <c r="H20" s="4">
        <f>'CV Rotina &lt;2A - residência'!V20</f>
        <v>0.90884718498659522</v>
      </c>
      <c r="I20" s="4">
        <f>'CV Rotina &lt;2A - residência'!P20</f>
        <v>0.89276139410187672</v>
      </c>
      <c r="J20" s="4">
        <f>'CV Rotina &lt;2A - residência'!R20</f>
        <v>0.72989276139410186</v>
      </c>
      <c r="K20" s="4">
        <f>'CV Rotina &lt;2A - residência'!T20</f>
        <v>0.92895442359249336</v>
      </c>
      <c r="L20" s="4">
        <f>'CV Rotina &lt;2A - residência'!X20</f>
        <v>0.6836461126005362</v>
      </c>
      <c r="M20" s="2">
        <f t="shared" si="0"/>
        <v>1</v>
      </c>
      <c r="N20" s="2">
        <f t="shared" si="1"/>
        <v>0</v>
      </c>
      <c r="O20" s="2">
        <f t="shared" si="2"/>
        <v>1</v>
      </c>
      <c r="P20" s="2">
        <f t="shared" si="3"/>
        <v>0</v>
      </c>
    </row>
    <row r="21" spans="1:16" x14ac:dyDescent="0.25">
      <c r="A21" s="2" t="s">
        <v>3</v>
      </c>
      <c r="B21" s="2" t="s">
        <v>25</v>
      </c>
      <c r="C21" s="4">
        <f>'CV Rotina &lt;2A - residência'!F21</f>
        <v>0.75186104218362282</v>
      </c>
      <c r="D21" s="4">
        <f>'CV Rotina &lt;2A - residência'!N21</f>
        <v>0.84119106699751856</v>
      </c>
      <c r="E21" s="4">
        <f>'CV Rotina &lt;2A - residência'!H21</f>
        <v>1.0049627791563274</v>
      </c>
      <c r="F21" s="4">
        <f>'CV Rotina &lt;2A - residência'!J21</f>
        <v>1.0272952853598014</v>
      </c>
      <c r="G21" s="4">
        <f>'CV Rotina &lt;2A - residência'!L21</f>
        <v>0.89330024813895781</v>
      </c>
      <c r="H21" s="4">
        <f>'CV Rotina &lt;2A - residência'!V21</f>
        <v>1.1836228287841191</v>
      </c>
      <c r="I21" s="4">
        <f>'CV Rotina &lt;2A - residência'!P21</f>
        <v>1.0124069478908189</v>
      </c>
      <c r="J21" s="4">
        <f>'CV Rotina &lt;2A - residência'!R21</f>
        <v>0.85607940446650121</v>
      </c>
      <c r="K21" s="4">
        <f>'CV Rotina &lt;2A - residência'!T21</f>
        <v>1.0868486352357318</v>
      </c>
      <c r="L21" s="4">
        <f>'CV Rotina &lt;2A - residência'!X21</f>
        <v>1.1687344913151363</v>
      </c>
      <c r="M21" s="2">
        <f t="shared" si="0"/>
        <v>0</v>
      </c>
      <c r="N21" s="2">
        <f t="shared" si="1"/>
        <v>6</v>
      </c>
      <c r="O21" s="2">
        <f t="shared" si="2"/>
        <v>6</v>
      </c>
      <c r="P21" s="2">
        <f t="shared" si="3"/>
        <v>3</v>
      </c>
    </row>
    <row r="22" spans="1:16" x14ac:dyDescent="0.25">
      <c r="A22" s="2" t="s">
        <v>2</v>
      </c>
      <c r="B22" s="2" t="s">
        <v>26</v>
      </c>
      <c r="C22" s="4">
        <f>'CV Rotina &lt;2A - residência'!F22</f>
        <v>0.82</v>
      </c>
      <c r="D22" s="4">
        <f>'CV Rotina &lt;2A - residência'!N22</f>
        <v>1</v>
      </c>
      <c r="E22" s="4">
        <f>'CV Rotina &lt;2A - residência'!H22</f>
        <v>0.86</v>
      </c>
      <c r="F22" s="4">
        <f>'CV Rotina &lt;2A - residência'!J22</f>
        <v>0.82</v>
      </c>
      <c r="G22" s="4">
        <f>'CV Rotina &lt;2A - residência'!L22</f>
        <v>0.98</v>
      </c>
      <c r="H22" s="4">
        <f>'CV Rotina &lt;2A - residência'!V22</f>
        <v>0.96</v>
      </c>
      <c r="I22" s="4">
        <f>'CV Rotina &lt;2A - residência'!P22</f>
        <v>0.92</v>
      </c>
      <c r="J22" s="4">
        <f>'CV Rotina &lt;2A - residência'!R22</f>
        <v>0.86</v>
      </c>
      <c r="K22" s="4">
        <f>'CV Rotina &lt;2A - residência'!T22</f>
        <v>0.78</v>
      </c>
      <c r="L22" s="4">
        <f>'CV Rotina &lt;2A - residência'!X22</f>
        <v>0.68</v>
      </c>
      <c r="M22" s="2">
        <f t="shared" si="0"/>
        <v>1</v>
      </c>
      <c r="N22" s="2">
        <f t="shared" si="1"/>
        <v>2</v>
      </c>
      <c r="O22" s="2">
        <f t="shared" si="2"/>
        <v>3</v>
      </c>
      <c r="P22" s="2">
        <f t="shared" si="3"/>
        <v>2</v>
      </c>
    </row>
    <row r="23" spans="1:16" x14ac:dyDescent="0.25">
      <c r="A23" s="2" t="s">
        <v>5</v>
      </c>
      <c r="B23" s="2" t="s">
        <v>27</v>
      </c>
      <c r="C23" s="4">
        <f>'CV Rotina &lt;2A - residência'!F23</f>
        <v>1.25</v>
      </c>
      <c r="D23" s="4">
        <f>'CV Rotina &lt;2A - residência'!N23</f>
        <v>1.3</v>
      </c>
      <c r="E23" s="4">
        <f>'CV Rotina &lt;2A - residência'!H23</f>
        <v>1.05</v>
      </c>
      <c r="F23" s="4">
        <f>'CV Rotina &lt;2A - residência'!J23</f>
        <v>1.05</v>
      </c>
      <c r="G23" s="4">
        <f>'CV Rotina &lt;2A - residência'!L23</f>
        <v>1.35</v>
      </c>
      <c r="H23" s="4">
        <f>'CV Rotina &lt;2A - residência'!V23</f>
        <v>0.9</v>
      </c>
      <c r="I23" s="4">
        <f>'CV Rotina &lt;2A - residência'!P23</f>
        <v>1.05</v>
      </c>
      <c r="J23" s="4">
        <f>'CV Rotina &lt;2A - residência'!R23</f>
        <v>0.75</v>
      </c>
      <c r="K23" s="4">
        <f>'CV Rotina &lt;2A - residência'!T23</f>
        <v>1.35</v>
      </c>
      <c r="L23" s="4">
        <f>'CV Rotina &lt;2A - residência'!X23</f>
        <v>1.1499999999999999</v>
      </c>
      <c r="M23" s="2">
        <f t="shared" si="0"/>
        <v>2</v>
      </c>
      <c r="N23" s="2">
        <f t="shared" si="1"/>
        <v>6</v>
      </c>
      <c r="O23" s="2">
        <f t="shared" si="2"/>
        <v>8</v>
      </c>
      <c r="P23" s="2">
        <f t="shared" si="3"/>
        <v>3</v>
      </c>
    </row>
    <row r="24" spans="1:16" x14ac:dyDescent="0.25">
      <c r="A24" s="2" t="s">
        <v>2</v>
      </c>
      <c r="B24" s="2" t="s">
        <v>28</v>
      </c>
      <c r="C24" s="4">
        <f>'CV Rotina &lt;2A - residência'!F24</f>
        <v>0.81947743467933487</v>
      </c>
      <c r="D24" s="4">
        <f>'CV Rotina &lt;2A - residência'!N24</f>
        <v>0.9121140142517814</v>
      </c>
      <c r="E24" s="4">
        <f>'CV Rotina &lt;2A - residência'!H24</f>
        <v>0.96199524940617576</v>
      </c>
      <c r="F24" s="4">
        <f>'CV Rotina &lt;2A - residência'!J24</f>
        <v>0.96912114014251771</v>
      </c>
      <c r="G24" s="4">
        <f>'CV Rotina &lt;2A - residência'!L24</f>
        <v>0.92636579572446553</v>
      </c>
      <c r="H24" s="4">
        <f>'CV Rotina &lt;2A - residência'!V24</f>
        <v>1.0617577197149644</v>
      </c>
      <c r="I24" s="4">
        <f>'CV Rotina &lt;2A - residência'!P24</f>
        <v>0.92636579572446553</v>
      </c>
      <c r="J24" s="4">
        <f>'CV Rotina &lt;2A - residência'!R24</f>
        <v>0.89073634204275531</v>
      </c>
      <c r="K24" s="4">
        <f>'CV Rotina &lt;2A - residência'!T24</f>
        <v>0.88361045130641325</v>
      </c>
      <c r="L24" s="4">
        <f>'CV Rotina &lt;2A - residência'!X24</f>
        <v>0.93349168646080749</v>
      </c>
      <c r="M24" s="2">
        <f t="shared" si="0"/>
        <v>1</v>
      </c>
      <c r="N24" s="2">
        <f t="shared" si="1"/>
        <v>3</v>
      </c>
      <c r="O24" s="2">
        <f t="shared" si="2"/>
        <v>4</v>
      </c>
      <c r="P24" s="2">
        <f t="shared" si="3"/>
        <v>3</v>
      </c>
    </row>
    <row r="25" spans="1:16" x14ac:dyDescent="0.25">
      <c r="A25" s="2" t="s">
        <v>5</v>
      </c>
      <c r="B25" s="2" t="s">
        <v>29</v>
      </c>
      <c r="C25" s="4">
        <f>'CV Rotina &lt;2A - residência'!F25</f>
        <v>1.173913043478261</v>
      </c>
      <c r="D25" s="4">
        <f>'CV Rotina &lt;2A - residência'!N25</f>
        <v>1.3043478260869565</v>
      </c>
      <c r="E25" s="4">
        <f>'CV Rotina &lt;2A - residência'!H25</f>
        <v>1.9130434782608696</v>
      </c>
      <c r="F25" s="4">
        <f>'CV Rotina &lt;2A - residência'!J25</f>
        <v>1.8695652173913044</v>
      </c>
      <c r="G25" s="4">
        <f>'CV Rotina &lt;2A - residência'!L25</f>
        <v>1.4782608695652173</v>
      </c>
      <c r="H25" s="4">
        <f>'CV Rotina &lt;2A - residência'!V25</f>
        <v>0.95652173913043481</v>
      </c>
      <c r="I25" s="4">
        <f>'CV Rotina &lt;2A - residência'!P25</f>
        <v>2.0434782608695654</v>
      </c>
      <c r="J25" s="4">
        <f>'CV Rotina &lt;2A - residência'!R25</f>
        <v>1.1304347826086956</v>
      </c>
      <c r="K25" s="4">
        <f>'CV Rotina &lt;2A - residência'!T25</f>
        <v>1.2173913043478262</v>
      </c>
      <c r="L25" s="4">
        <f>'CV Rotina &lt;2A - residência'!X25</f>
        <v>0.95652173913043481</v>
      </c>
      <c r="M25" s="2">
        <f t="shared" si="0"/>
        <v>2</v>
      </c>
      <c r="N25" s="2">
        <f t="shared" si="1"/>
        <v>8</v>
      </c>
      <c r="O25" s="2">
        <f t="shared" si="2"/>
        <v>10</v>
      </c>
      <c r="P25" s="2">
        <f t="shared" si="3"/>
        <v>4</v>
      </c>
    </row>
    <row r="26" spans="1:16" x14ac:dyDescent="0.25">
      <c r="A26" s="2" t="s">
        <v>3</v>
      </c>
      <c r="B26" s="2" t="s">
        <v>30</v>
      </c>
      <c r="C26" s="4">
        <f>'CV Rotina &lt;2A - residência'!F26</f>
        <v>0.8314606741573034</v>
      </c>
      <c r="D26" s="4">
        <f>'CV Rotina &lt;2A - residência'!N26</f>
        <v>0.97752808988764039</v>
      </c>
      <c r="E26" s="4">
        <f>'CV Rotina &lt;2A - residência'!H26</f>
        <v>1.101123595505618</v>
      </c>
      <c r="F26" s="4">
        <f>'CV Rotina &lt;2A - residência'!J26</f>
        <v>1.146067415730337</v>
      </c>
      <c r="G26" s="4">
        <f>'CV Rotina &lt;2A - residência'!L26</f>
        <v>1.0224719101123596</v>
      </c>
      <c r="H26" s="4">
        <f>'CV Rotina &lt;2A - residência'!V26</f>
        <v>1.0224719101123596</v>
      </c>
      <c r="I26" s="4">
        <f>'CV Rotina &lt;2A - residência'!P26</f>
        <v>1.1910112359550562</v>
      </c>
      <c r="J26" s="4">
        <f>'CV Rotina &lt;2A - residência'!R26</f>
        <v>0.88764044943820219</v>
      </c>
      <c r="K26" s="4">
        <f>'CV Rotina &lt;2A - residência'!T26</f>
        <v>0.6853932584269663</v>
      </c>
      <c r="L26" s="4">
        <f>'CV Rotina &lt;2A - residência'!X26</f>
        <v>0.8651685393258427</v>
      </c>
      <c r="M26" s="2">
        <f t="shared" si="0"/>
        <v>1</v>
      </c>
      <c r="N26" s="2">
        <f t="shared" si="1"/>
        <v>5</v>
      </c>
      <c r="O26" s="2">
        <f t="shared" si="2"/>
        <v>6</v>
      </c>
      <c r="P26" s="2">
        <f t="shared" si="3"/>
        <v>4</v>
      </c>
    </row>
    <row r="27" spans="1:16" x14ac:dyDescent="0.25">
      <c r="A27" s="2" t="s">
        <v>2</v>
      </c>
      <c r="B27" s="2" t="s">
        <v>31</v>
      </c>
      <c r="C27" s="4">
        <f>'CV Rotina &lt;2A - residência'!F27</f>
        <v>0.75933609958506232</v>
      </c>
      <c r="D27" s="4">
        <f>'CV Rotina &lt;2A - residência'!N27</f>
        <v>0.98340248962655608</v>
      </c>
      <c r="E27" s="4">
        <f>'CV Rotina &lt;2A - residência'!H27</f>
        <v>0.84647302904564325</v>
      </c>
      <c r="F27" s="4">
        <f>'CV Rotina &lt;2A - residência'!J27</f>
        <v>0.8340248962655602</v>
      </c>
      <c r="G27" s="4">
        <f>'CV Rotina &lt;2A - residência'!L27</f>
        <v>1.008298755186722</v>
      </c>
      <c r="H27" s="4">
        <f>'CV Rotina &lt;2A - residência'!V27</f>
        <v>1.0207468879668051</v>
      </c>
      <c r="I27" s="4">
        <f>'CV Rotina &lt;2A - residência'!P27</f>
        <v>0.77178423236514526</v>
      </c>
      <c r="J27" s="4">
        <f>'CV Rotina &lt;2A - residência'!R27</f>
        <v>0.65975103734439833</v>
      </c>
      <c r="K27" s="4">
        <f>'CV Rotina &lt;2A - residência'!T27</f>
        <v>0.89626556016597514</v>
      </c>
      <c r="L27" s="4">
        <f>'CV Rotina &lt;2A - residência'!X27</f>
        <v>0.92116182572614114</v>
      </c>
      <c r="M27" s="2">
        <f t="shared" si="0"/>
        <v>1</v>
      </c>
      <c r="N27" s="2">
        <f t="shared" si="1"/>
        <v>2</v>
      </c>
      <c r="O27" s="2">
        <f t="shared" si="2"/>
        <v>3</v>
      </c>
      <c r="P27" s="2">
        <f t="shared" si="3"/>
        <v>2</v>
      </c>
    </row>
    <row r="28" spans="1:16" x14ac:dyDescent="0.25">
      <c r="A28" s="2" t="s">
        <v>4</v>
      </c>
      <c r="B28" s="2" t="s">
        <v>32</v>
      </c>
      <c r="C28" s="4">
        <f>'CV Rotina &lt;2A - residência'!F28</f>
        <v>0.80851063829787229</v>
      </c>
      <c r="D28" s="4">
        <f>'CV Rotina &lt;2A - residência'!N28</f>
        <v>1.0212765957446808</v>
      </c>
      <c r="E28" s="4">
        <f>'CV Rotina &lt;2A - residência'!H28</f>
        <v>1</v>
      </c>
      <c r="F28" s="4">
        <f>'CV Rotina &lt;2A - residência'!J28</f>
        <v>1</v>
      </c>
      <c r="G28" s="4">
        <f>'CV Rotina &lt;2A - residência'!L28</f>
        <v>0.97872340425531912</v>
      </c>
      <c r="H28" s="4">
        <f>'CV Rotina &lt;2A - residência'!V28</f>
        <v>0.91489361702127658</v>
      </c>
      <c r="I28" s="4">
        <f>'CV Rotina &lt;2A - residência'!P28</f>
        <v>1.1063829787234043</v>
      </c>
      <c r="J28" s="4">
        <f>'CV Rotina &lt;2A - residência'!R28</f>
        <v>0.63829787234042556</v>
      </c>
      <c r="K28" s="4">
        <f>'CV Rotina &lt;2A - residência'!T28</f>
        <v>1.0638297872340425</v>
      </c>
      <c r="L28" s="4">
        <f>'CV Rotina &lt;2A - residência'!X28</f>
        <v>1.0212765957446808</v>
      </c>
      <c r="M28" s="2">
        <f t="shared" si="0"/>
        <v>1</v>
      </c>
      <c r="N28" s="2">
        <f t="shared" si="1"/>
        <v>6</v>
      </c>
      <c r="O28" s="2">
        <f t="shared" si="2"/>
        <v>7</v>
      </c>
      <c r="P28" s="2">
        <f t="shared" si="3"/>
        <v>3</v>
      </c>
    </row>
    <row r="29" spans="1:16" x14ac:dyDescent="0.25">
      <c r="A29" s="2" t="s">
        <v>5</v>
      </c>
      <c r="B29" s="2" t="s">
        <v>33</v>
      </c>
      <c r="C29" s="4">
        <f>'CV Rotina &lt;2A - residência'!F29</f>
        <v>0.62979683972911971</v>
      </c>
      <c r="D29" s="4">
        <f>'CV Rotina &lt;2A - residência'!N29</f>
        <v>0.81264108352144471</v>
      </c>
      <c r="E29" s="4">
        <f>'CV Rotina &lt;2A - residência'!H29</f>
        <v>0.71106094808126419</v>
      </c>
      <c r="F29" s="4">
        <f>'CV Rotina &lt;2A - residência'!J29</f>
        <v>0.75846501128668176</v>
      </c>
      <c r="G29" s="4">
        <f>'CV Rotina &lt;2A - residência'!L29</f>
        <v>0.83295711060948086</v>
      </c>
      <c r="H29" s="4">
        <f>'CV Rotina &lt;2A - residência'!V29</f>
        <v>0.97516930022573367</v>
      </c>
      <c r="I29" s="4">
        <f>'CV Rotina &lt;2A - residência'!P29</f>
        <v>0.79909706546275405</v>
      </c>
      <c r="J29" s="4">
        <f>'CV Rotina &lt;2A - residência'!R29</f>
        <v>0.75846501128668176</v>
      </c>
      <c r="K29" s="4">
        <f>'CV Rotina &lt;2A - residência'!T29</f>
        <v>0.81264108352144471</v>
      </c>
      <c r="L29" s="4">
        <f>'CV Rotina &lt;2A - residência'!X29</f>
        <v>0.75169300225733637</v>
      </c>
      <c r="M29" s="2">
        <f t="shared" si="0"/>
        <v>0</v>
      </c>
      <c r="N29" s="2">
        <f t="shared" si="1"/>
        <v>1</v>
      </c>
      <c r="O29" s="2">
        <f t="shared" si="2"/>
        <v>1</v>
      </c>
      <c r="P29" s="2">
        <f t="shared" si="3"/>
        <v>1</v>
      </c>
    </row>
    <row r="30" spans="1:16" x14ac:dyDescent="0.25">
      <c r="A30" s="2" t="s">
        <v>2</v>
      </c>
      <c r="B30" s="2" t="s">
        <v>34</v>
      </c>
      <c r="C30" s="4">
        <f>'CV Rotina &lt;2A - residência'!F30</f>
        <v>0.85666104553119726</v>
      </c>
      <c r="D30" s="4">
        <f>'CV Rotina &lt;2A - residência'!N30</f>
        <v>0.89713322091062397</v>
      </c>
      <c r="E30" s="4">
        <f>'CV Rotina &lt;2A - residência'!H30</f>
        <v>0.89038785834738621</v>
      </c>
      <c r="F30" s="4">
        <f>'CV Rotina &lt;2A - residência'!J30</f>
        <v>0.90725126475548057</v>
      </c>
      <c r="G30" s="4">
        <f>'CV Rotina &lt;2A - residência'!L30</f>
        <v>0.93591905564924116</v>
      </c>
      <c r="H30" s="4">
        <f>'CV Rotina &lt;2A - residência'!V30</f>
        <v>0.7892074198988196</v>
      </c>
      <c r="I30" s="4">
        <f>'CV Rotina &lt;2A - residência'!P30</f>
        <v>0.97807757166947729</v>
      </c>
      <c r="J30" s="4">
        <f>'CV Rotina &lt;2A - residência'!R30</f>
        <v>0.5801011804384486</v>
      </c>
      <c r="K30" s="4">
        <f>'CV Rotina &lt;2A - residência'!T30</f>
        <v>0.82124789207419902</v>
      </c>
      <c r="L30" s="4">
        <f>'CV Rotina &lt;2A - residência'!X30</f>
        <v>0.68634064080944346</v>
      </c>
      <c r="M30" s="2">
        <f t="shared" si="0"/>
        <v>0</v>
      </c>
      <c r="N30" s="2">
        <f t="shared" si="1"/>
        <v>1</v>
      </c>
      <c r="O30" s="2">
        <f t="shared" si="2"/>
        <v>1</v>
      </c>
      <c r="P30" s="2">
        <f t="shared" si="3"/>
        <v>0</v>
      </c>
    </row>
    <row r="31" spans="1:16" x14ac:dyDescent="0.25">
      <c r="A31" s="2" t="s">
        <v>2</v>
      </c>
      <c r="B31" s="2" t="s">
        <v>35</v>
      </c>
      <c r="C31" s="4">
        <f>'CV Rotina &lt;2A - residência'!F31</f>
        <v>0.80965909090909094</v>
      </c>
      <c r="D31" s="4">
        <f>'CV Rotina &lt;2A - residência'!N31</f>
        <v>1.0823863636363638</v>
      </c>
      <c r="E31" s="4">
        <f>'CV Rotina &lt;2A - residência'!H31</f>
        <v>1.1505681818181819</v>
      </c>
      <c r="F31" s="4">
        <f>'CV Rotina &lt;2A - residência'!J31</f>
        <v>1.1590909090909092</v>
      </c>
      <c r="G31" s="4">
        <f>'CV Rotina &lt;2A - residência'!L31</f>
        <v>1.0909090909090911</v>
      </c>
      <c r="H31" s="4">
        <f>'CV Rotina &lt;2A - residência'!V31</f>
        <v>1.0056818181818181</v>
      </c>
      <c r="I31" s="4">
        <f>'CV Rotina &lt;2A - residência'!P31</f>
        <v>0.97159090909090917</v>
      </c>
      <c r="J31" s="4">
        <f>'CV Rotina &lt;2A - residência'!R31</f>
        <v>1.0738636363636365</v>
      </c>
      <c r="K31" s="4">
        <f>'CV Rotina &lt;2A - residência'!T31</f>
        <v>1.1164772727272727</v>
      </c>
      <c r="L31" s="4">
        <f>'CV Rotina &lt;2A - residência'!X31</f>
        <v>0.98863636363636365</v>
      </c>
      <c r="M31" s="2">
        <f t="shared" si="0"/>
        <v>1</v>
      </c>
      <c r="N31" s="2">
        <f t="shared" si="1"/>
        <v>8</v>
      </c>
      <c r="O31" s="2">
        <f t="shared" si="2"/>
        <v>9</v>
      </c>
      <c r="P31" s="2">
        <f t="shared" si="3"/>
        <v>4</v>
      </c>
    </row>
    <row r="32" spans="1:16" x14ac:dyDescent="0.25">
      <c r="A32" s="2" t="s">
        <v>2</v>
      </c>
      <c r="B32" s="2" t="s">
        <v>36</v>
      </c>
      <c r="C32" s="4">
        <f>'CV Rotina &lt;2A - residência'!F32</f>
        <v>0.75</v>
      </c>
      <c r="D32" s="4">
        <f>'CV Rotina &lt;2A - residência'!N32</f>
        <v>1.1571428571428573</v>
      </c>
      <c r="E32" s="4">
        <f>'CV Rotina &lt;2A - residência'!H32</f>
        <v>1.0071428571428571</v>
      </c>
      <c r="F32" s="4">
        <f>'CV Rotina &lt;2A - residência'!J32</f>
        <v>1.0285714285714287</v>
      </c>
      <c r="G32" s="4">
        <f>'CV Rotina &lt;2A - residência'!L32</f>
        <v>1.1357142857142857</v>
      </c>
      <c r="H32" s="4">
        <f>'CV Rotina &lt;2A - residência'!V32</f>
        <v>0.87857142857142867</v>
      </c>
      <c r="I32" s="4">
        <f>'CV Rotina &lt;2A - residência'!P32</f>
        <v>1.092857142857143</v>
      </c>
      <c r="J32" s="4">
        <f>'CV Rotina &lt;2A - residência'!R32</f>
        <v>0.62142857142857144</v>
      </c>
      <c r="K32" s="4">
        <f>'CV Rotina &lt;2A - residência'!T32</f>
        <v>1.0714285714285714</v>
      </c>
      <c r="L32" s="4">
        <f>'CV Rotina &lt;2A - residência'!X32</f>
        <v>1.0714285714285714</v>
      </c>
      <c r="M32" s="2">
        <f t="shared" si="0"/>
        <v>1</v>
      </c>
      <c r="N32" s="2">
        <f t="shared" si="1"/>
        <v>6</v>
      </c>
      <c r="O32" s="2">
        <f t="shared" si="2"/>
        <v>7</v>
      </c>
      <c r="P32" s="2">
        <f t="shared" si="3"/>
        <v>3</v>
      </c>
    </row>
    <row r="33" spans="1:16" x14ac:dyDescent="0.25">
      <c r="A33" s="2" t="s">
        <v>5</v>
      </c>
      <c r="B33" s="2" t="s">
        <v>37</v>
      </c>
      <c r="C33" s="4">
        <f>'CV Rotina &lt;2A - residência'!F33</f>
        <v>0.80152671755725191</v>
      </c>
      <c r="D33" s="4">
        <f>'CV Rotina &lt;2A - residência'!N33</f>
        <v>1.0534351145038168</v>
      </c>
      <c r="E33" s="4">
        <f>'CV Rotina &lt;2A - residência'!H33</f>
        <v>1.1908396946564885</v>
      </c>
      <c r="F33" s="4">
        <f>'CV Rotina &lt;2A - residência'!J33</f>
        <v>1.0534351145038168</v>
      </c>
      <c r="G33" s="4">
        <f>'CV Rotina &lt;2A - residência'!L33</f>
        <v>1.0076335877862597</v>
      </c>
      <c r="H33" s="4">
        <f>'CV Rotina &lt;2A - residência'!V33</f>
        <v>0.70992366412213748</v>
      </c>
      <c r="I33" s="4">
        <f>'CV Rotina &lt;2A - residência'!P33</f>
        <v>0.984732824427481</v>
      </c>
      <c r="J33" s="4">
        <f>'CV Rotina &lt;2A - residência'!R33</f>
        <v>0.89312977099236646</v>
      </c>
      <c r="K33" s="4">
        <f>'CV Rotina &lt;2A - residência'!T33</f>
        <v>0.61832061068702293</v>
      </c>
      <c r="L33" s="4">
        <f>'CV Rotina &lt;2A - residência'!X33</f>
        <v>0.41221374045801529</v>
      </c>
      <c r="M33" s="2">
        <f t="shared" si="0"/>
        <v>1</v>
      </c>
      <c r="N33" s="2">
        <f t="shared" si="1"/>
        <v>4</v>
      </c>
      <c r="O33" s="2">
        <f t="shared" si="2"/>
        <v>5</v>
      </c>
      <c r="P33" s="2">
        <f t="shared" si="3"/>
        <v>3</v>
      </c>
    </row>
    <row r="34" spans="1:16" x14ac:dyDescent="0.25">
      <c r="A34" s="2" t="s">
        <v>5</v>
      </c>
      <c r="B34" s="2" t="s">
        <v>38</v>
      </c>
      <c r="C34" s="4">
        <f>'CV Rotina &lt;2A - residência'!F34</f>
        <v>0.75510204081632648</v>
      </c>
      <c r="D34" s="4">
        <f>'CV Rotina &lt;2A - residência'!N34</f>
        <v>0.65306122448979587</v>
      </c>
      <c r="E34" s="4">
        <f>'CV Rotina &lt;2A - residência'!H34</f>
        <v>0.77551020408163263</v>
      </c>
      <c r="F34" s="4">
        <f>'CV Rotina &lt;2A - residência'!J34</f>
        <v>0.81632653061224492</v>
      </c>
      <c r="G34" s="4">
        <f>'CV Rotina &lt;2A - residência'!L34</f>
        <v>0.61224489795918369</v>
      </c>
      <c r="H34" s="4">
        <f>'CV Rotina &lt;2A - residência'!V34</f>
        <v>0.77551020408163263</v>
      </c>
      <c r="I34" s="4">
        <f>'CV Rotina &lt;2A - residência'!P34</f>
        <v>0.79591836734693877</v>
      </c>
      <c r="J34" s="4">
        <f>'CV Rotina &lt;2A - residência'!R34</f>
        <v>0.87755102040816324</v>
      </c>
      <c r="K34" s="4">
        <f>'CV Rotina &lt;2A - residência'!T34</f>
        <v>0.87755102040816324</v>
      </c>
      <c r="L34" s="4">
        <f>'CV Rotina &lt;2A - residência'!X34</f>
        <v>1.1020408163265305</v>
      </c>
      <c r="M34" s="2">
        <f t="shared" si="0"/>
        <v>0</v>
      </c>
      <c r="N34" s="2">
        <f t="shared" si="1"/>
        <v>1</v>
      </c>
      <c r="O34" s="2">
        <f>SUM(M34:N34)</f>
        <v>1</v>
      </c>
      <c r="P34" s="2">
        <f t="shared" si="3"/>
        <v>0</v>
      </c>
    </row>
    <row r="35" spans="1:16" x14ac:dyDescent="0.25">
      <c r="A35" s="2" t="s">
        <v>5</v>
      </c>
      <c r="B35" s="2" t="s">
        <v>39</v>
      </c>
      <c r="C35" s="4">
        <f>'CV Rotina &lt;2A - residência'!F35</f>
        <v>0.77192982456140347</v>
      </c>
      <c r="D35" s="4">
        <f>'CV Rotina &lt;2A - residência'!N35</f>
        <v>1.0175438596491229</v>
      </c>
      <c r="E35" s="4">
        <f>'CV Rotina &lt;2A - residência'!H35</f>
        <v>1.0877192982456141</v>
      </c>
      <c r="F35" s="4">
        <f>'CV Rotina &lt;2A - residência'!J35</f>
        <v>1.1754385964912282</v>
      </c>
      <c r="G35" s="4">
        <f>'CV Rotina &lt;2A - residência'!L35</f>
        <v>1.0175438596491229</v>
      </c>
      <c r="H35" s="4">
        <f>'CV Rotina &lt;2A - residência'!V35</f>
        <v>0.8771929824561403</v>
      </c>
      <c r="I35" s="4">
        <f>'CV Rotina &lt;2A - residência'!P35</f>
        <v>1.1052631578947369</v>
      </c>
      <c r="J35" s="4">
        <f>'CV Rotina &lt;2A - residência'!R35</f>
        <v>0.98245614035087714</v>
      </c>
      <c r="K35" s="4">
        <f>'CV Rotina &lt;2A - residência'!T35</f>
        <v>1.2105263157894737</v>
      </c>
      <c r="L35" s="4">
        <f>'CV Rotina &lt;2A - residência'!X35</f>
        <v>1.0526315789473684</v>
      </c>
      <c r="M35" s="2">
        <f t="shared" si="0"/>
        <v>1</v>
      </c>
      <c r="N35" s="2">
        <f t="shared" si="1"/>
        <v>7</v>
      </c>
      <c r="O35" s="2">
        <f t="shared" si="2"/>
        <v>8</v>
      </c>
      <c r="P35" s="2">
        <f t="shared" si="3"/>
        <v>3</v>
      </c>
    </row>
    <row r="36" spans="1:16" x14ac:dyDescent="0.25">
      <c r="A36" s="2" t="s">
        <v>2</v>
      </c>
      <c r="B36" s="2" t="s">
        <v>40</v>
      </c>
      <c r="C36" s="4">
        <f>'CV Rotina &lt;2A - residência'!F36</f>
        <v>0.93617021276595747</v>
      </c>
      <c r="D36" s="4">
        <f>'CV Rotina &lt;2A - residência'!N36</f>
        <v>1.1702127659574468</v>
      </c>
      <c r="E36" s="4">
        <f>'CV Rotina &lt;2A - residência'!H36</f>
        <v>1.0212765957446808</v>
      </c>
      <c r="F36" s="4">
        <f>'CV Rotina &lt;2A - residência'!J36</f>
        <v>1.0425531914893618</v>
      </c>
      <c r="G36" s="4">
        <f>'CV Rotina &lt;2A - residência'!L36</f>
        <v>1.1702127659574468</v>
      </c>
      <c r="H36" s="4">
        <f>'CV Rotina &lt;2A - residência'!V36</f>
        <v>1.0212765957446808</v>
      </c>
      <c r="I36" s="4">
        <f>'CV Rotina &lt;2A - residência'!P36</f>
        <v>0.93617021276595747</v>
      </c>
      <c r="J36" s="4">
        <f>'CV Rotina &lt;2A - residência'!R36</f>
        <v>1.2340425531914894</v>
      </c>
      <c r="K36" s="4">
        <f>'CV Rotina &lt;2A - residência'!T36</f>
        <v>1.0212765957446808</v>
      </c>
      <c r="L36" s="4">
        <f>'CV Rotina &lt;2A - residência'!X36</f>
        <v>0.72340425531914898</v>
      </c>
      <c r="M36" s="2">
        <f t="shared" si="0"/>
        <v>2</v>
      </c>
      <c r="N36" s="2">
        <f t="shared" si="1"/>
        <v>6</v>
      </c>
      <c r="O36" s="2">
        <f t="shared" si="2"/>
        <v>8</v>
      </c>
      <c r="P36" s="2">
        <f t="shared" si="3"/>
        <v>4</v>
      </c>
    </row>
    <row r="37" spans="1:16" x14ac:dyDescent="0.25">
      <c r="A37" s="2" t="s">
        <v>5</v>
      </c>
      <c r="B37" s="2" t="s">
        <v>41</v>
      </c>
      <c r="C37" s="4">
        <f>'CV Rotina &lt;2A - residência'!F37</f>
        <v>0.83510638297872342</v>
      </c>
      <c r="D37" s="4">
        <f>'CV Rotina &lt;2A - residência'!N37</f>
        <v>0.8936170212765957</v>
      </c>
      <c r="E37" s="4">
        <f>'CV Rotina &lt;2A - residência'!H37</f>
        <v>0.77127659574468088</v>
      </c>
      <c r="F37" s="4">
        <f>'CV Rotina &lt;2A - residência'!J37</f>
        <v>0.83510638297872342</v>
      </c>
      <c r="G37" s="4">
        <f>'CV Rotina &lt;2A - residência'!L37</f>
        <v>0.93085106382978722</v>
      </c>
      <c r="H37" s="4">
        <f>'CV Rotina &lt;2A - residência'!V37</f>
        <v>0.84042553191489366</v>
      </c>
      <c r="I37" s="4">
        <f>'CV Rotina &lt;2A - residência'!P37</f>
        <v>0.88829787234042556</v>
      </c>
      <c r="J37" s="4">
        <f>'CV Rotina &lt;2A - residência'!R37</f>
        <v>0.62234042553191493</v>
      </c>
      <c r="K37" s="4">
        <f>'CV Rotina &lt;2A - residência'!T37</f>
        <v>0.77127659574468088</v>
      </c>
      <c r="L37" s="4">
        <f>'CV Rotina &lt;2A - residência'!X37</f>
        <v>0.69148936170212771</v>
      </c>
      <c r="M37" s="2">
        <f t="shared" si="0"/>
        <v>0</v>
      </c>
      <c r="N37" s="2">
        <f t="shared" si="1"/>
        <v>0</v>
      </c>
      <c r="O37" s="2">
        <f t="shared" si="2"/>
        <v>0</v>
      </c>
      <c r="P37" s="2">
        <f t="shared" si="3"/>
        <v>0</v>
      </c>
    </row>
    <row r="38" spans="1:16" x14ac:dyDescent="0.25">
      <c r="A38" s="2" t="s">
        <v>2</v>
      </c>
      <c r="B38" s="2" t="s">
        <v>42</v>
      </c>
      <c r="C38" s="4">
        <f>'CV Rotina &lt;2A - residência'!F38</f>
        <v>0.88095238095238093</v>
      </c>
      <c r="D38" s="4">
        <f>'CV Rotina &lt;2A - residência'!N38</f>
        <v>1.2619047619047619</v>
      </c>
      <c r="E38" s="4">
        <f>'CV Rotina &lt;2A - residência'!H38</f>
        <v>1.1428571428571428</v>
      </c>
      <c r="F38" s="4">
        <f>'CV Rotina &lt;2A - residência'!J38</f>
        <v>1.1428571428571428</v>
      </c>
      <c r="G38" s="4">
        <f>'CV Rotina &lt;2A - residência'!L38</f>
        <v>1.2857142857142858</v>
      </c>
      <c r="H38" s="4">
        <f>'CV Rotina &lt;2A - residência'!V38</f>
        <v>0.8571428571428571</v>
      </c>
      <c r="I38" s="4">
        <f>'CV Rotina &lt;2A - residência'!P38</f>
        <v>1.3809523809523809</v>
      </c>
      <c r="J38" s="4">
        <f>'CV Rotina &lt;2A - residência'!R38</f>
        <v>0.76190476190476186</v>
      </c>
      <c r="K38" s="4">
        <f>'CV Rotina &lt;2A - residência'!T38</f>
        <v>0.95238095238095233</v>
      </c>
      <c r="L38" s="4">
        <f>'CV Rotina &lt;2A - residência'!X38</f>
        <v>1.0476190476190477</v>
      </c>
      <c r="M38" s="2">
        <f t="shared" si="0"/>
        <v>1</v>
      </c>
      <c r="N38" s="2">
        <f t="shared" si="1"/>
        <v>6</v>
      </c>
      <c r="O38" s="2">
        <f t="shared" si="2"/>
        <v>7</v>
      </c>
      <c r="P38" s="2">
        <f t="shared" si="3"/>
        <v>3</v>
      </c>
    </row>
    <row r="39" spans="1:16" x14ac:dyDescent="0.25">
      <c r="A39" s="2" t="s">
        <v>5</v>
      </c>
      <c r="B39" s="2" t="s">
        <v>43</v>
      </c>
      <c r="C39" s="4">
        <f>'CV Rotina &lt;2A - residência'!F39</f>
        <v>0.82483370288248337</v>
      </c>
      <c r="D39" s="4">
        <f>'CV Rotina &lt;2A - residência'!N39</f>
        <v>0.95787139689578704</v>
      </c>
      <c r="E39" s="4">
        <f>'CV Rotina &lt;2A - residência'!H39</f>
        <v>0.89800443458980039</v>
      </c>
      <c r="F39" s="4">
        <f>'CV Rotina &lt;2A - residência'!J39</f>
        <v>0.91130820399113077</v>
      </c>
      <c r="G39" s="4">
        <f>'CV Rotina &lt;2A - residência'!L39</f>
        <v>0.97117516629711742</v>
      </c>
      <c r="H39" s="4">
        <f>'CV Rotina &lt;2A - residência'!V39</f>
        <v>0.59201773835920168</v>
      </c>
      <c r="I39" s="4">
        <f>'CV Rotina &lt;2A - residência'!P39</f>
        <v>0.89800443458980039</v>
      </c>
      <c r="J39" s="4">
        <f>'CV Rotina &lt;2A - residência'!R39</f>
        <v>0.80487804878048774</v>
      </c>
      <c r="K39" s="4">
        <f>'CV Rotina &lt;2A - residência'!T39</f>
        <v>0.70509977827050996</v>
      </c>
      <c r="L39" s="4">
        <f>'CV Rotina &lt;2A - residência'!X39</f>
        <v>0.63192904656319282</v>
      </c>
      <c r="M39" s="2">
        <f t="shared" si="0"/>
        <v>1</v>
      </c>
      <c r="N39" s="2">
        <f t="shared" si="1"/>
        <v>1</v>
      </c>
      <c r="O39" s="2">
        <f t="shared" si="2"/>
        <v>2</v>
      </c>
      <c r="P39" s="2">
        <f t="shared" si="3"/>
        <v>1</v>
      </c>
    </row>
    <row r="40" spans="1:16" x14ac:dyDescent="0.25">
      <c r="A40" s="2" t="s">
        <v>3</v>
      </c>
      <c r="B40" s="2" t="s">
        <v>44</v>
      </c>
      <c r="C40" s="4">
        <f>'CV Rotina &lt;2A - residência'!F40</f>
        <v>0.81656804733727806</v>
      </c>
      <c r="D40" s="4">
        <f>'CV Rotina &lt;2A - residência'!N40</f>
        <v>0.97633136094674555</v>
      </c>
      <c r="E40" s="4">
        <f>'CV Rotina &lt;2A - residência'!H40</f>
        <v>0.82840236686390534</v>
      </c>
      <c r="F40" s="4">
        <f>'CV Rotina &lt;2A - residência'!J40</f>
        <v>0.91124260355029585</v>
      </c>
      <c r="G40" s="4">
        <f>'CV Rotina &lt;2A - residência'!L40</f>
        <v>1.0118343195266273</v>
      </c>
      <c r="H40" s="4">
        <f>'CV Rotina &lt;2A - residência'!V40</f>
        <v>1.0177514792899409</v>
      </c>
      <c r="I40" s="4">
        <f>'CV Rotina &lt;2A - residência'!P40</f>
        <v>1.1005917159763314</v>
      </c>
      <c r="J40" s="4">
        <f>'CV Rotina &lt;2A - residência'!R40</f>
        <v>0.66272189349112431</v>
      </c>
      <c r="K40" s="4">
        <f>'CV Rotina &lt;2A - residência'!T40</f>
        <v>0.94082840236686394</v>
      </c>
      <c r="L40" s="4">
        <f>'CV Rotina &lt;2A - residência'!X40</f>
        <v>0.97633136094674555</v>
      </c>
      <c r="M40" s="2">
        <f t="shared" si="0"/>
        <v>1</v>
      </c>
      <c r="N40" s="2">
        <f t="shared" si="1"/>
        <v>4</v>
      </c>
      <c r="O40" s="2">
        <f t="shared" si="2"/>
        <v>5</v>
      </c>
      <c r="P40" s="2">
        <f t="shared" si="3"/>
        <v>2</v>
      </c>
    </row>
    <row r="41" spans="1:16" x14ac:dyDescent="0.25">
      <c r="A41" s="2" t="s">
        <v>5</v>
      </c>
      <c r="B41" s="2" t="s">
        <v>45</v>
      </c>
      <c r="C41" s="4">
        <f>'CV Rotina &lt;2A - residência'!F41</f>
        <v>0.93103448275862066</v>
      </c>
      <c r="D41" s="4">
        <f>'CV Rotina &lt;2A - residência'!N41</f>
        <v>1.1172413793103448</v>
      </c>
      <c r="E41" s="4">
        <f>'CV Rotina &lt;2A - residência'!H41</f>
        <v>1.1586206896551723</v>
      </c>
      <c r="F41" s="4">
        <f>'CV Rotina &lt;2A - residência'!J41</f>
        <v>1.1586206896551723</v>
      </c>
      <c r="G41" s="4">
        <f>'CV Rotina &lt;2A - residência'!L41</f>
        <v>1.096551724137931</v>
      </c>
      <c r="H41" s="4">
        <f>'CV Rotina &lt;2A - residência'!V41</f>
        <v>0.91034482758620683</v>
      </c>
      <c r="I41" s="4">
        <f>'CV Rotina &lt;2A - residência'!P41</f>
        <v>1.3241379310344827</v>
      </c>
      <c r="J41" s="4">
        <f>'CV Rotina &lt;2A - residência'!R41</f>
        <v>0.91034482758620683</v>
      </c>
      <c r="K41" s="4">
        <f>'CV Rotina &lt;2A - residência'!T41</f>
        <v>1.096551724137931</v>
      </c>
      <c r="L41" s="4">
        <f>'CV Rotina &lt;2A - residência'!X41</f>
        <v>1.0137931034482759</v>
      </c>
      <c r="M41" s="2">
        <f t="shared" si="0"/>
        <v>2</v>
      </c>
      <c r="N41" s="2">
        <f t="shared" si="1"/>
        <v>6</v>
      </c>
      <c r="O41" s="2">
        <f t="shared" si="2"/>
        <v>8</v>
      </c>
      <c r="P41" s="2">
        <f t="shared" si="3"/>
        <v>3</v>
      </c>
    </row>
    <row r="42" spans="1:16" x14ac:dyDescent="0.25">
      <c r="A42" s="2" t="s">
        <v>2</v>
      </c>
      <c r="B42" s="2" t="s">
        <v>46</v>
      </c>
      <c r="C42" s="4">
        <f>'CV Rotina &lt;2A - residência'!F42</f>
        <v>0.79881656804733725</v>
      </c>
      <c r="D42" s="4">
        <f>'CV Rotina &lt;2A - residência'!N42</f>
        <v>1.1538461538461537</v>
      </c>
      <c r="E42" s="4">
        <f>'CV Rotina &lt;2A - residência'!H42</f>
        <v>1.0650887573964496</v>
      </c>
      <c r="F42" s="4">
        <f>'CV Rotina &lt;2A - residência'!J42</f>
        <v>1.0650887573964496</v>
      </c>
      <c r="G42" s="4">
        <f>'CV Rotina &lt;2A - residência'!L42</f>
        <v>1.136094674556213</v>
      </c>
      <c r="H42" s="4">
        <f>'CV Rotina &lt;2A - residência'!V42</f>
        <v>0.74556213017751471</v>
      </c>
      <c r="I42" s="4">
        <f>'CV Rotina &lt;2A - residência'!P42</f>
        <v>1.1715976331360947</v>
      </c>
      <c r="J42" s="4">
        <f>'CV Rotina &lt;2A - residência'!R42</f>
        <v>0.97633136094674555</v>
      </c>
      <c r="K42" s="4">
        <f>'CV Rotina &lt;2A - residência'!T42</f>
        <v>0.94082840236686383</v>
      </c>
      <c r="L42" s="4">
        <f>'CV Rotina &lt;2A - residência'!X42</f>
        <v>0.76331360946745563</v>
      </c>
      <c r="M42" s="2">
        <f t="shared" si="0"/>
        <v>1</v>
      </c>
      <c r="N42" s="2">
        <f t="shared" si="1"/>
        <v>5</v>
      </c>
      <c r="O42" s="2">
        <f t="shared" si="2"/>
        <v>6</v>
      </c>
      <c r="P42" s="2">
        <f t="shared" si="3"/>
        <v>3</v>
      </c>
    </row>
    <row r="43" spans="1:16" x14ac:dyDescent="0.25">
      <c r="A43" s="2" t="s">
        <v>2</v>
      </c>
      <c r="B43" s="2" t="s">
        <v>47</v>
      </c>
      <c r="C43" s="4">
        <f>'CV Rotina &lt;2A - residência'!F43</f>
        <v>0.85227272727272729</v>
      </c>
      <c r="D43" s="4">
        <f>'CV Rotina &lt;2A - residência'!N43</f>
        <v>1.3295454545454546</v>
      </c>
      <c r="E43" s="4">
        <f>'CV Rotina &lt;2A - residência'!H43</f>
        <v>1.6022727272727273</v>
      </c>
      <c r="F43" s="4">
        <f>'CV Rotina &lt;2A - residência'!J43</f>
        <v>1.6022727272727273</v>
      </c>
      <c r="G43" s="4">
        <f>'CV Rotina &lt;2A - residência'!L43</f>
        <v>1.3295454545454546</v>
      </c>
      <c r="H43" s="4">
        <f>'CV Rotina &lt;2A - residência'!V43</f>
        <v>0.88636363636363635</v>
      </c>
      <c r="I43" s="4">
        <f>'CV Rotina &lt;2A - residência'!P43</f>
        <v>1.2272727272727273</v>
      </c>
      <c r="J43" s="4">
        <f>'CV Rotina &lt;2A - residência'!R43</f>
        <v>1.5340909090909092</v>
      </c>
      <c r="K43" s="4">
        <f>'CV Rotina &lt;2A - residência'!T43</f>
        <v>0.98863636363636365</v>
      </c>
      <c r="L43" s="4">
        <f>'CV Rotina &lt;2A - residência'!X43</f>
        <v>0.95454545454545459</v>
      </c>
      <c r="M43" s="2">
        <f t="shared" si="0"/>
        <v>1</v>
      </c>
      <c r="N43" s="2">
        <f t="shared" si="1"/>
        <v>7</v>
      </c>
      <c r="O43" s="2">
        <f t="shared" si="2"/>
        <v>8</v>
      </c>
      <c r="P43" s="2">
        <f t="shared" si="3"/>
        <v>3</v>
      </c>
    </row>
    <row r="44" spans="1:16" x14ac:dyDescent="0.25">
      <c r="A44" s="2" t="s">
        <v>4</v>
      </c>
      <c r="B44" s="2" t="s">
        <v>48</v>
      </c>
      <c r="C44" s="4">
        <f>'CV Rotina &lt;2A - residência'!F44</f>
        <v>0.79054054054054057</v>
      </c>
      <c r="D44" s="4">
        <f>'CV Rotina &lt;2A - residência'!N44</f>
        <v>0.8288288288288288</v>
      </c>
      <c r="E44" s="4">
        <f>'CV Rotina &lt;2A - residência'!H44</f>
        <v>0.81531531531531531</v>
      </c>
      <c r="F44" s="4">
        <f>'CV Rotina &lt;2A - residência'!J44</f>
        <v>0.838963963963964</v>
      </c>
      <c r="G44" s="4">
        <f>'CV Rotina &lt;2A - residência'!L44</f>
        <v>0.82432432432432434</v>
      </c>
      <c r="H44" s="4">
        <f>'CV Rotina &lt;2A - residência'!V44</f>
        <v>0.8322072072072072</v>
      </c>
      <c r="I44" s="4">
        <f>'CV Rotina &lt;2A - residência'!P44</f>
        <v>0.81531531531531531</v>
      </c>
      <c r="J44" s="4">
        <f>'CV Rotina &lt;2A - residência'!R44</f>
        <v>0.63963963963963966</v>
      </c>
      <c r="K44" s="4">
        <f>'CV Rotina &lt;2A - residência'!T44</f>
        <v>0.89301801801801806</v>
      </c>
      <c r="L44" s="4">
        <f>'CV Rotina &lt;2A - residência'!X44</f>
        <v>0.69481981981981977</v>
      </c>
      <c r="M44" s="2">
        <f t="shared" si="0"/>
        <v>0</v>
      </c>
      <c r="N44" s="2">
        <f t="shared" si="1"/>
        <v>0</v>
      </c>
      <c r="O44" s="2">
        <f t="shared" si="2"/>
        <v>0</v>
      </c>
      <c r="P44" s="2">
        <f t="shared" si="3"/>
        <v>0</v>
      </c>
    </row>
    <row r="45" spans="1:16" x14ac:dyDescent="0.25">
      <c r="A45" s="2" t="s">
        <v>4</v>
      </c>
      <c r="B45" s="2" t="s">
        <v>49</v>
      </c>
      <c r="C45" s="4">
        <f>'CV Rotina &lt;2A - residência'!F45</f>
        <v>0.87969924812030076</v>
      </c>
      <c r="D45" s="4">
        <f>'CV Rotina &lt;2A - residência'!N45</f>
        <v>1.2406015037593985</v>
      </c>
      <c r="E45" s="4">
        <f>'CV Rotina &lt;2A - residência'!H45</f>
        <v>1.263157894736842</v>
      </c>
      <c r="F45" s="4">
        <f>'CV Rotina &lt;2A - residência'!J45</f>
        <v>1.263157894736842</v>
      </c>
      <c r="G45" s="4">
        <f>'CV Rotina &lt;2A - residência'!L45</f>
        <v>1.3082706766917294</v>
      </c>
      <c r="H45" s="4">
        <f>'CV Rotina &lt;2A - residência'!V45</f>
        <v>1.1729323308270676</v>
      </c>
      <c r="I45" s="4">
        <f>'CV Rotina &lt;2A - residência'!P45</f>
        <v>1.4436090225563909</v>
      </c>
      <c r="J45" s="4">
        <f>'CV Rotina &lt;2A - residência'!R45</f>
        <v>0.96992481203007519</v>
      </c>
      <c r="K45" s="4">
        <f>'CV Rotina &lt;2A - residência'!T45</f>
        <v>1.1052631578947367</v>
      </c>
      <c r="L45" s="4">
        <f>'CV Rotina &lt;2A - residência'!X45</f>
        <v>0.94736842105263153</v>
      </c>
      <c r="M45" s="2">
        <f t="shared" si="0"/>
        <v>1</v>
      </c>
      <c r="N45" s="2">
        <f t="shared" si="1"/>
        <v>7</v>
      </c>
      <c r="O45" s="2">
        <f t="shared" si="2"/>
        <v>8</v>
      </c>
      <c r="P45" s="2">
        <f t="shared" si="3"/>
        <v>4</v>
      </c>
    </row>
    <row r="46" spans="1:16" x14ac:dyDescent="0.25">
      <c r="A46" s="2" t="s">
        <v>5</v>
      </c>
      <c r="B46" s="2" t="s">
        <v>50</v>
      </c>
      <c r="C46" s="4">
        <f>'CV Rotina &lt;2A - residência'!F46</f>
        <v>0.89017341040462428</v>
      </c>
      <c r="D46" s="4">
        <f>'CV Rotina &lt;2A - residência'!N46</f>
        <v>1.0809248554913296</v>
      </c>
      <c r="E46" s="4">
        <f>'CV Rotina &lt;2A - residência'!H46</f>
        <v>1.0693641618497109</v>
      </c>
      <c r="F46" s="4">
        <f>'CV Rotina &lt;2A - residência'!J46</f>
        <v>1.1445086705202312</v>
      </c>
      <c r="G46" s="4">
        <f>'CV Rotina &lt;2A - residência'!L46</f>
        <v>1.1271676300578035</v>
      </c>
      <c r="H46" s="4">
        <f>'CV Rotina &lt;2A - residência'!V46</f>
        <v>0.91329479768786126</v>
      </c>
      <c r="I46" s="4">
        <f>'CV Rotina &lt;2A - residência'!P46</f>
        <v>1.1329479768786128</v>
      </c>
      <c r="J46" s="4">
        <f>'CV Rotina &lt;2A - residência'!R46</f>
        <v>0.73988439306358378</v>
      </c>
      <c r="K46" s="4">
        <f>'CV Rotina &lt;2A - residência'!T46</f>
        <v>0.9942196531791907</v>
      </c>
      <c r="L46" s="4">
        <f>'CV Rotina &lt;2A - residência'!X46</f>
        <v>0.88439306358381498</v>
      </c>
      <c r="M46" s="2">
        <f t="shared" si="0"/>
        <v>1</v>
      </c>
      <c r="N46" s="2">
        <f t="shared" si="1"/>
        <v>5</v>
      </c>
      <c r="O46" s="2">
        <f t="shared" si="2"/>
        <v>6</v>
      </c>
      <c r="P46" s="2">
        <f t="shared" si="3"/>
        <v>3</v>
      </c>
    </row>
    <row r="47" spans="1:16" x14ac:dyDescent="0.25">
      <c r="A47" s="2" t="s">
        <v>2</v>
      </c>
      <c r="B47" s="2" t="s">
        <v>51</v>
      </c>
      <c r="C47" s="4">
        <f>'CV Rotina &lt;2A - residência'!F47</f>
        <v>0.88324873096446699</v>
      </c>
      <c r="D47" s="4">
        <f>'CV Rotina &lt;2A - residência'!N47</f>
        <v>0.97461928934010145</v>
      </c>
      <c r="E47" s="4">
        <f>'CV Rotina &lt;2A - residência'!H47</f>
        <v>1.1116751269035532</v>
      </c>
      <c r="F47" s="4">
        <f>'CV Rotina &lt;2A - residência'!J47</f>
        <v>1.0964467005076142</v>
      </c>
      <c r="G47" s="4">
        <f>'CV Rotina &lt;2A - residência'!L47</f>
        <v>0.95939086294416231</v>
      </c>
      <c r="H47" s="4">
        <f>'CV Rotina &lt;2A - residência'!V47</f>
        <v>1.0659898477157359</v>
      </c>
      <c r="I47" s="4">
        <f>'CV Rotina &lt;2A - residência'!P47</f>
        <v>1.0812182741116751</v>
      </c>
      <c r="J47" s="4">
        <f>'CV Rotina &lt;2A - residência'!R47</f>
        <v>0.94416243654822329</v>
      </c>
      <c r="K47" s="4">
        <f>'CV Rotina &lt;2A - residência'!T47</f>
        <v>0.91370558375634514</v>
      </c>
      <c r="L47" s="4">
        <f>'CV Rotina &lt;2A - residência'!X47</f>
        <v>1.0964467005076142</v>
      </c>
      <c r="M47" s="2">
        <f t="shared" si="0"/>
        <v>1</v>
      </c>
      <c r="N47" s="2">
        <f t="shared" si="1"/>
        <v>6</v>
      </c>
      <c r="O47" s="2">
        <f t="shared" si="2"/>
        <v>7</v>
      </c>
      <c r="P47" s="2">
        <f t="shared" si="3"/>
        <v>4</v>
      </c>
    </row>
    <row r="48" spans="1:16" x14ac:dyDescent="0.25">
      <c r="A48" s="2" t="s">
        <v>4</v>
      </c>
      <c r="B48" s="2" t="s">
        <v>52</v>
      </c>
      <c r="C48" s="4">
        <f>'CV Rotina &lt;2A - residência'!F48</f>
        <v>1.0291970802919708</v>
      </c>
      <c r="D48" s="4">
        <f>'CV Rotina &lt;2A - residência'!N48</f>
        <v>1.3576642335766425</v>
      </c>
      <c r="E48" s="4">
        <f>'CV Rotina &lt;2A - residência'!H48</f>
        <v>0.87591240875912413</v>
      </c>
      <c r="F48" s="4">
        <f>'CV Rotina &lt;2A - residência'!J48</f>
        <v>0.87591240875912413</v>
      </c>
      <c r="G48" s="4">
        <f>'CV Rotina &lt;2A - residência'!L48</f>
        <v>1.3357664233576643</v>
      </c>
      <c r="H48" s="4">
        <f>'CV Rotina &lt;2A - residência'!V48</f>
        <v>0.87591240875912413</v>
      </c>
      <c r="I48" s="4">
        <f>'CV Rotina &lt;2A - residência'!P48</f>
        <v>0.96350364963503654</v>
      </c>
      <c r="J48" s="4">
        <f>'CV Rotina &lt;2A - residência'!R48</f>
        <v>0.96350364963503654</v>
      </c>
      <c r="K48" s="4">
        <f>'CV Rotina &lt;2A - residência'!T48</f>
        <v>1.0072992700729928</v>
      </c>
      <c r="L48" s="4">
        <f>'CV Rotina &lt;2A - residência'!X48</f>
        <v>1.0291970802919708</v>
      </c>
      <c r="M48" s="2">
        <f t="shared" si="0"/>
        <v>2</v>
      </c>
      <c r="N48" s="2">
        <f t="shared" si="1"/>
        <v>5</v>
      </c>
      <c r="O48" s="2">
        <f t="shared" si="2"/>
        <v>7</v>
      </c>
      <c r="P48" s="2">
        <f t="shared" si="3"/>
        <v>1</v>
      </c>
    </row>
    <row r="49" spans="1:16" x14ac:dyDescent="0.25">
      <c r="A49" s="2" t="s">
        <v>5</v>
      </c>
      <c r="B49" s="2" t="s">
        <v>53</v>
      </c>
      <c r="C49" s="4">
        <f>'CV Rotina &lt;2A - residência'!F49</f>
        <v>0.76363636363636356</v>
      </c>
      <c r="D49" s="4">
        <f>'CV Rotina &lt;2A - residência'!N49</f>
        <v>0.92727272727272725</v>
      </c>
      <c r="E49" s="4">
        <f>'CV Rotina &lt;2A - residência'!H49</f>
        <v>0.75272727272727269</v>
      </c>
      <c r="F49" s="4">
        <f>'CV Rotina &lt;2A - residência'!J49</f>
        <v>0.77454545454545454</v>
      </c>
      <c r="G49" s="4">
        <f>'CV Rotina &lt;2A - residência'!L49</f>
        <v>0.96</v>
      </c>
      <c r="H49" s="4">
        <f>'CV Rotina &lt;2A - residência'!V49</f>
        <v>0.74181818181818182</v>
      </c>
      <c r="I49" s="4">
        <f>'CV Rotina &lt;2A - residência'!P49</f>
        <v>0.91636363636363627</v>
      </c>
      <c r="J49" s="4">
        <f>'CV Rotina &lt;2A - residência'!R49</f>
        <v>0.79636363636363627</v>
      </c>
      <c r="K49" s="4">
        <f>'CV Rotina &lt;2A - residência'!T49</f>
        <v>0.96</v>
      </c>
      <c r="L49" s="4">
        <f>'CV Rotina &lt;2A - residência'!X49</f>
        <v>0.96</v>
      </c>
      <c r="M49" s="2">
        <f t="shared" si="0"/>
        <v>1</v>
      </c>
      <c r="N49" s="2">
        <f t="shared" si="1"/>
        <v>3</v>
      </c>
      <c r="O49" s="2">
        <f t="shared" si="2"/>
        <v>4</v>
      </c>
      <c r="P49" s="2">
        <f t="shared" si="3"/>
        <v>1</v>
      </c>
    </row>
    <row r="50" spans="1:16" x14ac:dyDescent="0.25">
      <c r="A50" s="2" t="s">
        <v>3</v>
      </c>
      <c r="B50" s="2" t="s">
        <v>54</v>
      </c>
      <c r="C50" s="4">
        <f>'CV Rotina &lt;2A - residência'!F50</f>
        <v>0.72527472527472525</v>
      </c>
      <c r="D50" s="4">
        <f>'CV Rotina &lt;2A - residência'!N50</f>
        <v>1.0659340659340659</v>
      </c>
      <c r="E50" s="4">
        <f>'CV Rotina &lt;2A - residência'!H50</f>
        <v>0.94505494505494503</v>
      </c>
      <c r="F50" s="4">
        <f>'CV Rotina &lt;2A - residência'!J50</f>
        <v>0.91208791208791207</v>
      </c>
      <c r="G50" s="4">
        <f>'CV Rotina &lt;2A - residência'!L50</f>
        <v>1.0219780219780219</v>
      </c>
      <c r="H50" s="4">
        <f>'CV Rotina &lt;2A - residência'!V50</f>
        <v>0.92307692307692313</v>
      </c>
      <c r="I50" s="4">
        <f>'CV Rotina &lt;2A - residência'!P50</f>
        <v>1.0329670329670331</v>
      </c>
      <c r="J50" s="4">
        <f>'CV Rotina &lt;2A - residência'!R50</f>
        <v>0.82417582417582413</v>
      </c>
      <c r="K50" s="4">
        <f>'CV Rotina &lt;2A - residência'!T50</f>
        <v>0.98901098901098905</v>
      </c>
      <c r="L50" s="4">
        <f>'CV Rotina &lt;2A - residência'!X50</f>
        <v>0.92307692307692313</v>
      </c>
      <c r="M50" s="2">
        <f t="shared" si="0"/>
        <v>1</v>
      </c>
      <c r="N50" s="2">
        <f t="shared" si="1"/>
        <v>3</v>
      </c>
      <c r="O50" s="2">
        <f t="shared" si="2"/>
        <v>4</v>
      </c>
      <c r="P50" s="2">
        <f t="shared" si="3"/>
        <v>1</v>
      </c>
    </row>
    <row r="51" spans="1:16" x14ac:dyDescent="0.25">
      <c r="A51" s="2" t="s">
        <v>3</v>
      </c>
      <c r="B51" s="2" t="s">
        <v>55</v>
      </c>
      <c r="C51" s="4">
        <f>'CV Rotina &lt;2A - residência'!F51</f>
        <v>1.0714285714285714</v>
      </c>
      <c r="D51" s="4">
        <f>'CV Rotina &lt;2A - residência'!N51</f>
        <v>0.94285714285714295</v>
      </c>
      <c r="E51" s="4">
        <f>'CV Rotina &lt;2A - residência'!H51</f>
        <v>0.94285714285714295</v>
      </c>
      <c r="F51" s="4">
        <f>'CV Rotina &lt;2A - residência'!J51</f>
        <v>0.98571428571428577</v>
      </c>
      <c r="G51" s="4">
        <f>'CV Rotina &lt;2A - residência'!L51</f>
        <v>0.94285714285714295</v>
      </c>
      <c r="H51" s="4">
        <f>'CV Rotina &lt;2A - residência'!V51</f>
        <v>0.51428571428571435</v>
      </c>
      <c r="I51" s="4">
        <f>'CV Rotina &lt;2A - residência'!P51</f>
        <v>1.1571428571428573</v>
      </c>
      <c r="J51" s="4">
        <f>'CV Rotina &lt;2A - residência'!R51</f>
        <v>0.9</v>
      </c>
      <c r="K51" s="4">
        <f>'CV Rotina &lt;2A - residência'!T51</f>
        <v>0.9</v>
      </c>
      <c r="L51" s="4">
        <f>'CV Rotina &lt;2A - residência'!X51</f>
        <v>0.72857142857142865</v>
      </c>
      <c r="M51" s="2">
        <f t="shared" si="0"/>
        <v>2</v>
      </c>
      <c r="N51" s="2">
        <f t="shared" si="1"/>
        <v>2</v>
      </c>
      <c r="O51" s="2">
        <f t="shared" si="2"/>
        <v>4</v>
      </c>
      <c r="P51" s="2">
        <f t="shared" si="3"/>
        <v>1</v>
      </c>
    </row>
    <row r="52" spans="1:16" x14ac:dyDescent="0.25">
      <c r="A52" s="2" t="s">
        <v>5</v>
      </c>
      <c r="B52" s="2" t="s">
        <v>56</v>
      </c>
      <c r="C52" s="4">
        <f>'CV Rotina &lt;2A - residência'!F52</f>
        <v>0.95260663507109011</v>
      </c>
      <c r="D52" s="4">
        <f>'CV Rotina &lt;2A - residência'!N52</f>
        <v>1.080568720379147</v>
      </c>
      <c r="E52" s="4">
        <f>'CV Rotina &lt;2A - residência'!H52</f>
        <v>1.066350710900474</v>
      </c>
      <c r="F52" s="4">
        <f>'CV Rotina &lt;2A - residência'!J52</f>
        <v>1.1658767772511849</v>
      </c>
      <c r="G52" s="4">
        <f>'CV Rotina &lt;2A - residência'!L52</f>
        <v>1.0521327014218009</v>
      </c>
      <c r="H52" s="4">
        <f>'CV Rotina &lt;2A - residência'!V52</f>
        <v>0.93838862559241709</v>
      </c>
      <c r="I52" s="4">
        <f>'CV Rotina &lt;2A - residência'!P52</f>
        <v>1.09478672985782</v>
      </c>
      <c r="J52" s="4">
        <f>'CV Rotina &lt;2A - residência'!R52</f>
        <v>0.85308056872037918</v>
      </c>
      <c r="K52" s="4">
        <f>'CV Rotina &lt;2A - residência'!T52</f>
        <v>1.0236966824644551</v>
      </c>
      <c r="L52" s="4">
        <f>'CV Rotina &lt;2A - residência'!X52</f>
        <v>0.88151658767772523</v>
      </c>
      <c r="M52" s="2">
        <f t="shared" si="0"/>
        <v>2</v>
      </c>
      <c r="N52" s="2">
        <f t="shared" si="1"/>
        <v>5</v>
      </c>
      <c r="O52" s="2">
        <f t="shared" si="2"/>
        <v>7</v>
      </c>
      <c r="P52" s="2">
        <f t="shared" si="3"/>
        <v>3</v>
      </c>
    </row>
    <row r="53" spans="1:16" x14ac:dyDescent="0.25">
      <c r="A53" s="2" t="s">
        <v>5</v>
      </c>
      <c r="B53" s="2" t="s">
        <v>57</v>
      </c>
      <c r="C53" s="4">
        <f>'CV Rotina &lt;2A - residência'!F53</f>
        <v>0.81818181818181812</v>
      </c>
      <c r="D53" s="4">
        <f>'CV Rotina &lt;2A - residência'!N53</f>
        <v>1.3051948051948052</v>
      </c>
      <c r="E53" s="4">
        <f>'CV Rotina &lt;2A - residência'!H53</f>
        <v>0.99350649350649345</v>
      </c>
      <c r="F53" s="4">
        <f>'CV Rotina &lt;2A - residência'!J53</f>
        <v>0.99350649350649345</v>
      </c>
      <c r="G53" s="4">
        <f>'CV Rotina &lt;2A - residência'!L53</f>
        <v>1.3246753246753247</v>
      </c>
      <c r="H53" s="4">
        <f>'CV Rotina &lt;2A - residência'!V53</f>
        <v>0.83766233766233766</v>
      </c>
      <c r="I53" s="4">
        <f>'CV Rotina &lt;2A - residência'!P53</f>
        <v>1.0909090909090908</v>
      </c>
      <c r="J53" s="4">
        <f>'CV Rotina &lt;2A - residência'!R53</f>
        <v>0.95454545454545447</v>
      </c>
      <c r="K53" s="4">
        <f>'CV Rotina &lt;2A - residência'!T53</f>
        <v>1.1298701298701299</v>
      </c>
      <c r="L53" s="4">
        <f>'CV Rotina &lt;2A - residência'!X53</f>
        <v>1.1298701298701299</v>
      </c>
      <c r="M53" s="2">
        <f t="shared" si="0"/>
        <v>1</v>
      </c>
      <c r="N53" s="2">
        <f t="shared" si="1"/>
        <v>7</v>
      </c>
      <c r="O53" s="2">
        <f t="shared" si="2"/>
        <v>8</v>
      </c>
      <c r="P53" s="2">
        <f t="shared" si="3"/>
        <v>3</v>
      </c>
    </row>
    <row r="54" spans="1:16" x14ac:dyDescent="0.25">
      <c r="A54" s="2" t="s">
        <v>3</v>
      </c>
      <c r="B54" s="2" t="s">
        <v>58</v>
      </c>
      <c r="C54" s="4">
        <f>'CV Rotina &lt;2A - residência'!F54</f>
        <v>0.77240398293029866</v>
      </c>
      <c r="D54" s="4">
        <f>'CV Rotina &lt;2A - residência'!N54</f>
        <v>1.0455192034139402</v>
      </c>
      <c r="E54" s="4">
        <f>'CV Rotina &lt;2A - residência'!H54</f>
        <v>0.93456614509246083</v>
      </c>
      <c r="F54" s="4">
        <f>'CV Rotina &lt;2A - residência'!J54</f>
        <v>0.95163584637268839</v>
      </c>
      <c r="G54" s="4">
        <f>'CV Rotina &lt;2A - residência'!L54</f>
        <v>1.1095305832147937</v>
      </c>
      <c r="H54" s="4">
        <f>'CV Rotina &lt;2A - residência'!V54</f>
        <v>0.97724039829302978</v>
      </c>
      <c r="I54" s="4">
        <f>'CV Rotina &lt;2A - residência'!P54</f>
        <v>1.0668563300142246</v>
      </c>
      <c r="J54" s="4">
        <f>'CV Rotina &lt;2A - residência'!R54</f>
        <v>0.84921763869132283</v>
      </c>
      <c r="K54" s="4">
        <f>'CV Rotina &lt;2A - residência'!T54</f>
        <v>0.93029871977240397</v>
      </c>
      <c r="L54" s="4">
        <f>'CV Rotina &lt;2A - residência'!X54</f>
        <v>0.87908961593172119</v>
      </c>
      <c r="M54" s="2">
        <f t="shared" si="0"/>
        <v>1</v>
      </c>
      <c r="N54" s="2">
        <f t="shared" si="1"/>
        <v>4</v>
      </c>
      <c r="O54" s="2">
        <f t="shared" si="2"/>
        <v>5</v>
      </c>
      <c r="P54" s="2">
        <f t="shared" si="3"/>
        <v>3</v>
      </c>
    </row>
    <row r="55" spans="1:16" x14ac:dyDescent="0.25">
      <c r="A55" s="2" t="s">
        <v>4</v>
      </c>
      <c r="B55" s="2" t="s">
        <v>59</v>
      </c>
      <c r="C55" s="4">
        <f>'CV Rotina &lt;2A - residência'!F55</f>
        <v>0.92105263157894735</v>
      </c>
      <c r="D55" s="4">
        <f>'CV Rotina &lt;2A - residência'!N55</f>
        <v>0.98684210526315785</v>
      </c>
      <c r="E55" s="4">
        <f>'CV Rotina &lt;2A - residência'!H55</f>
        <v>0.92105263157894735</v>
      </c>
      <c r="F55" s="4">
        <f>'CV Rotina &lt;2A - residência'!J55</f>
        <v>0.94736842105263153</v>
      </c>
      <c r="G55" s="4">
        <f>'CV Rotina &lt;2A - residência'!L55</f>
        <v>1</v>
      </c>
      <c r="H55" s="4">
        <f>'CV Rotina &lt;2A - residência'!V55</f>
        <v>1.0263157894736843</v>
      </c>
      <c r="I55" s="4">
        <f>'CV Rotina &lt;2A - residência'!P55</f>
        <v>0.97368421052631582</v>
      </c>
      <c r="J55" s="4">
        <f>'CV Rotina &lt;2A - residência'!R55</f>
        <v>0.96052631578947367</v>
      </c>
      <c r="K55" s="4">
        <f>'CV Rotina &lt;2A - residência'!T55</f>
        <v>1.0657894736842106</v>
      </c>
      <c r="L55" s="4">
        <f>'CV Rotina &lt;2A - residência'!X55</f>
        <v>0.84210526315789469</v>
      </c>
      <c r="M55" s="2">
        <f t="shared" si="0"/>
        <v>2</v>
      </c>
      <c r="N55" s="2">
        <f t="shared" si="1"/>
        <v>5</v>
      </c>
      <c r="O55" s="2">
        <f t="shared" si="2"/>
        <v>7</v>
      </c>
      <c r="P55" s="2">
        <f t="shared" si="3"/>
        <v>2</v>
      </c>
    </row>
    <row r="56" spans="1:16" x14ac:dyDescent="0.25">
      <c r="A56" s="2" t="s">
        <v>3</v>
      </c>
      <c r="B56" s="2" t="s">
        <v>60</v>
      </c>
      <c r="C56" s="4">
        <f>'CV Rotina &lt;2A - residência'!F56</f>
        <v>0.63662790697674421</v>
      </c>
      <c r="D56" s="4">
        <f>'CV Rotina &lt;2A - residência'!N56</f>
        <v>1.0465116279069766</v>
      </c>
      <c r="E56" s="4">
        <f>'CV Rotina &lt;2A - residência'!H56</f>
        <v>0.97674418604651159</v>
      </c>
      <c r="F56" s="4">
        <f>'CV Rotina &lt;2A - residência'!J56</f>
        <v>1.0552325581395348</v>
      </c>
      <c r="G56" s="4">
        <f>'CV Rotina &lt;2A - residência'!L56</f>
        <v>1.0203488372093024</v>
      </c>
      <c r="H56" s="4">
        <f>'CV Rotina &lt;2A - residência'!V56</f>
        <v>0.97674418604651159</v>
      </c>
      <c r="I56" s="4">
        <f>'CV Rotina &lt;2A - residência'!P56</f>
        <v>1.1337209302325582</v>
      </c>
      <c r="J56" s="4">
        <f>'CV Rotina &lt;2A - residência'!R56</f>
        <v>0.90697674418604646</v>
      </c>
      <c r="K56" s="4">
        <f>'CV Rotina &lt;2A - residência'!T56</f>
        <v>0.87209302325581395</v>
      </c>
      <c r="L56" s="4">
        <f>'CV Rotina &lt;2A - residência'!X56</f>
        <v>0.96802325581395343</v>
      </c>
      <c r="M56" s="2">
        <f t="shared" si="0"/>
        <v>1</v>
      </c>
      <c r="N56" s="2">
        <f t="shared" si="1"/>
        <v>6</v>
      </c>
      <c r="O56" s="2">
        <f t="shared" si="2"/>
        <v>7</v>
      </c>
      <c r="P56" s="2">
        <f t="shared" si="3"/>
        <v>4</v>
      </c>
    </row>
    <row r="57" spans="1:16" x14ac:dyDescent="0.25">
      <c r="A57" s="2" t="s">
        <v>3</v>
      </c>
      <c r="B57" s="2" t="s">
        <v>61</v>
      </c>
      <c r="C57" s="4">
        <f>'CV Rotina &lt;2A - residência'!F57</f>
        <v>0.82334384858044163</v>
      </c>
      <c r="D57" s="4">
        <f>'CV Rotina &lt;2A - residência'!N57</f>
        <v>1.1640378548895898</v>
      </c>
      <c r="E57" s="4">
        <f>'CV Rotina &lt;2A - residência'!H57</f>
        <v>1.0220820189274447</v>
      </c>
      <c r="F57" s="4">
        <f>'CV Rotina &lt;2A - residência'!J57</f>
        <v>1.0883280757097791</v>
      </c>
      <c r="G57" s="4">
        <f>'CV Rotina &lt;2A - residência'!L57</f>
        <v>1.2113564668769716</v>
      </c>
      <c r="H57" s="4">
        <f>'CV Rotina &lt;2A - residência'!V57</f>
        <v>0.71924290220820186</v>
      </c>
      <c r="I57" s="4">
        <f>'CV Rotina &lt;2A - residência'!P57</f>
        <v>1.0788643533123028</v>
      </c>
      <c r="J57" s="4">
        <f>'CV Rotina &lt;2A - residência'!R57</f>
        <v>0.70977917981072547</v>
      </c>
      <c r="K57" s="4">
        <f>'CV Rotina &lt;2A - residência'!T57</f>
        <v>0.95583596214511035</v>
      </c>
      <c r="L57" s="4">
        <f>'CV Rotina &lt;2A - residência'!X57</f>
        <v>0.8422712933753943</v>
      </c>
      <c r="M57" s="2">
        <f t="shared" si="0"/>
        <v>1</v>
      </c>
      <c r="N57" s="2">
        <f t="shared" si="1"/>
        <v>5</v>
      </c>
      <c r="O57" s="2">
        <f t="shared" si="2"/>
        <v>6</v>
      </c>
      <c r="P57" s="2">
        <f t="shared" si="3"/>
        <v>3</v>
      </c>
    </row>
    <row r="58" spans="1:16" x14ac:dyDescent="0.25">
      <c r="A58" s="2" t="s">
        <v>5</v>
      </c>
      <c r="B58" s="2" t="s">
        <v>62</v>
      </c>
      <c r="C58" s="4">
        <f>'CV Rotina &lt;2A - residência'!F58</f>
        <v>0.80844155844155841</v>
      </c>
      <c r="D58" s="4">
        <f>'CV Rotina &lt;2A - residência'!N58</f>
        <v>0.9155844155844155</v>
      </c>
      <c r="E58" s="4">
        <f>'CV Rotina &lt;2A - residência'!H58</f>
        <v>0.75974025974025972</v>
      </c>
      <c r="F58" s="4">
        <f>'CV Rotina &lt;2A - residência'!J58</f>
        <v>0.76948051948051943</v>
      </c>
      <c r="G58" s="4">
        <f>'CV Rotina &lt;2A - residência'!L58</f>
        <v>0.96428571428571419</v>
      </c>
      <c r="H58" s="4">
        <f>'CV Rotina &lt;2A - residência'!V58</f>
        <v>0.82792207792207784</v>
      </c>
      <c r="I58" s="4">
        <f>'CV Rotina &lt;2A - residência'!P58</f>
        <v>1.0227272727272727</v>
      </c>
      <c r="J58" s="4">
        <f>'CV Rotina &lt;2A - residência'!R58</f>
        <v>0.57467532467532467</v>
      </c>
      <c r="K58" s="4">
        <f>'CV Rotina &lt;2A - residência'!T58</f>
        <v>0.90584415584415579</v>
      </c>
      <c r="L58" s="4">
        <f>'CV Rotina &lt;2A - residência'!X58</f>
        <v>0.76948051948051943</v>
      </c>
      <c r="M58" s="2">
        <f t="shared" si="0"/>
        <v>1</v>
      </c>
      <c r="N58" s="2">
        <f t="shared" si="1"/>
        <v>2</v>
      </c>
      <c r="O58" s="2">
        <f t="shared" si="2"/>
        <v>3</v>
      </c>
      <c r="P58" s="2">
        <f t="shared" si="3"/>
        <v>1</v>
      </c>
    </row>
    <row r="59" spans="1:16" x14ac:dyDescent="0.25">
      <c r="A59" s="2" t="s">
        <v>3</v>
      </c>
      <c r="B59" s="2" t="s">
        <v>63</v>
      </c>
      <c r="C59" s="4">
        <f>'CV Rotina &lt;2A - residência'!F59</f>
        <v>1</v>
      </c>
      <c r="D59" s="4">
        <f>'CV Rotina &lt;2A - residência'!N59</f>
        <v>1.1111111111111112</v>
      </c>
      <c r="E59" s="4">
        <f>'CV Rotina &lt;2A - residência'!H59</f>
        <v>1.4444444444444444</v>
      </c>
      <c r="F59" s="4">
        <f>'CV Rotina &lt;2A - residência'!J59</f>
        <v>1.4814814814814814</v>
      </c>
      <c r="G59" s="4">
        <f>'CV Rotina &lt;2A - residência'!L59</f>
        <v>1.1111111111111112</v>
      </c>
      <c r="H59" s="4">
        <f>'CV Rotina &lt;2A - residência'!V59</f>
        <v>1</v>
      </c>
      <c r="I59" s="4">
        <f>'CV Rotina &lt;2A - residência'!P59</f>
        <v>1.2222222222222223</v>
      </c>
      <c r="J59" s="4">
        <f>'CV Rotina &lt;2A - residência'!R59</f>
        <v>1.0740740740740742</v>
      </c>
      <c r="K59" s="4">
        <f>'CV Rotina &lt;2A - residência'!T59</f>
        <v>1.1481481481481481</v>
      </c>
      <c r="L59" s="4">
        <f>'CV Rotina &lt;2A - residência'!X59</f>
        <v>1.1851851851851851</v>
      </c>
      <c r="M59" s="2">
        <f t="shared" si="0"/>
        <v>2</v>
      </c>
      <c r="N59" s="2">
        <f t="shared" si="1"/>
        <v>8</v>
      </c>
      <c r="O59" s="2">
        <f t="shared" si="2"/>
        <v>10</v>
      </c>
      <c r="P59" s="2">
        <f t="shared" si="3"/>
        <v>4</v>
      </c>
    </row>
    <row r="60" spans="1:16" x14ac:dyDescent="0.25">
      <c r="A60" s="2" t="s">
        <v>5</v>
      </c>
      <c r="B60" s="2" t="s">
        <v>64</v>
      </c>
      <c r="C60" s="4">
        <f>'CV Rotina &lt;2A - residência'!F60</f>
        <v>0.6947368421052631</v>
      </c>
      <c r="D60" s="4">
        <f>'CV Rotina &lt;2A - residência'!N60</f>
        <v>0.97894736842105257</v>
      </c>
      <c r="E60" s="4">
        <f>'CV Rotina &lt;2A - residência'!H60</f>
        <v>1.1842105263157894</v>
      </c>
      <c r="F60" s="4">
        <f>'CV Rotina &lt;2A - residência'!J60</f>
        <v>1.1526315789473685</v>
      </c>
      <c r="G60" s="4">
        <f>'CV Rotina &lt;2A - residência'!L60</f>
        <v>1.0263157894736841</v>
      </c>
      <c r="H60" s="4">
        <f>'CV Rotina &lt;2A - residência'!V60</f>
        <v>0.88421052631578945</v>
      </c>
      <c r="I60" s="4">
        <f>'CV Rotina &lt;2A - residência'!P60</f>
        <v>1.1210526315789473</v>
      </c>
      <c r="J60" s="4">
        <f>'CV Rotina &lt;2A - residência'!R60</f>
        <v>1.1052631578947367</v>
      </c>
      <c r="K60" s="4">
        <f>'CV Rotina &lt;2A - residência'!T60</f>
        <v>0.9631578947368421</v>
      </c>
      <c r="L60" s="4">
        <f>'CV Rotina &lt;2A - residência'!X60</f>
        <v>0.9631578947368421</v>
      </c>
      <c r="M60" s="2">
        <f t="shared" si="0"/>
        <v>1</v>
      </c>
      <c r="N60" s="2">
        <f t="shared" si="1"/>
        <v>7</v>
      </c>
      <c r="O60" s="2">
        <f t="shared" si="2"/>
        <v>8</v>
      </c>
      <c r="P60" s="2">
        <f t="shared" si="3"/>
        <v>3</v>
      </c>
    </row>
    <row r="61" spans="1:16" x14ac:dyDescent="0.25">
      <c r="A61" s="2" t="s">
        <v>4</v>
      </c>
      <c r="B61" s="2" t="s">
        <v>65</v>
      </c>
      <c r="C61" s="4">
        <f>'CV Rotina &lt;2A - residência'!F61</f>
        <v>0.49056603773584906</v>
      </c>
      <c r="D61" s="4">
        <f>'CV Rotina &lt;2A - residência'!N61</f>
        <v>0.97169811320754718</v>
      </c>
      <c r="E61" s="4">
        <f>'CV Rotina &lt;2A - residência'!H61</f>
        <v>0.95283018867924529</v>
      </c>
      <c r="F61" s="4">
        <f>'CV Rotina &lt;2A - residência'!J61</f>
        <v>0.95283018867924529</v>
      </c>
      <c r="G61" s="4">
        <f>'CV Rotina &lt;2A - residência'!L61</f>
        <v>0.98113207547169812</v>
      </c>
      <c r="H61" s="4">
        <f>'CV Rotina &lt;2A - residência'!V61</f>
        <v>0.82075471698113212</v>
      </c>
      <c r="I61" s="4">
        <f>'CV Rotina &lt;2A - residência'!P61</f>
        <v>1.0283018867924529</v>
      </c>
      <c r="J61" s="4">
        <f>'CV Rotina &lt;2A - residência'!R61</f>
        <v>0.89622641509433965</v>
      </c>
      <c r="K61" s="4">
        <f>'CV Rotina &lt;2A - residência'!T61</f>
        <v>0.93396226415094341</v>
      </c>
      <c r="L61" s="4">
        <f>'CV Rotina &lt;2A - residência'!X61</f>
        <v>0.68867924528301883</v>
      </c>
      <c r="M61" s="2">
        <f t="shared" si="0"/>
        <v>1</v>
      </c>
      <c r="N61" s="2">
        <f t="shared" si="1"/>
        <v>4</v>
      </c>
      <c r="O61" s="2">
        <f t="shared" si="2"/>
        <v>5</v>
      </c>
      <c r="P61" s="2">
        <f t="shared" si="3"/>
        <v>3</v>
      </c>
    </row>
    <row r="62" spans="1:16" x14ac:dyDescent="0.25">
      <c r="A62" s="2" t="s">
        <v>5</v>
      </c>
      <c r="B62" s="2" t="s">
        <v>66</v>
      </c>
      <c r="C62" s="4">
        <f>'CV Rotina &lt;2A - residência'!F62</f>
        <v>0.68503937007874016</v>
      </c>
      <c r="D62" s="4">
        <f>'CV Rotina &lt;2A - residência'!N62</f>
        <v>0.94488188976377951</v>
      </c>
      <c r="E62" s="4">
        <f>'CV Rotina &lt;2A - residência'!H62</f>
        <v>0.92125984251968496</v>
      </c>
      <c r="F62" s="4">
        <f>'CV Rotina &lt;2A - residência'!J62</f>
        <v>0.99212598425196841</v>
      </c>
      <c r="G62" s="4">
        <f>'CV Rotina &lt;2A - residência'!L62</f>
        <v>0.96850393700787396</v>
      </c>
      <c r="H62" s="4">
        <f>'CV Rotina &lt;2A - residência'!V62</f>
        <v>0.61417322834645671</v>
      </c>
      <c r="I62" s="4">
        <f>'CV Rotina &lt;2A - residência'!P62</f>
        <v>1.0393700787401574</v>
      </c>
      <c r="J62" s="4">
        <f>'CV Rotina &lt;2A - residência'!R62</f>
        <v>0.75590551181102361</v>
      </c>
      <c r="K62" s="4">
        <f>'CV Rotina &lt;2A - residência'!T62</f>
        <v>0.92125984251968496</v>
      </c>
      <c r="L62" s="4">
        <f>'CV Rotina &lt;2A - residência'!X62</f>
        <v>0.77952755905511806</v>
      </c>
      <c r="M62" s="2">
        <f t="shared" si="0"/>
        <v>1</v>
      </c>
      <c r="N62" s="2">
        <f t="shared" si="1"/>
        <v>3</v>
      </c>
      <c r="O62" s="2">
        <f t="shared" si="2"/>
        <v>4</v>
      </c>
      <c r="P62" s="2">
        <f t="shared" si="3"/>
        <v>2</v>
      </c>
    </row>
    <row r="63" spans="1:16" x14ac:dyDescent="0.25">
      <c r="A63" s="2" t="s">
        <v>2</v>
      </c>
      <c r="B63" s="2" t="s">
        <v>67</v>
      </c>
      <c r="C63" s="4">
        <f>'CV Rotina &lt;2A - residência'!F63</f>
        <v>0.67567567567567566</v>
      </c>
      <c r="D63" s="4">
        <f>'CV Rotina &lt;2A - residência'!N63</f>
        <v>0.89189189189189189</v>
      </c>
      <c r="E63" s="4">
        <f>'CV Rotina &lt;2A - residência'!H63</f>
        <v>0.97297297297297303</v>
      </c>
      <c r="F63" s="4">
        <f>'CV Rotina &lt;2A - residência'!J63</f>
        <v>1.027027027027027</v>
      </c>
      <c r="G63" s="4">
        <f>'CV Rotina &lt;2A - residência'!L63</f>
        <v>0.91891891891891897</v>
      </c>
      <c r="H63" s="4">
        <f>'CV Rotina &lt;2A - residência'!V63</f>
        <v>0.72972972972972971</v>
      </c>
      <c r="I63" s="4">
        <f>'CV Rotina &lt;2A - residência'!P63</f>
        <v>0.89189189189189189</v>
      </c>
      <c r="J63" s="4">
        <f>'CV Rotina &lt;2A - residência'!R63</f>
        <v>1.0810810810810811</v>
      </c>
      <c r="K63" s="4">
        <f>'CV Rotina &lt;2A - residência'!T63</f>
        <v>0.72972972972972971</v>
      </c>
      <c r="L63" s="4">
        <f>'CV Rotina &lt;2A - residência'!X63</f>
        <v>0.78378378378378377</v>
      </c>
      <c r="M63" s="2">
        <f t="shared" si="0"/>
        <v>0</v>
      </c>
      <c r="N63" s="2">
        <f t="shared" si="1"/>
        <v>3</v>
      </c>
      <c r="O63" s="2">
        <f t="shared" si="2"/>
        <v>3</v>
      </c>
      <c r="P63" s="2">
        <f t="shared" si="3"/>
        <v>2</v>
      </c>
    </row>
    <row r="64" spans="1:16" x14ac:dyDescent="0.25">
      <c r="A64" s="2" t="s">
        <v>2</v>
      </c>
      <c r="B64" s="2" t="s">
        <v>68</v>
      </c>
      <c r="C64" s="4">
        <f>'CV Rotina &lt;2A - residência'!F64</f>
        <v>0.85518292682926833</v>
      </c>
      <c r="D64" s="4">
        <f>'CV Rotina &lt;2A - residência'!N64</f>
        <v>0.80030487804878048</v>
      </c>
      <c r="E64" s="4">
        <f>'CV Rotina &lt;2A - residência'!H64</f>
        <v>0.94664634146341464</v>
      </c>
      <c r="F64" s="4">
        <f>'CV Rotina &lt;2A - residência'!J64</f>
        <v>0.9695121951219513</v>
      </c>
      <c r="G64" s="4">
        <f>'CV Rotina &lt;2A - residência'!L64</f>
        <v>0.79115853658536583</v>
      </c>
      <c r="H64" s="4">
        <f>'CV Rotina &lt;2A - residência'!V64</f>
        <v>0.94207317073170738</v>
      </c>
      <c r="I64" s="4">
        <f>'CV Rotina &lt;2A - residência'!P64</f>
        <v>0.90548780487804881</v>
      </c>
      <c r="J64" s="4">
        <f>'CV Rotina &lt;2A - residência'!R64</f>
        <v>0.89634146341463417</v>
      </c>
      <c r="K64" s="4">
        <f>'CV Rotina &lt;2A - residência'!T64</f>
        <v>0.85060975609756106</v>
      </c>
      <c r="L64" s="4">
        <f>'CV Rotina &lt;2A - residência'!X64</f>
        <v>0.86432926829268297</v>
      </c>
      <c r="M64" s="2">
        <f t="shared" si="0"/>
        <v>0</v>
      </c>
      <c r="N64" s="2">
        <f t="shared" si="1"/>
        <v>1</v>
      </c>
      <c r="O64" s="2">
        <f t="shared" si="2"/>
        <v>1</v>
      </c>
      <c r="P64" s="2">
        <f t="shared" si="3"/>
        <v>1</v>
      </c>
    </row>
    <row r="65" spans="1:16" x14ac:dyDescent="0.25">
      <c r="A65" s="2" t="s">
        <v>2</v>
      </c>
      <c r="B65" s="2" t="s">
        <v>69</v>
      </c>
      <c r="C65" s="4">
        <f>'CV Rotina &lt;2A - residência'!F65</f>
        <v>0.88235294117647056</v>
      </c>
      <c r="D65" s="4">
        <f>'CV Rotina &lt;2A - residência'!N65</f>
        <v>0.9509803921568627</v>
      </c>
      <c r="E65" s="4">
        <f>'CV Rotina &lt;2A - residência'!H65</f>
        <v>0.72549019607843135</v>
      </c>
      <c r="F65" s="4">
        <f>'CV Rotina &lt;2A - residência'!J65</f>
        <v>0.71568627450980393</v>
      </c>
      <c r="G65" s="4">
        <f>'CV Rotina &lt;2A - residência'!L65</f>
        <v>1.0098039215686274</v>
      </c>
      <c r="H65" s="4">
        <f>'CV Rotina &lt;2A - residência'!V65</f>
        <v>0.70588235294117652</v>
      </c>
      <c r="I65" s="4">
        <f>'CV Rotina &lt;2A - residência'!P65</f>
        <v>0.97058823529411764</v>
      </c>
      <c r="J65" s="4">
        <f>'CV Rotina &lt;2A - residência'!R65</f>
        <v>0.70588235294117652</v>
      </c>
      <c r="K65" s="4">
        <f>'CV Rotina &lt;2A - residência'!T65</f>
        <v>1.0588235294117647</v>
      </c>
      <c r="L65" s="4">
        <f>'CV Rotina &lt;2A - residência'!X65</f>
        <v>1</v>
      </c>
      <c r="M65" s="2">
        <f t="shared" si="0"/>
        <v>1</v>
      </c>
      <c r="N65" s="2">
        <f t="shared" si="1"/>
        <v>4</v>
      </c>
      <c r="O65" s="2">
        <f t="shared" si="2"/>
        <v>5</v>
      </c>
      <c r="P65" s="2">
        <f t="shared" si="3"/>
        <v>1</v>
      </c>
    </row>
    <row r="66" spans="1:16" x14ac:dyDescent="0.25">
      <c r="A66" s="2" t="s">
        <v>4</v>
      </c>
      <c r="B66" s="2" t="s">
        <v>70</v>
      </c>
      <c r="C66" s="4">
        <f>'CV Rotina &lt;2A - residência'!F66</f>
        <v>1.0093457943925235</v>
      </c>
      <c r="D66" s="4">
        <f>'CV Rotina &lt;2A - residência'!N66</f>
        <v>1.1775700934579441</v>
      </c>
      <c r="E66" s="4">
        <f>'CV Rotina &lt;2A - residência'!H66</f>
        <v>0.98130841121495338</v>
      </c>
      <c r="F66" s="4">
        <f>'CV Rotina &lt;2A - residência'!J66</f>
        <v>0.98130841121495338</v>
      </c>
      <c r="G66" s="4">
        <f>'CV Rotina &lt;2A - residência'!L66</f>
        <v>1.1775700934579441</v>
      </c>
      <c r="H66" s="4">
        <f>'CV Rotina &lt;2A - residência'!V66</f>
        <v>0.67289719626168232</v>
      </c>
      <c r="I66" s="4">
        <f>'CV Rotina &lt;2A - residência'!P66</f>
        <v>1.1775700934579441</v>
      </c>
      <c r="J66" s="4">
        <f>'CV Rotina &lt;2A - residência'!R66</f>
        <v>0.58878504672897203</v>
      </c>
      <c r="K66" s="4">
        <f>'CV Rotina &lt;2A - residência'!T66</f>
        <v>0.98130841121495338</v>
      </c>
      <c r="L66" s="4">
        <f>'CV Rotina &lt;2A - residência'!X66</f>
        <v>0.7850467289719627</v>
      </c>
      <c r="M66" s="2">
        <f t="shared" ref="M66:M79" si="4">COUNTIF(C66:D66,"&gt;=0,9")</f>
        <v>2</v>
      </c>
      <c r="N66" s="2">
        <f t="shared" ref="N66:N79" si="5">COUNTIFS(E66:L66,"&gt;=0,95")</f>
        <v>5</v>
      </c>
      <c r="O66" s="2">
        <f t="shared" si="2"/>
        <v>7</v>
      </c>
      <c r="P66" s="2">
        <f t="shared" si="3"/>
        <v>3</v>
      </c>
    </row>
    <row r="67" spans="1:16" x14ac:dyDescent="0.25">
      <c r="A67" s="2" t="s">
        <v>4</v>
      </c>
      <c r="B67" s="2" t="s">
        <v>71</v>
      </c>
      <c r="C67" s="4">
        <f>'CV Rotina &lt;2A - residência'!F67</f>
        <v>0.90714285714285714</v>
      </c>
      <c r="D67" s="4">
        <f>'CV Rotina &lt;2A - residência'!N67</f>
        <v>0.91428571428571426</v>
      </c>
      <c r="E67" s="4">
        <f>'CV Rotina &lt;2A - residência'!H67</f>
        <v>0.8928571428571429</v>
      </c>
      <c r="F67" s="4">
        <f>'CV Rotina &lt;2A - residência'!J67</f>
        <v>0.8928571428571429</v>
      </c>
      <c r="G67" s="4">
        <f>'CV Rotina &lt;2A - residência'!L67</f>
        <v>0.9285714285714286</v>
      </c>
      <c r="H67" s="4">
        <f>'CV Rotina &lt;2A - residência'!V67</f>
        <v>0.74285714285714288</v>
      </c>
      <c r="I67" s="4">
        <f>'CV Rotina &lt;2A - residência'!P67</f>
        <v>0.87142857142857144</v>
      </c>
      <c r="J67" s="4">
        <f>'CV Rotina &lt;2A - residência'!R67</f>
        <v>0.82857142857142863</v>
      </c>
      <c r="K67" s="4">
        <f>'CV Rotina &lt;2A - residência'!T67</f>
        <v>0.95714285714285718</v>
      </c>
      <c r="L67" s="4">
        <f>'CV Rotina &lt;2A - residência'!X67</f>
        <v>1</v>
      </c>
      <c r="M67" s="2">
        <f t="shared" si="4"/>
        <v>2</v>
      </c>
      <c r="N67" s="2">
        <f t="shared" si="5"/>
        <v>2</v>
      </c>
      <c r="O67" s="2">
        <f t="shared" ref="O67:O79" si="6">SUM(M67:N67)</f>
        <v>4</v>
      </c>
      <c r="P67" s="2">
        <f t="shared" ref="P67:P79" si="7">COUNTIF(E67:H67,"&gt;=0,95")</f>
        <v>0</v>
      </c>
    </row>
    <row r="68" spans="1:16" x14ac:dyDescent="0.25">
      <c r="A68" s="2" t="s">
        <v>5</v>
      </c>
      <c r="B68" s="2" t="s">
        <v>72</v>
      </c>
      <c r="C68" s="4">
        <f>'CV Rotina &lt;2A - residência'!F68</f>
        <v>0.73728813559322026</v>
      </c>
      <c r="D68" s="4">
        <f>'CV Rotina &lt;2A - residência'!N68</f>
        <v>1.1186440677966101</v>
      </c>
      <c r="E68" s="4">
        <f>'CV Rotina &lt;2A - residência'!H68</f>
        <v>0.81355932203389825</v>
      </c>
      <c r="F68" s="4">
        <f>'CV Rotina &lt;2A - residência'!J68</f>
        <v>0.86440677966101687</v>
      </c>
      <c r="G68" s="4">
        <f>'CV Rotina &lt;2A - residência'!L68</f>
        <v>1.2203389830508473</v>
      </c>
      <c r="H68" s="4">
        <f>'CV Rotina &lt;2A - residência'!V68</f>
        <v>0.99152542372881347</v>
      </c>
      <c r="I68" s="4">
        <f>'CV Rotina &lt;2A - residência'!P68</f>
        <v>0.99152542372881347</v>
      </c>
      <c r="J68" s="4">
        <f>'CV Rotina &lt;2A - residência'!R68</f>
        <v>0.94067796610169485</v>
      </c>
      <c r="K68" s="4">
        <f>'CV Rotina &lt;2A - residência'!T68</f>
        <v>0.78813559322033888</v>
      </c>
      <c r="L68" s="4">
        <f>'CV Rotina &lt;2A - residência'!X68</f>
        <v>0.78813559322033888</v>
      </c>
      <c r="M68" s="2">
        <f t="shared" si="4"/>
        <v>1</v>
      </c>
      <c r="N68" s="2">
        <f t="shared" si="5"/>
        <v>3</v>
      </c>
      <c r="O68" s="2">
        <f t="shared" si="6"/>
        <v>4</v>
      </c>
      <c r="P68" s="2">
        <f t="shared" si="7"/>
        <v>2</v>
      </c>
    </row>
    <row r="69" spans="1:16" x14ac:dyDescent="0.25">
      <c r="A69" s="2" t="s">
        <v>3</v>
      </c>
      <c r="B69" s="2" t="s">
        <v>73</v>
      </c>
      <c r="C69" s="4">
        <f>'CV Rotina &lt;2A - residência'!F69</f>
        <v>0.87562189054726369</v>
      </c>
      <c r="D69" s="4">
        <f>'CV Rotina &lt;2A - residência'!N69</f>
        <v>0.90049751243781095</v>
      </c>
      <c r="E69" s="4">
        <f>'CV Rotina &lt;2A - residência'!H69</f>
        <v>0.81426202321724706</v>
      </c>
      <c r="F69" s="4">
        <f>'CV Rotina &lt;2A - residência'!J69</f>
        <v>0.84411276948590386</v>
      </c>
      <c r="G69" s="4">
        <f>'CV Rotina &lt;2A - residência'!L69</f>
        <v>0.94195688225538976</v>
      </c>
      <c r="H69" s="4">
        <f>'CV Rotina &lt;2A - residência'!V69</f>
        <v>0.72139303482587069</v>
      </c>
      <c r="I69" s="4">
        <f>'CV Rotina &lt;2A - residência'!P69</f>
        <v>0.88888888888888884</v>
      </c>
      <c r="J69" s="4">
        <f>'CV Rotina &lt;2A - residência'!R69</f>
        <v>0.59203980099502485</v>
      </c>
      <c r="K69" s="4">
        <f>'CV Rotina &lt;2A - residência'!T69</f>
        <v>0.77611940298507465</v>
      </c>
      <c r="L69" s="4">
        <f>'CV Rotina &lt;2A - residência'!X69</f>
        <v>0.72802653399668327</v>
      </c>
      <c r="M69" s="2">
        <f t="shared" si="4"/>
        <v>1</v>
      </c>
      <c r="N69" s="2">
        <f t="shared" si="5"/>
        <v>0</v>
      </c>
      <c r="O69" s="2">
        <f t="shared" si="6"/>
        <v>1</v>
      </c>
      <c r="P69" s="2">
        <f t="shared" si="7"/>
        <v>0</v>
      </c>
    </row>
    <row r="70" spans="1:16" x14ac:dyDescent="0.25">
      <c r="A70" s="2" t="s">
        <v>4</v>
      </c>
      <c r="B70" s="2" t="s">
        <v>74</v>
      </c>
      <c r="C70" s="4">
        <f>'CV Rotina &lt;2A - residência'!F70</f>
        <v>0.59433962264150941</v>
      </c>
      <c r="D70" s="4">
        <f>'CV Rotina &lt;2A - residência'!N70</f>
        <v>1.2169811320754715</v>
      </c>
      <c r="E70" s="4">
        <f>'CV Rotina &lt;2A - residência'!H70</f>
        <v>1.4433962264150944</v>
      </c>
      <c r="F70" s="4">
        <f>'CV Rotina &lt;2A - residência'!J70</f>
        <v>1.4716981132075471</v>
      </c>
      <c r="G70" s="4">
        <f>'CV Rotina &lt;2A - residência'!L70</f>
        <v>1.2452830188679245</v>
      </c>
      <c r="H70" s="4">
        <f>'CV Rotina &lt;2A - residência'!V70</f>
        <v>0.90566037735849048</v>
      </c>
      <c r="I70" s="4">
        <f>'CV Rotina &lt;2A - residência'!P70</f>
        <v>1.1603773584905659</v>
      </c>
      <c r="J70" s="4">
        <f>'CV Rotina &lt;2A - residência'!R70</f>
        <v>1.1037735849056602</v>
      </c>
      <c r="K70" s="4">
        <f>'CV Rotina &lt;2A - residência'!T70</f>
        <v>1.0754716981132075</v>
      </c>
      <c r="L70" s="4">
        <f>'CV Rotina &lt;2A - residência'!X70</f>
        <v>1.1037735849056602</v>
      </c>
      <c r="M70" s="2">
        <f t="shared" si="4"/>
        <v>1</v>
      </c>
      <c r="N70" s="2">
        <f t="shared" si="5"/>
        <v>7</v>
      </c>
      <c r="O70" s="2">
        <f t="shared" si="6"/>
        <v>8</v>
      </c>
      <c r="P70" s="2">
        <f t="shared" si="7"/>
        <v>3</v>
      </c>
    </row>
    <row r="71" spans="1:16" x14ac:dyDescent="0.25">
      <c r="A71" s="2" t="s">
        <v>2</v>
      </c>
      <c r="B71" s="2" t="s">
        <v>75</v>
      </c>
      <c r="C71" s="4">
        <f>'CV Rotina &lt;2A - residência'!F71</f>
        <v>0.7706531861114807</v>
      </c>
      <c r="D71" s="4">
        <f>'CV Rotina &lt;2A - residência'!N71</f>
        <v>0.86803245975788224</v>
      </c>
      <c r="E71" s="4">
        <f>'CV Rotina &lt;2A - residência'!H71</f>
        <v>0.7930025276040974</v>
      </c>
      <c r="F71" s="4">
        <f>'CV Rotina &lt;2A - residência'!J71</f>
        <v>0.83171477983237996</v>
      </c>
      <c r="G71" s="4">
        <f>'CV Rotina &lt;2A - residência'!L71</f>
        <v>0.89916189969402693</v>
      </c>
      <c r="H71" s="4">
        <f>'CV Rotina &lt;2A - residência'!V71</f>
        <v>0.78262604762538246</v>
      </c>
      <c r="I71" s="4">
        <f>'CV Rotina &lt;2A - residência'!P71</f>
        <v>0.94186510576027671</v>
      </c>
      <c r="J71" s="4">
        <f>'CV Rotina &lt;2A - residência'!R71</f>
        <v>0.64134628176134101</v>
      </c>
      <c r="K71" s="4">
        <f>'CV Rotina &lt;2A - residência'!T71</f>
        <v>0.76506585073832656</v>
      </c>
      <c r="L71" s="4">
        <f>'CV Rotina &lt;2A - residência'!X71</f>
        <v>0.73872555540774254</v>
      </c>
      <c r="M71" s="2">
        <f t="shared" si="4"/>
        <v>0</v>
      </c>
      <c r="N71" s="2">
        <f t="shared" si="5"/>
        <v>0</v>
      </c>
      <c r="O71" s="2">
        <f t="shared" si="6"/>
        <v>0</v>
      </c>
      <c r="P71" s="2">
        <f t="shared" si="7"/>
        <v>0</v>
      </c>
    </row>
    <row r="72" spans="1:16" x14ac:dyDescent="0.25">
      <c r="A72" s="2" t="s">
        <v>4</v>
      </c>
      <c r="B72" s="2" t="s">
        <v>76</v>
      </c>
      <c r="C72" s="4">
        <f>'CV Rotina &lt;2A - residência'!F72</f>
        <v>0.70669745958429553</v>
      </c>
      <c r="D72" s="4">
        <f>'CV Rotina &lt;2A - residência'!N72</f>
        <v>0.99769053117782902</v>
      </c>
      <c r="E72" s="4">
        <f>'CV Rotina &lt;2A - residência'!H72</f>
        <v>0.85912240184757505</v>
      </c>
      <c r="F72" s="4">
        <f>'CV Rotina &lt;2A - residência'!J72</f>
        <v>0.8868360277136258</v>
      </c>
      <c r="G72" s="4">
        <f>'CV Rotina &lt;2A - residência'!L72</f>
        <v>0.99769053117782902</v>
      </c>
      <c r="H72" s="4">
        <f>'CV Rotina &lt;2A - residência'!V72</f>
        <v>0.93533487297921469</v>
      </c>
      <c r="I72" s="4">
        <f>'CV Rotina &lt;2A - residência'!P72</f>
        <v>1.046189376443418</v>
      </c>
      <c r="J72" s="4">
        <f>'CV Rotina &lt;2A - residência'!R72</f>
        <v>0.63048498845265588</v>
      </c>
      <c r="K72" s="4">
        <f>'CV Rotina &lt;2A - residência'!T72</f>
        <v>0.92840646651270198</v>
      </c>
      <c r="L72" s="4">
        <f>'CV Rotina &lt;2A - residência'!X72</f>
        <v>0.92147806004618926</v>
      </c>
      <c r="M72" s="2">
        <f t="shared" si="4"/>
        <v>1</v>
      </c>
      <c r="N72" s="2">
        <f t="shared" si="5"/>
        <v>2</v>
      </c>
      <c r="O72" s="2">
        <f t="shared" si="6"/>
        <v>3</v>
      </c>
      <c r="P72" s="2">
        <f t="shared" si="7"/>
        <v>1</v>
      </c>
    </row>
    <row r="73" spans="1:16" x14ac:dyDescent="0.25">
      <c r="A73" s="2" t="s">
        <v>5</v>
      </c>
      <c r="B73" s="2" t="s">
        <v>77</v>
      </c>
      <c r="C73" s="4">
        <f>'CV Rotina &lt;2A - residência'!F73</f>
        <v>0.89387755102040811</v>
      </c>
      <c r="D73" s="4">
        <f>'CV Rotina &lt;2A - residência'!N73</f>
        <v>0.94285714285714284</v>
      </c>
      <c r="E73" s="4">
        <f>'CV Rotina &lt;2A - residência'!H73</f>
        <v>1.1632653061224489</v>
      </c>
      <c r="F73" s="4">
        <f>'CV Rotina &lt;2A - residência'!J73</f>
        <v>1.1632653061224489</v>
      </c>
      <c r="G73" s="4">
        <f>'CV Rotina &lt;2A - residência'!L73</f>
        <v>0.96734693877551015</v>
      </c>
      <c r="H73" s="4">
        <f>'CV Rotina &lt;2A - residência'!V73</f>
        <v>0.82040816326530608</v>
      </c>
      <c r="I73" s="4">
        <f>'CV Rotina &lt;2A - residência'!P73</f>
        <v>1.0653061224489795</v>
      </c>
      <c r="J73" s="4">
        <f>'CV Rotina &lt;2A - residência'!R73</f>
        <v>0.68571428571428572</v>
      </c>
      <c r="K73" s="4">
        <f>'CV Rotina &lt;2A - residência'!T73</f>
        <v>0.96734693877551015</v>
      </c>
      <c r="L73" s="4">
        <f>'CV Rotina &lt;2A - residência'!X73</f>
        <v>0.8571428571428571</v>
      </c>
      <c r="M73" s="2">
        <f t="shared" si="4"/>
        <v>1</v>
      </c>
      <c r="N73" s="2">
        <f t="shared" si="5"/>
        <v>5</v>
      </c>
      <c r="O73" s="2">
        <f t="shared" si="6"/>
        <v>6</v>
      </c>
      <c r="P73" s="2">
        <f t="shared" si="7"/>
        <v>3</v>
      </c>
    </row>
    <row r="74" spans="1:16" x14ac:dyDescent="0.25">
      <c r="A74" s="2" t="s">
        <v>2</v>
      </c>
      <c r="B74" s="2" t="s">
        <v>78</v>
      </c>
      <c r="C74" s="4">
        <f>'CV Rotina &lt;2A - residência'!F74</f>
        <v>1.0114285714285713</v>
      </c>
      <c r="D74" s="4">
        <f>'CV Rotina &lt;2A - residência'!N74</f>
        <v>1.2257142857142858</v>
      </c>
      <c r="E74" s="4">
        <f>'CV Rotina &lt;2A - residência'!H74</f>
        <v>1.1742857142857142</v>
      </c>
      <c r="F74" s="4">
        <f>'CV Rotina &lt;2A - residência'!J74</f>
        <v>1.1828571428571428</v>
      </c>
      <c r="G74" s="4">
        <f>'CV Rotina &lt;2A - residência'!L74</f>
        <v>1.2085714285714286</v>
      </c>
      <c r="H74" s="4">
        <f>'CV Rotina &lt;2A - residência'!V74</f>
        <v>0.96</v>
      </c>
      <c r="I74" s="4">
        <f>'CV Rotina &lt;2A - residência'!P74</f>
        <v>1.1742857142857142</v>
      </c>
      <c r="J74" s="4">
        <f>'CV Rotina &lt;2A - residência'!R74</f>
        <v>0.86571428571428566</v>
      </c>
      <c r="K74" s="4">
        <f>'CV Rotina &lt;2A - residência'!T74</f>
        <v>1.0714285714285714</v>
      </c>
      <c r="L74" s="4">
        <f>'CV Rotina &lt;2A - residência'!X74</f>
        <v>1.0542857142857143</v>
      </c>
      <c r="M74" s="2">
        <f t="shared" si="4"/>
        <v>2</v>
      </c>
      <c r="N74" s="2">
        <f t="shared" si="5"/>
        <v>7</v>
      </c>
      <c r="O74" s="2">
        <f t="shared" si="6"/>
        <v>9</v>
      </c>
      <c r="P74" s="2">
        <f t="shared" si="7"/>
        <v>4</v>
      </c>
    </row>
    <row r="75" spans="1:16" x14ac:dyDescent="0.25">
      <c r="A75" s="2" t="s">
        <v>2</v>
      </c>
      <c r="B75" s="2" t="s">
        <v>79</v>
      </c>
      <c r="C75" s="4">
        <f>'CV Rotina &lt;2A - residência'!F75</f>
        <v>0.80756395995550612</v>
      </c>
      <c r="D75" s="4">
        <f>'CV Rotina &lt;2A - residência'!N75</f>
        <v>1.0311457174638488</v>
      </c>
      <c r="E75" s="4">
        <f>'CV Rotina &lt;2A - residência'!H75</f>
        <v>1.0344827586206895</v>
      </c>
      <c r="F75" s="4">
        <f>'CV Rotina &lt;2A - residência'!J75</f>
        <v>1.061179087875417</v>
      </c>
      <c r="G75" s="4">
        <f>'CV Rotina &lt;2A - residência'!L75</f>
        <v>1.1145717463848721</v>
      </c>
      <c r="H75" s="4">
        <f>'CV Rotina &lt;2A - residência'!V75</f>
        <v>0.8776418242491657</v>
      </c>
      <c r="I75" s="4">
        <f>'CV Rotina &lt;2A - residência'!P75</f>
        <v>1.1012235817575082</v>
      </c>
      <c r="J75" s="4">
        <f>'CV Rotina &lt;2A - residência'!R75</f>
        <v>0.77085650723025578</v>
      </c>
      <c r="K75" s="4">
        <f>'CV Rotina &lt;2A - residência'!T75</f>
        <v>0.96106785317018906</v>
      </c>
      <c r="L75" s="4">
        <f>'CV Rotina &lt;2A - residência'!X75</f>
        <v>0.81423804226918794</v>
      </c>
      <c r="M75" s="2">
        <f t="shared" si="4"/>
        <v>1</v>
      </c>
      <c r="N75" s="2">
        <f t="shared" si="5"/>
        <v>5</v>
      </c>
      <c r="O75" s="2">
        <f t="shared" si="6"/>
        <v>6</v>
      </c>
      <c r="P75" s="2">
        <f t="shared" si="7"/>
        <v>3</v>
      </c>
    </row>
    <row r="76" spans="1:16" x14ac:dyDescent="0.25">
      <c r="A76" s="2" t="s">
        <v>3</v>
      </c>
      <c r="B76" s="2" t="s">
        <v>80</v>
      </c>
      <c r="C76" s="4">
        <f>'CV Rotina &lt;2A - residência'!F76</f>
        <v>0.81818181818181812</v>
      </c>
      <c r="D76" s="4">
        <f>'CV Rotina &lt;2A - residência'!N76</f>
        <v>0.81818181818181812</v>
      </c>
      <c r="E76" s="4">
        <f>'CV Rotina &lt;2A - residência'!H76</f>
        <v>0.89256198347107429</v>
      </c>
      <c r="F76" s="4">
        <f>'CV Rotina &lt;2A - residência'!J76</f>
        <v>0.91735537190082639</v>
      </c>
      <c r="G76" s="4">
        <f>'CV Rotina &lt;2A - residência'!L76</f>
        <v>0.91735537190082639</v>
      </c>
      <c r="H76" s="4">
        <f>'CV Rotina &lt;2A - residência'!V76</f>
        <v>0.76859504132231404</v>
      </c>
      <c r="I76" s="4">
        <f>'CV Rotina &lt;2A - residência'!P76</f>
        <v>1.0413223140495866</v>
      </c>
      <c r="J76" s="4">
        <f>'CV Rotina &lt;2A - residência'!R76</f>
        <v>0.66942148760330578</v>
      </c>
      <c r="K76" s="4">
        <f>'CV Rotina &lt;2A - residência'!T76</f>
        <v>0.74380165289256195</v>
      </c>
      <c r="L76" s="4">
        <f>'CV Rotina &lt;2A - residência'!X76</f>
        <v>0.79338842975206603</v>
      </c>
      <c r="M76" s="2">
        <f t="shared" si="4"/>
        <v>0</v>
      </c>
      <c r="N76" s="2">
        <f t="shared" si="5"/>
        <v>1</v>
      </c>
      <c r="O76" s="2">
        <f t="shared" si="6"/>
        <v>1</v>
      </c>
      <c r="P76" s="2">
        <f t="shared" si="7"/>
        <v>0</v>
      </c>
    </row>
    <row r="77" spans="1:16" x14ac:dyDescent="0.25">
      <c r="A77" s="2" t="s">
        <v>4</v>
      </c>
      <c r="B77" s="2" t="s">
        <v>81</v>
      </c>
      <c r="C77" s="4">
        <f>'CV Rotina &lt;2A - residência'!F77</f>
        <v>0.77973568281938321</v>
      </c>
      <c r="D77" s="4">
        <f>'CV Rotina &lt;2A - residência'!N77</f>
        <v>1.0969162995594712</v>
      </c>
      <c r="E77" s="4">
        <f>'CV Rotina &lt;2A - residência'!H77</f>
        <v>0.97797356828193827</v>
      </c>
      <c r="F77" s="4">
        <f>'CV Rotina &lt;2A - residência'!J77</f>
        <v>0.96475770925110127</v>
      </c>
      <c r="G77" s="4">
        <f>'CV Rotina &lt;2A - residência'!L77</f>
        <v>1.1233480176211452</v>
      </c>
      <c r="H77" s="4">
        <f>'CV Rotina &lt;2A - residência'!V77</f>
        <v>1.0308370044052864</v>
      </c>
      <c r="I77" s="4">
        <f>'CV Rotina &lt;2A - residência'!P77</f>
        <v>1.1497797356828192</v>
      </c>
      <c r="J77" s="4">
        <f>'CV Rotina &lt;2A - residência'!R77</f>
        <v>0.71365638766519823</v>
      </c>
      <c r="K77" s="4">
        <f>'CV Rotina &lt;2A - residência'!T77</f>
        <v>1.0837004405286343</v>
      </c>
      <c r="L77" s="4">
        <f>'CV Rotina &lt;2A - residência'!X77</f>
        <v>0.75330396475770922</v>
      </c>
      <c r="M77" s="2">
        <f t="shared" si="4"/>
        <v>1</v>
      </c>
      <c r="N77" s="2">
        <f t="shared" si="5"/>
        <v>6</v>
      </c>
      <c r="O77" s="2">
        <f t="shared" si="6"/>
        <v>7</v>
      </c>
      <c r="P77" s="2">
        <f t="shared" si="7"/>
        <v>4</v>
      </c>
    </row>
    <row r="78" spans="1:16" x14ac:dyDescent="0.25">
      <c r="A78" s="2" t="s">
        <v>2</v>
      </c>
      <c r="B78" s="2" t="s">
        <v>82</v>
      </c>
      <c r="C78" s="4">
        <f>'CV Rotina &lt;2A - residência'!F78</f>
        <v>0.77644606565919749</v>
      </c>
      <c r="D78" s="4">
        <f>'CV Rotina &lt;2A - residência'!N78</f>
        <v>0.80354351224596143</v>
      </c>
      <c r="E78" s="4">
        <f>'CV Rotina &lt;2A - residência'!H78</f>
        <v>0.78269932256383534</v>
      </c>
      <c r="F78" s="4">
        <f>'CV Rotina &lt;2A - residência'!J78</f>
        <v>0.7863470557582074</v>
      </c>
      <c r="G78" s="4">
        <f>'CV Rotina &lt;2A - residência'!L78</f>
        <v>0.83793642522146949</v>
      </c>
      <c r="H78" s="4">
        <f>'CV Rotina &lt;2A - residência'!V78</f>
        <v>0.73058884835852012</v>
      </c>
      <c r="I78" s="4">
        <f>'CV Rotina &lt;2A - residência'!P78</f>
        <v>0.7681083897863471</v>
      </c>
      <c r="J78" s="4">
        <f>'CV Rotina &lt;2A - residência'!R78</f>
        <v>0.5935383011985409</v>
      </c>
      <c r="K78" s="4">
        <f>'CV Rotina &lt;2A - residência'!T78</f>
        <v>0.78322042730588848</v>
      </c>
      <c r="L78" s="4">
        <f>'CV Rotina &lt;2A - residência'!X78</f>
        <v>0.64721208963001564</v>
      </c>
      <c r="M78" s="2">
        <f t="shared" si="4"/>
        <v>0</v>
      </c>
      <c r="N78" s="2">
        <f t="shared" si="5"/>
        <v>0</v>
      </c>
      <c r="O78" s="2">
        <f t="shared" si="6"/>
        <v>0</v>
      </c>
      <c r="P78" s="2">
        <f t="shared" si="7"/>
        <v>0</v>
      </c>
    </row>
    <row r="79" spans="1:16" x14ac:dyDescent="0.25">
      <c r="A79" s="2" t="s">
        <v>2</v>
      </c>
      <c r="B79" s="2" t="s">
        <v>83</v>
      </c>
      <c r="C79" s="4">
        <f>'CV Rotina &lt;2A - residência'!F79</f>
        <v>1.0005178663904712</v>
      </c>
      <c r="D79" s="4">
        <f>'CV Rotina &lt;2A - residência'!N79</f>
        <v>0.80631796996374938</v>
      </c>
      <c r="E79" s="4">
        <f>'CV Rotina &lt;2A - residência'!H79</f>
        <v>0.7713619886069395</v>
      </c>
      <c r="F79" s="4">
        <f>'CV Rotina &lt;2A - residência'!J79</f>
        <v>0.7713619886069395</v>
      </c>
      <c r="G79" s="4">
        <f>'CV Rotina &lt;2A - residência'!L79</f>
        <v>0.8133091662351114</v>
      </c>
      <c r="H79" s="4">
        <f>'CV Rotina &lt;2A - residência'!V79</f>
        <v>0.80243397203521494</v>
      </c>
      <c r="I79" s="4">
        <f>'CV Rotina &lt;2A - residência'!P79</f>
        <v>0.76204039357845677</v>
      </c>
      <c r="J79" s="4">
        <f>'CV Rotina &lt;2A - residência'!R79</f>
        <v>0.66882444329363033</v>
      </c>
      <c r="K79" s="4">
        <f>'CV Rotina &lt;2A - residência'!T79</f>
        <v>0.79233557742102545</v>
      </c>
      <c r="L79" s="4">
        <f>'CV Rotina &lt;2A - residência'!X79</f>
        <v>0.73485240807871577</v>
      </c>
      <c r="M79" s="2">
        <f t="shared" si="4"/>
        <v>1</v>
      </c>
      <c r="N79" s="2">
        <f t="shared" si="5"/>
        <v>0</v>
      </c>
      <c r="O79" s="2">
        <f t="shared" si="6"/>
        <v>1</v>
      </c>
      <c r="P79" s="2">
        <f t="shared" si="7"/>
        <v>0</v>
      </c>
    </row>
    <row r="81" spans="1:16" s="18" customFormat="1" x14ac:dyDescent="0.25">
      <c r="A81"/>
      <c r="B81" s="13" t="s">
        <v>91</v>
      </c>
      <c r="C81" s="4">
        <f>'CV Rotina &lt;2A - procedência'!F81</f>
        <v>0.62079615648593001</v>
      </c>
      <c r="D81" s="4">
        <f>'CV Rotina &lt;2A - procedência'!N81</f>
        <v>0.96207961564859301</v>
      </c>
      <c r="E81" s="4">
        <f>'CV Rotina &lt;2A - procedência'!H81</f>
        <v>0.91523678792038432</v>
      </c>
      <c r="F81" s="4">
        <f>'CV Rotina &lt;2A - procedência'!J81</f>
        <v>0.95384351407000678</v>
      </c>
      <c r="G81" s="4">
        <f>'CV Rotina &lt;2A - procedência'!L81</f>
        <v>0.99965682910089215</v>
      </c>
      <c r="H81" s="4">
        <f>'CV Rotina &lt;2A - procedência'!V81</f>
        <v>0.88332189430336305</v>
      </c>
      <c r="I81" s="4">
        <f>'CV Rotina &lt;2A - procedência'!P81</f>
        <v>1.0058339052848317</v>
      </c>
      <c r="J81" s="4">
        <f>'CV Rotina &lt;2A - procedência'!R81</f>
        <v>0.74279341111873709</v>
      </c>
      <c r="K81" s="4">
        <f>'CV Rotina &lt;2A - procedência'!T81</f>
        <v>0.89207275223061078</v>
      </c>
      <c r="L81" s="4">
        <f>'CV Rotina &lt;2A - procedência'!X81</f>
        <v>0.89207275223061078</v>
      </c>
      <c r="M81" s="2">
        <f>COUNTIF(C81:D81,"&gt;=0,9")</f>
        <v>1</v>
      </c>
      <c r="N81" s="2">
        <f>COUNTIFS(E81:L81,"&gt;=0,95")</f>
        <v>3</v>
      </c>
      <c r="O81" s="2">
        <f t="shared" ref="O81:O85" si="8">SUM(M81:N81)</f>
        <v>4</v>
      </c>
      <c r="P81" s="2">
        <f t="shared" ref="P81:P85" si="9">COUNTIF(E81:H81,"&gt;=0,95")</f>
        <v>2</v>
      </c>
    </row>
    <row r="82" spans="1:16" s="18" customFormat="1" x14ac:dyDescent="0.25">
      <c r="A82"/>
      <c r="B82" s="13" t="s">
        <v>92</v>
      </c>
      <c r="C82" s="4">
        <f>'CV Rotina &lt;2A - procedência'!F82</f>
        <v>1.0074052976360013</v>
      </c>
      <c r="D82" s="4">
        <f>'CV Rotina &lt;2A - procedência'!N82</f>
        <v>0.91896895471375684</v>
      </c>
      <c r="E82" s="4">
        <f>'CV Rotina &lt;2A - procedência'!H82</f>
        <v>0.87838222728567361</v>
      </c>
      <c r="F82" s="4">
        <f>'CV Rotina &lt;2A - procedência'!J82</f>
        <v>0.89589860438621483</v>
      </c>
      <c r="G82" s="4">
        <f>'CV Rotina &lt;2A - procedência'!L82</f>
        <v>0.92238678439191124</v>
      </c>
      <c r="H82" s="4">
        <f>'CV Rotina &lt;2A - procedência'!V82</f>
        <v>0.76260324693819426</v>
      </c>
      <c r="I82" s="4">
        <f>'CV Rotina &lt;2A - procedência'!P82</f>
        <v>0.91768726858444893</v>
      </c>
      <c r="J82" s="4">
        <f>'CV Rotina &lt;2A - procedência'!R82</f>
        <v>0.72201651951011114</v>
      </c>
      <c r="K82" s="4">
        <f>'CV Rotina &lt;2A - procedência'!T82</f>
        <v>0.87923668470521221</v>
      </c>
      <c r="L82" s="4">
        <f>'CV Rotina &lt;2A - procedência'!X82</f>
        <v>0.93563087439475934</v>
      </c>
      <c r="M82" s="2">
        <f t="shared" ref="M82:M85" si="10">COUNTIF(C82:D82,"&gt;=0,9")</f>
        <v>2</v>
      </c>
      <c r="N82" s="2">
        <f t="shared" ref="N82:N85" si="11">COUNTIFS(E82:L82,"&gt;=0,95")</f>
        <v>0</v>
      </c>
      <c r="O82" s="2">
        <f t="shared" si="8"/>
        <v>2</v>
      </c>
      <c r="P82" s="2">
        <f t="shared" si="9"/>
        <v>0</v>
      </c>
    </row>
    <row r="83" spans="1:16" s="18" customFormat="1" x14ac:dyDescent="0.25">
      <c r="A83"/>
      <c r="B83" s="13" t="s">
        <v>93</v>
      </c>
      <c r="C83" s="4">
        <f>'CV Rotina &lt;2A - procedência'!F83</f>
        <v>0.82602267126663365</v>
      </c>
      <c r="D83" s="4">
        <f>'CV Rotina &lt;2A - procedência'!N83</f>
        <v>0.87126663380975833</v>
      </c>
      <c r="E83" s="4">
        <f>'CV Rotina &lt;2A - procedência'!H83</f>
        <v>0.84849679645145382</v>
      </c>
      <c r="F83" s="4">
        <f>'CV Rotina &lt;2A - procedência'!J83</f>
        <v>0.86594381468703785</v>
      </c>
      <c r="G83" s="4">
        <f>'CV Rotina &lt;2A - procedência'!L83</f>
        <v>0.90064070970921617</v>
      </c>
      <c r="H83" s="4">
        <f>'CV Rotina &lt;2A - procedência'!V83</f>
        <v>0.76234598324297675</v>
      </c>
      <c r="I83" s="4">
        <f>'CV Rotina &lt;2A - procedência'!P83</f>
        <v>0.89255791030064058</v>
      </c>
      <c r="J83" s="4">
        <f>'CV Rotina &lt;2A - procedência'!R83</f>
        <v>0.68674223755544594</v>
      </c>
      <c r="K83" s="4">
        <f>'CV Rotina &lt;2A - procedência'!T83</f>
        <v>0.81005421389847199</v>
      </c>
      <c r="L83" s="4">
        <f>'CV Rotina &lt;2A - procedência'!X83</f>
        <v>0.82217841301133554</v>
      </c>
      <c r="M83" s="2">
        <f t="shared" si="10"/>
        <v>0</v>
      </c>
      <c r="N83" s="2">
        <f t="shared" si="11"/>
        <v>0</v>
      </c>
      <c r="O83" s="2">
        <f t="shared" si="8"/>
        <v>0</v>
      </c>
      <c r="P83" s="2">
        <f t="shared" si="9"/>
        <v>0</v>
      </c>
    </row>
    <row r="84" spans="1:16" s="18" customFormat="1" x14ac:dyDescent="0.25">
      <c r="A84"/>
      <c r="B84" s="13" t="s">
        <v>94</v>
      </c>
      <c r="C84" s="4">
        <f>'CV Rotina &lt;2A - procedência'!F84</f>
        <v>0.82567503552818544</v>
      </c>
      <c r="D84" s="4">
        <f>'CV Rotina &lt;2A - procedência'!N84</f>
        <v>0.97666982472761699</v>
      </c>
      <c r="E84" s="4">
        <f>'CV Rotina &lt;2A - procedência'!H84</f>
        <v>0.94504973945997128</v>
      </c>
      <c r="F84" s="4">
        <f>'CV Rotina &lt;2A - procedência'!J84</f>
        <v>0.96956418758882024</v>
      </c>
      <c r="G84" s="4">
        <f>'CV Rotina &lt;2A - procedência'!L84</f>
        <v>1.0026054002842253</v>
      </c>
      <c r="H84" s="4">
        <f>'CV Rotina &lt;2A - procedência'!V84</f>
        <v>0.88109900521080031</v>
      </c>
      <c r="I84" s="4">
        <f>'CV Rotina &lt;2A - procedência'!P84</f>
        <v>1.0065135007105634</v>
      </c>
      <c r="J84" s="4">
        <f>'CV Rotina &lt;2A - procedência'!R84</f>
        <v>0.77877783041212678</v>
      </c>
      <c r="K84" s="4">
        <f>'CV Rotina &lt;2A - procedência'!T84</f>
        <v>0.86475603979156779</v>
      </c>
      <c r="L84" s="4">
        <f>'CV Rotina &lt;2A - procedência'!X84</f>
        <v>0.95677404073898598</v>
      </c>
      <c r="M84" s="2">
        <f t="shared" si="10"/>
        <v>1</v>
      </c>
      <c r="N84" s="2">
        <f t="shared" si="11"/>
        <v>4</v>
      </c>
      <c r="O84" s="2">
        <f t="shared" si="8"/>
        <v>5</v>
      </c>
      <c r="P84" s="2">
        <f t="shared" si="9"/>
        <v>2</v>
      </c>
    </row>
    <row r="85" spans="1:16" s="18" customFormat="1" x14ac:dyDescent="0.25">
      <c r="A85"/>
      <c r="B85" s="15" t="s">
        <v>90</v>
      </c>
      <c r="C85" s="23">
        <f>'CV Rotina &lt;2A - procedência'!F85</f>
        <v>0.82746621817549171</v>
      </c>
      <c r="D85" s="23">
        <f>'CV Rotina &lt;2A - procedência'!N85</f>
        <v>0.90517891318216104</v>
      </c>
      <c r="E85" s="23">
        <f>'CV Rotina &lt;2A - procedência'!H85</f>
        <v>0.87583367163486647</v>
      </c>
      <c r="F85" s="23">
        <f>'CV Rotina &lt;2A - procedência'!J85</f>
        <v>0.89682769819636976</v>
      </c>
      <c r="G85" s="23">
        <f>'CV Rotina &lt;2A - procedência'!L85</f>
        <v>0.93139244910978392</v>
      </c>
      <c r="H85" s="23">
        <f>'CV Rotina &lt;2A - procedência'!V85</f>
        <v>0.79539523284811242</v>
      </c>
      <c r="I85" s="23">
        <f>'CV Rotina &lt;2A - procedência'!P85</f>
        <v>0.92733283071391304</v>
      </c>
      <c r="J85" s="23">
        <f>'CV Rotina &lt;2A - procedência'!R85</f>
        <v>0.71286899031491058</v>
      </c>
      <c r="K85" s="23">
        <f>'CV Rotina &lt;2A - procedência'!T85</f>
        <v>0.83761526416516863</v>
      </c>
      <c r="L85" s="23">
        <f>'CV Rotina &lt;2A - procedência'!X85</f>
        <v>0.86742446210056268</v>
      </c>
      <c r="M85" s="2">
        <f t="shared" si="10"/>
        <v>1</v>
      </c>
      <c r="N85" s="2">
        <f t="shared" si="11"/>
        <v>0</v>
      </c>
      <c r="O85" s="2">
        <f t="shared" si="8"/>
        <v>1</v>
      </c>
      <c r="P85" s="2">
        <f t="shared" si="9"/>
        <v>0</v>
      </c>
    </row>
    <row r="88" spans="1:16" x14ac:dyDescent="0.25">
      <c r="A88" s="9" t="s">
        <v>139</v>
      </c>
      <c r="B88" s="5"/>
    </row>
    <row r="89" spans="1:16" x14ac:dyDescent="0.25">
      <c r="A89" s="9" t="s">
        <v>138</v>
      </c>
      <c r="B89" s="5"/>
    </row>
    <row r="90" spans="1:16" x14ac:dyDescent="0.25">
      <c r="A90" s="6" t="s">
        <v>140</v>
      </c>
    </row>
    <row r="91" spans="1:16" x14ac:dyDescent="0.25">
      <c r="A91" t="s">
        <v>141</v>
      </c>
    </row>
    <row r="92" spans="1:16" x14ac:dyDescent="0.25">
      <c r="A92" t="s">
        <v>84</v>
      </c>
    </row>
    <row r="93" spans="1:16" ht="17.25" x14ac:dyDescent="0.25">
      <c r="A93" s="1" t="s">
        <v>85</v>
      </c>
    </row>
    <row r="94" spans="1:16" x14ac:dyDescent="0.25">
      <c r="A94" t="s">
        <v>86</v>
      </c>
    </row>
    <row r="95" spans="1:16" x14ac:dyDescent="0.25">
      <c r="A95" t="s">
        <v>87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CV Rotina &lt;2A - procedência</vt:lpstr>
      <vt:lpstr>CV Rotina &lt;2A - residência</vt:lpstr>
      <vt:lpstr>CV REF 1A e 4A - procedência</vt:lpstr>
      <vt:lpstr>CV REF 1A e 4A - residência</vt:lpstr>
      <vt:lpstr>dTpa gestantes - procedência</vt:lpstr>
      <vt:lpstr>dTpa gestantes - residência</vt:lpstr>
      <vt:lpstr>cálculos1</vt:lpstr>
      <vt:lpstr>cálculos2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Tamiris Cristine Ribeiro Ferreira</dc:creator>
  <cp:lastModifiedBy>Renata Martins Fantin</cp:lastModifiedBy>
  <dcterms:created xsi:type="dcterms:W3CDTF">2022-08-04T15:03:57Z</dcterms:created>
  <dcterms:modified xsi:type="dcterms:W3CDTF">2024-01-05T17:51:37Z</dcterms:modified>
</cp:coreProperties>
</file>