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\\fileserver\sesa$\GEVS\IMUNIZACAO\PEI\RENATA\COBERTURAS\COBERTURA ROTINA\2024\1.Jan\"/>
    </mc:Choice>
  </mc:AlternateContent>
  <bookViews>
    <workbookView xWindow="-120" yWindow="-120" windowWidth="15360" windowHeight="7290" tabRatio="856"/>
  </bookViews>
  <sheets>
    <sheet name="CV Rotina &lt;2A - procedência" sheetId="1" r:id="rId1"/>
    <sheet name="CV Rotina &lt;2A - residência" sheetId="2" r:id="rId2"/>
    <sheet name="CV REF 1A e 4A - procedência" sheetId="3" r:id="rId3"/>
    <sheet name="CV REF 1A e 4A - residência" sheetId="4" r:id="rId4"/>
    <sheet name="Cobert. COVID-19 Menores 4 anos" sheetId="5" state="hidden" r:id="rId5"/>
    <sheet name="Cobert. Meningo C Adolescentes" sheetId="6" r:id="rId6"/>
    <sheet name="Cobert. HPV " sheetId="7" r:id="rId7"/>
    <sheet name="dTpa gestantes - procedência" sheetId="8" r:id="rId8"/>
    <sheet name="dTpa gestantes - residência" sheetId="9" r:id="rId9"/>
    <sheet name="cálculos1" sheetId="10" state="hidden" r:id="rId10"/>
    <sheet name="cálculos2" sheetId="11" state="hidden" r:id="rId11"/>
  </sheets>
  <definedNames>
    <definedName name="_xlnm._FilterDatabase" localSheetId="6" hidden="1">'Cobert. HPV '!$A$1:$F$80</definedName>
    <definedName name="_xlnm._FilterDatabase" localSheetId="2" hidden="1">'CV REF 1A e 4A - procedência'!$A$2:$X$80</definedName>
    <definedName name="_xlnm._FilterDatabase" localSheetId="3" hidden="1">'CV REF 1A e 4A - residência'!$A$2:$X$80</definedName>
    <definedName name="_xlnm._FilterDatabase" localSheetId="0" hidden="1">'CV Rotina &lt;2A - procedência'!$A$2:$AB$88</definedName>
    <definedName name="_xlnm._FilterDatabase" localSheetId="1" hidden="1">'CV Rotina &lt;2A - residência'!$A$2:$AB$88</definedName>
    <definedName name="Z_1A030D3C_92EE_4DAF_ABAC_228947DF045D_.wvu.FilterData" localSheetId="6" hidden="1">'Cobert. HPV '!$A$1:$F$80</definedName>
    <definedName name="Z_1A030D3C_92EE_4DAF_ABAC_228947DF045D_.wvu.FilterData" localSheetId="2" hidden="1">'CV REF 1A e 4A - procedência'!$A$2:$X$80</definedName>
    <definedName name="Z_1A030D3C_92EE_4DAF_ABAC_228947DF045D_.wvu.FilterData" localSheetId="3" hidden="1">'CV REF 1A e 4A - residência'!$A$2:$X$80</definedName>
    <definedName name="Z_1A030D3C_92EE_4DAF_ABAC_228947DF045D_.wvu.FilterData" localSheetId="0" hidden="1">'CV Rotina &lt;2A - procedência'!$A$2:$AB$88</definedName>
    <definedName name="Z_1A030D3C_92EE_4DAF_ABAC_228947DF045D_.wvu.FilterData" localSheetId="1" hidden="1">'CV Rotina &lt;2A - residência'!$A$2:$AB$88</definedName>
    <definedName name="Z_3750D93B_2A32_4040_BAE5_F8408ECDBB1D_.wvu.FilterData" localSheetId="6" hidden="1">'Cobert. HPV '!$A$1:$F$80</definedName>
    <definedName name="Z_3750D93B_2A32_4040_BAE5_F8408ECDBB1D_.wvu.FilterData" localSheetId="2" hidden="1">'CV REF 1A e 4A - procedência'!$A$2:$X$80</definedName>
    <definedName name="Z_3750D93B_2A32_4040_BAE5_F8408ECDBB1D_.wvu.FilterData" localSheetId="3" hidden="1">'CV REF 1A e 4A - residência'!$A$2:$X$80</definedName>
    <definedName name="Z_3750D93B_2A32_4040_BAE5_F8408ECDBB1D_.wvu.FilterData" localSheetId="0" hidden="1">'CV Rotina &lt;2A - procedência'!$A$2:$AB$88</definedName>
    <definedName name="Z_3750D93B_2A32_4040_BAE5_F8408ECDBB1D_.wvu.FilterData" localSheetId="1" hidden="1">'CV Rotina &lt;2A - residência'!$A$2:$AB$88</definedName>
    <definedName name="Z_9EFA0E2E_4423_4194_BE85_A51AF61C76D7_.wvu.FilterData" localSheetId="6" hidden="1">'Cobert. HPV '!$A$1:$F$80</definedName>
    <definedName name="Z_9EFA0E2E_4423_4194_BE85_A51AF61C76D7_.wvu.FilterData" localSheetId="2" hidden="1">'CV REF 1A e 4A - procedência'!$A$2:$X$80</definedName>
    <definedName name="Z_9EFA0E2E_4423_4194_BE85_A51AF61C76D7_.wvu.FilterData" localSheetId="3" hidden="1">'CV REF 1A e 4A - residência'!$A$2:$X$80</definedName>
    <definedName name="Z_9EFA0E2E_4423_4194_BE85_A51AF61C76D7_.wvu.FilterData" localSheetId="0" hidden="1">'CV Rotina &lt;2A - procedência'!$A$2:$AB$88</definedName>
    <definedName name="Z_9EFA0E2E_4423_4194_BE85_A51AF61C76D7_.wvu.FilterData" localSheetId="1" hidden="1">'CV Rotina &lt;2A - residência'!$A$2:$AB$88</definedName>
    <definedName name="Z_F4DFBEC3_C3AF_4D5C_B8CA_6961963D0749_.wvu.FilterData" localSheetId="6" hidden="1">'Cobert. HPV '!$A$1:$F$80</definedName>
    <definedName name="Z_F4DFBEC3_C3AF_4D5C_B8CA_6961963D0749_.wvu.FilterData" localSheetId="2" hidden="1">'CV REF 1A e 4A - procedência'!$A$2:$X$80</definedName>
    <definedName name="Z_F4DFBEC3_C3AF_4D5C_B8CA_6961963D0749_.wvu.FilterData" localSheetId="3" hidden="1">'CV REF 1A e 4A - residência'!$A$2:$X$80</definedName>
    <definedName name="Z_F4DFBEC3_C3AF_4D5C_B8CA_6961963D0749_.wvu.FilterData" localSheetId="0" hidden="1">'CV Rotina &lt;2A - procedência'!$A$2:$AB$87</definedName>
    <definedName name="Z_F4DFBEC3_C3AF_4D5C_B8CA_6961963D0749_.wvu.FilterData" localSheetId="1" hidden="1">'CV Rotina &lt;2A - residência'!$A$2:$AB$87</definedName>
  </definedNames>
  <calcPr calcId="152511" calcMode="manual"/>
  <customWorkbookViews>
    <customWorkbookView name="Renata Martins Fantin - Modo de exibição pessoal" guid="{1A030D3C-92EE-4DAF-ABAC-228947DF045D}" mergeInterval="0" personalView="1" maximized="1" xWindow="-8" yWindow="-8" windowWidth="1382" windowHeight="744" tabRatio="856" activeSheetId="1"/>
    <customWorkbookView name="Mayara Santana Alves da Cruz - Modo de exibição pessoal" guid="{3750D93B-2A32-4040-BAE5-F8408ECDBB1D}" mergeInterval="0" personalView="1" maximized="1" xWindow="1592" yWindow="-8" windowWidth="1616" windowHeight="876" tabRatio="856" activeSheetId="2"/>
    <customWorkbookView name="Leoverlane da Cunha Miranda - Modo de exibição pessoal" guid="{9EFA0E2E-4423-4194-BE85-A51AF61C76D7}" mergeInterval="0" personalView="1" maximized="1" xWindow="-8" yWindow="-8" windowWidth="1936" windowHeight="1056" tabRatio="856" activeSheetId="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6" i="4" l="1"/>
  <c r="U85" i="1" l="1"/>
  <c r="V85" i="1" s="1"/>
  <c r="U84" i="1"/>
  <c r="V84" i="1" s="1"/>
  <c r="U83" i="1"/>
  <c r="V83" i="1" s="1"/>
  <c r="U82" i="1"/>
  <c r="V82" i="1" s="1"/>
  <c r="V79" i="1"/>
  <c r="V80" i="1"/>
  <c r="V78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V77" i="1"/>
  <c r="U86" i="1" l="1"/>
  <c r="V86" i="1" s="1"/>
  <c r="D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2" i="9"/>
  <c r="D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2" i="8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3" i="4"/>
  <c r="T3" i="4" s="1"/>
  <c r="F3" i="3"/>
  <c r="T3" i="3" s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3" i="4"/>
  <c r="P3" i="4" s="1"/>
  <c r="D3" i="3"/>
  <c r="P3" i="3" s="1"/>
  <c r="U85" i="2"/>
  <c r="U84" i="2"/>
  <c r="U83" i="2"/>
  <c r="U82" i="2"/>
  <c r="D4" i="2"/>
  <c r="V4" i="2" s="1"/>
  <c r="D5" i="2"/>
  <c r="V5" i="2" s="1"/>
  <c r="D6" i="2"/>
  <c r="V6" i="2" s="1"/>
  <c r="D7" i="2"/>
  <c r="V7" i="2" s="1"/>
  <c r="D8" i="2"/>
  <c r="V8" i="2" s="1"/>
  <c r="D9" i="2"/>
  <c r="V9" i="2" s="1"/>
  <c r="D10" i="2"/>
  <c r="V10" i="2" s="1"/>
  <c r="D11" i="2"/>
  <c r="V11" i="2" s="1"/>
  <c r="D12" i="2"/>
  <c r="V12" i="2" s="1"/>
  <c r="D13" i="2"/>
  <c r="V13" i="2" s="1"/>
  <c r="D14" i="2"/>
  <c r="V14" i="2" s="1"/>
  <c r="D15" i="2"/>
  <c r="V15" i="2" s="1"/>
  <c r="D16" i="2"/>
  <c r="V16" i="2" s="1"/>
  <c r="D17" i="2"/>
  <c r="V17" i="2" s="1"/>
  <c r="D18" i="2"/>
  <c r="V18" i="2" s="1"/>
  <c r="D19" i="2"/>
  <c r="V19" i="2" s="1"/>
  <c r="D20" i="2"/>
  <c r="V20" i="2" s="1"/>
  <c r="D21" i="2"/>
  <c r="V21" i="2" s="1"/>
  <c r="D22" i="2"/>
  <c r="V22" i="2" s="1"/>
  <c r="D23" i="2"/>
  <c r="V23" i="2" s="1"/>
  <c r="D24" i="2"/>
  <c r="V24" i="2" s="1"/>
  <c r="D25" i="2"/>
  <c r="V25" i="2" s="1"/>
  <c r="D26" i="2"/>
  <c r="V26" i="2" s="1"/>
  <c r="D27" i="2"/>
  <c r="V27" i="2" s="1"/>
  <c r="D28" i="2"/>
  <c r="V28" i="2" s="1"/>
  <c r="D29" i="2"/>
  <c r="V29" i="2" s="1"/>
  <c r="D30" i="2"/>
  <c r="V30" i="2" s="1"/>
  <c r="D31" i="2"/>
  <c r="V31" i="2" s="1"/>
  <c r="D32" i="2"/>
  <c r="V32" i="2" s="1"/>
  <c r="D33" i="2"/>
  <c r="V33" i="2" s="1"/>
  <c r="D34" i="2"/>
  <c r="V34" i="2" s="1"/>
  <c r="D35" i="2"/>
  <c r="V35" i="2" s="1"/>
  <c r="D36" i="2"/>
  <c r="V36" i="2" s="1"/>
  <c r="D37" i="2"/>
  <c r="V37" i="2" s="1"/>
  <c r="D38" i="2"/>
  <c r="V38" i="2" s="1"/>
  <c r="D39" i="2"/>
  <c r="V39" i="2" s="1"/>
  <c r="D40" i="2"/>
  <c r="V40" i="2" s="1"/>
  <c r="D41" i="2"/>
  <c r="V41" i="2" s="1"/>
  <c r="D42" i="2"/>
  <c r="V42" i="2" s="1"/>
  <c r="D43" i="2"/>
  <c r="V43" i="2" s="1"/>
  <c r="D44" i="2"/>
  <c r="V44" i="2" s="1"/>
  <c r="D45" i="2"/>
  <c r="V45" i="2" s="1"/>
  <c r="D46" i="2"/>
  <c r="V46" i="2" s="1"/>
  <c r="D47" i="2"/>
  <c r="V47" i="2" s="1"/>
  <c r="D48" i="2"/>
  <c r="V48" i="2" s="1"/>
  <c r="D49" i="2"/>
  <c r="V49" i="2" s="1"/>
  <c r="D50" i="2"/>
  <c r="V50" i="2" s="1"/>
  <c r="D51" i="2"/>
  <c r="V51" i="2" s="1"/>
  <c r="D52" i="2"/>
  <c r="V52" i="2" s="1"/>
  <c r="D53" i="2"/>
  <c r="V53" i="2" s="1"/>
  <c r="D54" i="2"/>
  <c r="V54" i="2" s="1"/>
  <c r="D55" i="2"/>
  <c r="V55" i="2" s="1"/>
  <c r="D56" i="2"/>
  <c r="V56" i="2" s="1"/>
  <c r="D57" i="2"/>
  <c r="V57" i="2" s="1"/>
  <c r="D58" i="2"/>
  <c r="V58" i="2" s="1"/>
  <c r="D59" i="2"/>
  <c r="V59" i="2" s="1"/>
  <c r="D60" i="2"/>
  <c r="V60" i="2" s="1"/>
  <c r="D61" i="2"/>
  <c r="V61" i="2" s="1"/>
  <c r="D62" i="2"/>
  <c r="V62" i="2" s="1"/>
  <c r="D63" i="2"/>
  <c r="V63" i="2" s="1"/>
  <c r="D64" i="2"/>
  <c r="V64" i="2" s="1"/>
  <c r="D65" i="2"/>
  <c r="V65" i="2" s="1"/>
  <c r="D66" i="2"/>
  <c r="V66" i="2" s="1"/>
  <c r="D67" i="2"/>
  <c r="V67" i="2" s="1"/>
  <c r="D68" i="2"/>
  <c r="V68" i="2" s="1"/>
  <c r="D69" i="2"/>
  <c r="V69" i="2" s="1"/>
  <c r="D70" i="2"/>
  <c r="V70" i="2" s="1"/>
  <c r="D71" i="2"/>
  <c r="V71" i="2" s="1"/>
  <c r="D72" i="2"/>
  <c r="V72" i="2" s="1"/>
  <c r="D73" i="2"/>
  <c r="V73" i="2" s="1"/>
  <c r="D74" i="2"/>
  <c r="V74" i="2" s="1"/>
  <c r="D75" i="2"/>
  <c r="V75" i="2" s="1"/>
  <c r="D76" i="2"/>
  <c r="V76" i="2" s="1"/>
  <c r="D77" i="2"/>
  <c r="V77" i="2" s="1"/>
  <c r="D78" i="2"/>
  <c r="V78" i="2" s="1"/>
  <c r="D79" i="2"/>
  <c r="V79" i="2" s="1"/>
  <c r="D80" i="2"/>
  <c r="V80" i="2" s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3" i="2"/>
  <c r="V3" i="2" s="1"/>
  <c r="D3" i="1"/>
  <c r="R3" i="3" l="1"/>
  <c r="R3" i="4"/>
  <c r="U87" i="2"/>
  <c r="U88" i="2" s="1"/>
  <c r="U87" i="1"/>
  <c r="U88" i="1" s="1"/>
  <c r="U86" i="2"/>
  <c r="K82" i="3"/>
  <c r="K83" i="3"/>
  <c r="M82" i="3"/>
  <c r="M83" i="3"/>
  <c r="S82" i="3"/>
  <c r="S83" i="3"/>
  <c r="O82" i="3"/>
  <c r="O83" i="3"/>
  <c r="U82" i="3"/>
  <c r="U83" i="3"/>
  <c r="Q82" i="3"/>
  <c r="Q83" i="3"/>
  <c r="W82" i="3"/>
  <c r="W83" i="3"/>
  <c r="E85" i="2" l="1"/>
  <c r="E84" i="2"/>
  <c r="E83" i="2"/>
  <c r="E82" i="2"/>
  <c r="E82" i="1"/>
  <c r="E85" i="1"/>
  <c r="E84" i="1"/>
  <c r="E83" i="1"/>
  <c r="F21" i="1"/>
  <c r="F16" i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4" i="1"/>
  <c r="F5" i="1"/>
  <c r="F6" i="1"/>
  <c r="F7" i="1"/>
  <c r="F8" i="1"/>
  <c r="F9" i="1"/>
  <c r="F10" i="1"/>
  <c r="F11" i="1"/>
  <c r="F12" i="1"/>
  <c r="F13" i="1"/>
  <c r="F14" i="1"/>
  <c r="F15" i="1"/>
  <c r="F17" i="1"/>
  <c r="F18" i="1"/>
  <c r="F19" i="1"/>
  <c r="F20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3" i="2"/>
  <c r="E87" i="2" l="1"/>
  <c r="E88" i="2" s="1"/>
  <c r="H3" i="1"/>
  <c r="F3" i="1"/>
  <c r="E87" i="1" s="1"/>
  <c r="E86" i="2"/>
  <c r="J3" i="1"/>
  <c r="E86" i="1"/>
  <c r="E85" i="9"/>
  <c r="C85" i="9"/>
  <c r="E84" i="9"/>
  <c r="C84" i="9"/>
  <c r="E83" i="9"/>
  <c r="C83" i="9"/>
  <c r="E82" i="9"/>
  <c r="C82" i="9"/>
  <c r="E81" i="9"/>
  <c r="C81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G86" i="4"/>
  <c r="W86" i="4"/>
  <c r="Q86" i="4"/>
  <c r="U86" i="4"/>
  <c r="O86" i="4"/>
  <c r="S86" i="4"/>
  <c r="M86" i="4"/>
  <c r="K86" i="4"/>
  <c r="E86" i="4"/>
  <c r="C86" i="4"/>
  <c r="I85" i="4"/>
  <c r="G85" i="4"/>
  <c r="W85" i="4"/>
  <c r="Q85" i="4"/>
  <c r="U85" i="4"/>
  <c r="O85" i="4"/>
  <c r="S85" i="4"/>
  <c r="M85" i="4"/>
  <c r="K85" i="4"/>
  <c r="E85" i="4"/>
  <c r="C85" i="4"/>
  <c r="I84" i="4"/>
  <c r="G84" i="4"/>
  <c r="W84" i="4"/>
  <c r="Q84" i="4"/>
  <c r="U84" i="4"/>
  <c r="O84" i="4"/>
  <c r="S84" i="4"/>
  <c r="M84" i="4"/>
  <c r="K84" i="4"/>
  <c r="E84" i="4"/>
  <c r="C84" i="4"/>
  <c r="I83" i="4"/>
  <c r="G83" i="4"/>
  <c r="W83" i="4"/>
  <c r="Q83" i="4"/>
  <c r="U83" i="4"/>
  <c r="O83" i="4"/>
  <c r="S83" i="4"/>
  <c r="M83" i="4"/>
  <c r="K83" i="4"/>
  <c r="E83" i="4"/>
  <c r="C83" i="4"/>
  <c r="I82" i="4"/>
  <c r="G82" i="4"/>
  <c r="W82" i="4"/>
  <c r="Q82" i="4"/>
  <c r="U82" i="4"/>
  <c r="O82" i="4"/>
  <c r="S82" i="4"/>
  <c r="M82" i="4"/>
  <c r="K82" i="4"/>
  <c r="E82" i="4"/>
  <c r="C82" i="4"/>
  <c r="J80" i="4"/>
  <c r="H80" i="4"/>
  <c r="R80" i="4"/>
  <c r="P80" i="4"/>
  <c r="N80" i="4"/>
  <c r="L80" i="4"/>
  <c r="P79" i="4"/>
  <c r="R78" i="4"/>
  <c r="P78" i="4"/>
  <c r="J77" i="4"/>
  <c r="X77" i="4"/>
  <c r="R77" i="4"/>
  <c r="V77" i="4"/>
  <c r="T77" i="4"/>
  <c r="L77" i="4"/>
  <c r="N77" i="4"/>
  <c r="H76" i="4"/>
  <c r="R76" i="4"/>
  <c r="P76" i="4"/>
  <c r="N76" i="4"/>
  <c r="L76" i="4"/>
  <c r="J76" i="4"/>
  <c r="J75" i="4"/>
  <c r="X75" i="4"/>
  <c r="P75" i="4"/>
  <c r="T75" i="4"/>
  <c r="V75" i="4"/>
  <c r="H74" i="4"/>
  <c r="X74" i="4"/>
  <c r="P74" i="4"/>
  <c r="T74" i="4"/>
  <c r="J73" i="4"/>
  <c r="X73" i="4"/>
  <c r="V73" i="4"/>
  <c r="T73" i="4"/>
  <c r="H72" i="4"/>
  <c r="R72" i="4"/>
  <c r="P72" i="4"/>
  <c r="N72" i="4"/>
  <c r="L72" i="4"/>
  <c r="H71" i="4"/>
  <c r="X71" i="4"/>
  <c r="T71" i="4"/>
  <c r="L71" i="4"/>
  <c r="V71" i="4"/>
  <c r="H70" i="4"/>
  <c r="X70" i="4"/>
  <c r="R70" i="4"/>
  <c r="T70" i="4"/>
  <c r="N70" i="4"/>
  <c r="L70" i="4"/>
  <c r="J69" i="4"/>
  <c r="X69" i="4"/>
  <c r="V69" i="4"/>
  <c r="T69" i="4"/>
  <c r="J68" i="4"/>
  <c r="H68" i="4"/>
  <c r="R68" i="4"/>
  <c r="P68" i="4"/>
  <c r="N68" i="4"/>
  <c r="L68" i="4"/>
  <c r="L67" i="4"/>
  <c r="H67" i="4"/>
  <c r="X66" i="4"/>
  <c r="R66" i="4"/>
  <c r="N66" i="4"/>
  <c r="L66" i="4"/>
  <c r="J65" i="4"/>
  <c r="X65" i="4"/>
  <c r="R65" i="4"/>
  <c r="V65" i="4"/>
  <c r="T65" i="4"/>
  <c r="N65" i="4"/>
  <c r="L65" i="4"/>
  <c r="J64" i="4"/>
  <c r="H64" i="4"/>
  <c r="R64" i="4"/>
  <c r="P64" i="4"/>
  <c r="N64" i="4"/>
  <c r="L64" i="4"/>
  <c r="J63" i="4"/>
  <c r="J61" i="4"/>
  <c r="X61" i="4"/>
  <c r="R61" i="4"/>
  <c r="V61" i="4"/>
  <c r="T61" i="4"/>
  <c r="L61" i="4"/>
  <c r="N61" i="4"/>
  <c r="H60" i="4"/>
  <c r="R60" i="4"/>
  <c r="P60" i="4"/>
  <c r="N60" i="4"/>
  <c r="L60" i="4"/>
  <c r="J60" i="4"/>
  <c r="J59" i="4"/>
  <c r="X59" i="4"/>
  <c r="P59" i="4"/>
  <c r="T59" i="4"/>
  <c r="V59" i="4"/>
  <c r="X58" i="4"/>
  <c r="T58" i="4"/>
  <c r="J57" i="4"/>
  <c r="X57" i="4"/>
  <c r="V57" i="4"/>
  <c r="T57" i="4"/>
  <c r="H56" i="4"/>
  <c r="R56" i="4"/>
  <c r="P56" i="4"/>
  <c r="N56" i="4"/>
  <c r="L56" i="4"/>
  <c r="H55" i="4"/>
  <c r="X55" i="4"/>
  <c r="V55" i="4"/>
  <c r="T55" i="4"/>
  <c r="N55" i="4"/>
  <c r="J55" i="4"/>
  <c r="J54" i="4"/>
  <c r="H54" i="4"/>
  <c r="R54" i="4"/>
  <c r="V54" i="4"/>
  <c r="P54" i="4"/>
  <c r="N54" i="4"/>
  <c r="L54" i="4"/>
  <c r="X54" i="4"/>
  <c r="H53" i="4"/>
  <c r="P53" i="4"/>
  <c r="L53" i="4"/>
  <c r="R53" i="4"/>
  <c r="X52" i="4"/>
  <c r="P52" i="4"/>
  <c r="J51" i="4"/>
  <c r="X51" i="4"/>
  <c r="V51" i="4"/>
  <c r="T51" i="4"/>
  <c r="J50" i="4"/>
  <c r="H50" i="4"/>
  <c r="R50" i="4"/>
  <c r="V50" i="4"/>
  <c r="P50" i="4"/>
  <c r="N50" i="4"/>
  <c r="L50" i="4"/>
  <c r="X50" i="4"/>
  <c r="H49" i="4"/>
  <c r="V49" i="4"/>
  <c r="P49" i="4"/>
  <c r="L49" i="4"/>
  <c r="R49" i="4"/>
  <c r="H48" i="4"/>
  <c r="P48" i="4"/>
  <c r="J47" i="4"/>
  <c r="X47" i="4"/>
  <c r="R47" i="4"/>
  <c r="V47" i="4"/>
  <c r="T47" i="4"/>
  <c r="N47" i="4"/>
  <c r="J46" i="4"/>
  <c r="H46" i="4"/>
  <c r="R46" i="4"/>
  <c r="P46" i="4"/>
  <c r="N46" i="4"/>
  <c r="L46" i="4"/>
  <c r="J45" i="4"/>
  <c r="H45" i="4"/>
  <c r="T45" i="4"/>
  <c r="X45" i="4"/>
  <c r="H44" i="4"/>
  <c r="T44" i="4"/>
  <c r="L44" i="4"/>
  <c r="J43" i="4"/>
  <c r="X43" i="4"/>
  <c r="V43" i="4"/>
  <c r="T43" i="4"/>
  <c r="R43" i="4"/>
  <c r="H42" i="4"/>
  <c r="R42" i="4"/>
  <c r="P42" i="4"/>
  <c r="N42" i="4"/>
  <c r="L42" i="4"/>
  <c r="V42" i="4"/>
  <c r="J41" i="4"/>
  <c r="H41" i="4"/>
  <c r="X41" i="4"/>
  <c r="T41" i="4"/>
  <c r="L41" i="4"/>
  <c r="V41" i="4"/>
  <c r="H40" i="4"/>
  <c r="X40" i="4"/>
  <c r="T40" i="4"/>
  <c r="N40" i="4"/>
  <c r="L40" i="4"/>
  <c r="J39" i="4"/>
  <c r="X39" i="4"/>
  <c r="V39" i="4"/>
  <c r="T39" i="4"/>
  <c r="N39" i="4"/>
  <c r="J38" i="4"/>
  <c r="H38" i="4"/>
  <c r="R38" i="4"/>
  <c r="P38" i="4"/>
  <c r="N38" i="4"/>
  <c r="L38" i="4"/>
  <c r="V38" i="4"/>
  <c r="X37" i="4"/>
  <c r="V37" i="4"/>
  <c r="T37" i="4"/>
  <c r="N37" i="4"/>
  <c r="L37" i="4"/>
  <c r="J37" i="4"/>
  <c r="R37" i="4"/>
  <c r="H36" i="4"/>
  <c r="R36" i="4"/>
  <c r="P36" i="4"/>
  <c r="N36" i="4"/>
  <c r="L36" i="4"/>
  <c r="X36" i="4"/>
  <c r="X35" i="4"/>
  <c r="T35" i="4"/>
  <c r="J35" i="4"/>
  <c r="R35" i="4"/>
  <c r="X34" i="4"/>
  <c r="R34" i="4"/>
  <c r="T34" i="4"/>
  <c r="N34" i="4"/>
  <c r="J34" i="4"/>
  <c r="L34" i="4"/>
  <c r="J33" i="4"/>
  <c r="X33" i="4"/>
  <c r="R33" i="4"/>
  <c r="V33" i="4"/>
  <c r="T33" i="4"/>
  <c r="N33" i="4"/>
  <c r="L33" i="4"/>
  <c r="H33" i="4"/>
  <c r="H32" i="4"/>
  <c r="R32" i="4"/>
  <c r="P32" i="4"/>
  <c r="N32" i="4"/>
  <c r="L32" i="4"/>
  <c r="X32" i="4"/>
  <c r="X31" i="4"/>
  <c r="T31" i="4"/>
  <c r="J31" i="4"/>
  <c r="R31" i="4"/>
  <c r="X30" i="4"/>
  <c r="R30" i="4"/>
  <c r="T30" i="4"/>
  <c r="N30" i="4"/>
  <c r="J30" i="4"/>
  <c r="L30" i="4"/>
  <c r="J29" i="4"/>
  <c r="X29" i="4"/>
  <c r="R29" i="4"/>
  <c r="V29" i="4"/>
  <c r="T29" i="4"/>
  <c r="N29" i="4"/>
  <c r="L29" i="4"/>
  <c r="H29" i="4"/>
  <c r="H28" i="4"/>
  <c r="R28" i="4"/>
  <c r="P28" i="4"/>
  <c r="N28" i="4"/>
  <c r="L28" i="4"/>
  <c r="X28" i="4"/>
  <c r="X27" i="4"/>
  <c r="T27" i="4"/>
  <c r="J27" i="4"/>
  <c r="R27" i="4"/>
  <c r="X26" i="4"/>
  <c r="R26" i="4"/>
  <c r="T26" i="4"/>
  <c r="N26" i="4"/>
  <c r="J26" i="4"/>
  <c r="L26" i="4"/>
  <c r="J25" i="4"/>
  <c r="X25" i="4"/>
  <c r="R25" i="4"/>
  <c r="V25" i="4"/>
  <c r="T25" i="4"/>
  <c r="N25" i="4"/>
  <c r="L25" i="4"/>
  <c r="H25" i="4"/>
  <c r="H24" i="4"/>
  <c r="R24" i="4"/>
  <c r="P24" i="4"/>
  <c r="N24" i="4"/>
  <c r="L24" i="4"/>
  <c r="X24" i="4"/>
  <c r="X23" i="4"/>
  <c r="T23" i="4"/>
  <c r="J23" i="4"/>
  <c r="R23" i="4"/>
  <c r="X22" i="4"/>
  <c r="R22" i="4"/>
  <c r="T22" i="4"/>
  <c r="N22" i="4"/>
  <c r="J22" i="4"/>
  <c r="L22" i="4"/>
  <c r="J21" i="4"/>
  <c r="X21" i="4"/>
  <c r="R21" i="4"/>
  <c r="V21" i="4"/>
  <c r="T21" i="4"/>
  <c r="N21" i="4"/>
  <c r="L21" i="4"/>
  <c r="H21" i="4"/>
  <c r="H20" i="4"/>
  <c r="R20" i="4"/>
  <c r="P20" i="4"/>
  <c r="N20" i="4"/>
  <c r="L20" i="4"/>
  <c r="X20" i="4"/>
  <c r="X19" i="4"/>
  <c r="T19" i="4"/>
  <c r="J19" i="4"/>
  <c r="R19" i="4"/>
  <c r="X18" i="4"/>
  <c r="R18" i="4"/>
  <c r="T18" i="4"/>
  <c r="N18" i="4"/>
  <c r="J18" i="4"/>
  <c r="L18" i="4"/>
  <c r="J17" i="4"/>
  <c r="X17" i="4"/>
  <c r="R17" i="4"/>
  <c r="V17" i="4"/>
  <c r="T17" i="4"/>
  <c r="N17" i="4"/>
  <c r="L17" i="4"/>
  <c r="H17" i="4"/>
  <c r="H16" i="4"/>
  <c r="R16" i="4"/>
  <c r="P16" i="4"/>
  <c r="N16" i="4"/>
  <c r="L16" i="4"/>
  <c r="X16" i="4"/>
  <c r="X15" i="4"/>
  <c r="T15" i="4"/>
  <c r="J15" i="4"/>
  <c r="R15" i="4"/>
  <c r="X14" i="4"/>
  <c r="R14" i="4"/>
  <c r="T14" i="4"/>
  <c r="N14" i="4"/>
  <c r="J14" i="4"/>
  <c r="L14" i="4"/>
  <c r="J13" i="4"/>
  <c r="X13" i="4"/>
  <c r="R13" i="4"/>
  <c r="V13" i="4"/>
  <c r="T13" i="4"/>
  <c r="N13" i="4"/>
  <c r="L13" i="4"/>
  <c r="H13" i="4"/>
  <c r="H12" i="4"/>
  <c r="R12" i="4"/>
  <c r="P12" i="4"/>
  <c r="N12" i="4"/>
  <c r="L12" i="4"/>
  <c r="X12" i="4"/>
  <c r="X11" i="4"/>
  <c r="T11" i="4"/>
  <c r="J11" i="4"/>
  <c r="R11" i="4"/>
  <c r="X10" i="4"/>
  <c r="R10" i="4"/>
  <c r="T10" i="4"/>
  <c r="N10" i="4"/>
  <c r="J10" i="4"/>
  <c r="L10" i="4"/>
  <c r="J9" i="4"/>
  <c r="X9" i="4"/>
  <c r="R9" i="4"/>
  <c r="V9" i="4"/>
  <c r="T9" i="4"/>
  <c r="N9" i="4"/>
  <c r="L9" i="4"/>
  <c r="H9" i="4"/>
  <c r="H8" i="4"/>
  <c r="R8" i="4"/>
  <c r="P8" i="4"/>
  <c r="N8" i="4"/>
  <c r="L8" i="4"/>
  <c r="X8" i="4"/>
  <c r="X7" i="4"/>
  <c r="T7" i="4"/>
  <c r="J7" i="4"/>
  <c r="R7" i="4"/>
  <c r="X6" i="4"/>
  <c r="R6" i="4"/>
  <c r="T6" i="4"/>
  <c r="N6" i="4"/>
  <c r="L6" i="4"/>
  <c r="J5" i="4"/>
  <c r="X5" i="4"/>
  <c r="R5" i="4"/>
  <c r="V5" i="4"/>
  <c r="T5" i="4"/>
  <c r="N5" i="4"/>
  <c r="L5" i="4"/>
  <c r="H4" i="4"/>
  <c r="R4" i="4"/>
  <c r="P4" i="4"/>
  <c r="N4" i="4"/>
  <c r="L4" i="4"/>
  <c r="X4" i="4"/>
  <c r="X3" i="4"/>
  <c r="J3" i="4"/>
  <c r="C86" i="2"/>
  <c r="AA85" i="2"/>
  <c r="Y85" i="2"/>
  <c r="W85" i="2"/>
  <c r="S85" i="2"/>
  <c r="Q85" i="2"/>
  <c r="O85" i="2"/>
  <c r="M85" i="2"/>
  <c r="K85" i="2"/>
  <c r="I85" i="2"/>
  <c r="G85" i="2"/>
  <c r="C85" i="2"/>
  <c r="AA84" i="2"/>
  <c r="Y84" i="2"/>
  <c r="W84" i="2"/>
  <c r="S84" i="2"/>
  <c r="Q84" i="2"/>
  <c r="O84" i="2"/>
  <c r="M84" i="2"/>
  <c r="K84" i="2"/>
  <c r="I84" i="2"/>
  <c r="G84" i="2"/>
  <c r="C84" i="2"/>
  <c r="AA83" i="2"/>
  <c r="Y83" i="2"/>
  <c r="W83" i="2"/>
  <c r="S83" i="2"/>
  <c r="Q83" i="2"/>
  <c r="O83" i="2"/>
  <c r="M83" i="2"/>
  <c r="K83" i="2"/>
  <c r="I83" i="2"/>
  <c r="G83" i="2"/>
  <c r="C83" i="2"/>
  <c r="AA82" i="2"/>
  <c r="Y82" i="2"/>
  <c r="W82" i="2"/>
  <c r="S82" i="2"/>
  <c r="Q82" i="2"/>
  <c r="O82" i="2"/>
  <c r="M82" i="2"/>
  <c r="K82" i="2"/>
  <c r="I82" i="2"/>
  <c r="G82" i="2"/>
  <c r="C82" i="2"/>
  <c r="Z80" i="2"/>
  <c r="H79" i="11" s="1"/>
  <c r="L80" i="2"/>
  <c r="F79" i="11" s="1"/>
  <c r="X80" i="2"/>
  <c r="K79" i="11" s="1"/>
  <c r="R79" i="2"/>
  <c r="I78" i="11" s="1"/>
  <c r="AB77" i="2"/>
  <c r="L76" i="11" s="1"/>
  <c r="Z76" i="2"/>
  <c r="H75" i="11" s="1"/>
  <c r="T76" i="2"/>
  <c r="J75" i="11" s="1"/>
  <c r="L76" i="2"/>
  <c r="F75" i="11" s="1"/>
  <c r="J76" i="2"/>
  <c r="E75" i="11" s="1"/>
  <c r="X76" i="2"/>
  <c r="K75" i="11" s="1"/>
  <c r="R75" i="2"/>
  <c r="I74" i="11" s="1"/>
  <c r="P75" i="2"/>
  <c r="D74" i="11" s="1"/>
  <c r="N75" i="2"/>
  <c r="G74" i="11" s="1"/>
  <c r="X74" i="2"/>
  <c r="K73" i="11" s="1"/>
  <c r="X73" i="2"/>
  <c r="K72" i="11" s="1"/>
  <c r="X72" i="2"/>
  <c r="K71" i="11" s="1"/>
  <c r="AB71" i="2"/>
  <c r="L70" i="11" s="1"/>
  <c r="X70" i="2"/>
  <c r="K69" i="11" s="1"/>
  <c r="P70" i="2"/>
  <c r="D69" i="11" s="1"/>
  <c r="X69" i="2"/>
  <c r="K68" i="11" s="1"/>
  <c r="R69" i="2"/>
  <c r="I68" i="11" s="1"/>
  <c r="Z68" i="2"/>
  <c r="H67" i="11" s="1"/>
  <c r="T68" i="2"/>
  <c r="J67" i="11" s="1"/>
  <c r="L68" i="2"/>
  <c r="F67" i="11" s="1"/>
  <c r="J68" i="2"/>
  <c r="E67" i="11" s="1"/>
  <c r="X68" i="2"/>
  <c r="K67" i="11" s="1"/>
  <c r="R67" i="2"/>
  <c r="I66" i="11" s="1"/>
  <c r="X66" i="2"/>
  <c r="K65" i="11" s="1"/>
  <c r="P66" i="2"/>
  <c r="D65" i="11" s="1"/>
  <c r="N66" i="2"/>
  <c r="G65" i="11" s="1"/>
  <c r="R65" i="2"/>
  <c r="I64" i="11" s="1"/>
  <c r="Z63" i="2"/>
  <c r="H62" i="11" s="1"/>
  <c r="T63" i="2"/>
  <c r="J62" i="11" s="1"/>
  <c r="R63" i="2"/>
  <c r="I62" i="11" s="1"/>
  <c r="L63" i="2"/>
  <c r="F62" i="11" s="1"/>
  <c r="J63" i="2"/>
  <c r="E62" i="11" s="1"/>
  <c r="H63" i="2"/>
  <c r="C62" i="11" s="1"/>
  <c r="X63" i="2"/>
  <c r="K62" i="11" s="1"/>
  <c r="Z62" i="2"/>
  <c r="H61" i="11" s="1"/>
  <c r="N62" i="2"/>
  <c r="G61" i="11" s="1"/>
  <c r="J62" i="2"/>
  <c r="E61" i="11" s="1"/>
  <c r="X62" i="2"/>
  <c r="K61" i="11" s="1"/>
  <c r="P61" i="2"/>
  <c r="D60" i="11" s="1"/>
  <c r="T60" i="2"/>
  <c r="J59" i="11" s="1"/>
  <c r="Z59" i="2"/>
  <c r="H58" i="11" s="1"/>
  <c r="L59" i="2"/>
  <c r="F58" i="11" s="1"/>
  <c r="X59" i="2"/>
  <c r="K58" i="11" s="1"/>
  <c r="N58" i="2"/>
  <c r="G57" i="11" s="1"/>
  <c r="P57" i="2"/>
  <c r="D56" i="11" s="1"/>
  <c r="L57" i="2"/>
  <c r="F56" i="11" s="1"/>
  <c r="T56" i="2"/>
  <c r="J55" i="11" s="1"/>
  <c r="X55" i="2"/>
  <c r="K54" i="11" s="1"/>
  <c r="Z54" i="2"/>
  <c r="H53" i="11" s="1"/>
  <c r="J54" i="2"/>
  <c r="E53" i="11" s="1"/>
  <c r="X54" i="2"/>
  <c r="K53" i="11" s="1"/>
  <c r="P53" i="2"/>
  <c r="D52" i="11" s="1"/>
  <c r="T51" i="2"/>
  <c r="J50" i="11" s="1"/>
  <c r="R51" i="2"/>
  <c r="I50" i="11" s="1"/>
  <c r="J51" i="2"/>
  <c r="E50" i="11" s="1"/>
  <c r="H51" i="2"/>
  <c r="C50" i="11" s="1"/>
  <c r="X51" i="2"/>
  <c r="K50" i="11" s="1"/>
  <c r="Z50" i="2"/>
  <c r="H49" i="11" s="1"/>
  <c r="N50" i="2"/>
  <c r="G49" i="11" s="1"/>
  <c r="J50" i="2"/>
  <c r="E49" i="11" s="1"/>
  <c r="X50" i="2"/>
  <c r="K49" i="11" s="1"/>
  <c r="P49" i="2"/>
  <c r="D48" i="11" s="1"/>
  <c r="Z47" i="2"/>
  <c r="H46" i="11" s="1"/>
  <c r="T47" i="2"/>
  <c r="J46" i="11" s="1"/>
  <c r="L47" i="2"/>
  <c r="F46" i="11" s="1"/>
  <c r="J47" i="2"/>
  <c r="E46" i="11" s="1"/>
  <c r="X47" i="2"/>
  <c r="K46" i="11" s="1"/>
  <c r="N46" i="2"/>
  <c r="G45" i="11" s="1"/>
  <c r="P45" i="2"/>
  <c r="D44" i="11" s="1"/>
  <c r="L45" i="2"/>
  <c r="F44" i="11" s="1"/>
  <c r="T44" i="2"/>
  <c r="J43" i="11" s="1"/>
  <c r="X43" i="2"/>
  <c r="K42" i="11" s="1"/>
  <c r="Z42" i="2"/>
  <c r="H41" i="11" s="1"/>
  <c r="X42" i="2"/>
  <c r="K41" i="11" s="1"/>
  <c r="N42" i="2"/>
  <c r="G41" i="11" s="1"/>
  <c r="J42" i="2"/>
  <c r="E41" i="11" s="1"/>
  <c r="H42" i="2"/>
  <c r="C41" i="11" s="1"/>
  <c r="R42" i="2"/>
  <c r="I41" i="11" s="1"/>
  <c r="P41" i="2"/>
  <c r="D40" i="11" s="1"/>
  <c r="L41" i="2"/>
  <c r="F40" i="11" s="1"/>
  <c r="L40" i="2"/>
  <c r="F39" i="11" s="1"/>
  <c r="X40" i="2"/>
  <c r="K39" i="11" s="1"/>
  <c r="Z39" i="2"/>
  <c r="H38" i="11" s="1"/>
  <c r="T39" i="2"/>
  <c r="J38" i="11" s="1"/>
  <c r="R39" i="2"/>
  <c r="I38" i="11" s="1"/>
  <c r="L39" i="2"/>
  <c r="F38" i="11" s="1"/>
  <c r="J39" i="2"/>
  <c r="E38" i="11" s="1"/>
  <c r="H39" i="2"/>
  <c r="C38" i="11" s="1"/>
  <c r="X39" i="2"/>
  <c r="K38" i="11" s="1"/>
  <c r="X38" i="2"/>
  <c r="K37" i="11" s="1"/>
  <c r="N38" i="2"/>
  <c r="G37" i="11" s="1"/>
  <c r="J38" i="2"/>
  <c r="E37" i="11" s="1"/>
  <c r="Z38" i="2"/>
  <c r="H37" i="11" s="1"/>
  <c r="X37" i="2"/>
  <c r="K36" i="11" s="1"/>
  <c r="N37" i="2"/>
  <c r="G36" i="11" s="1"/>
  <c r="H37" i="2"/>
  <c r="C36" i="11" s="1"/>
  <c r="Z37" i="2"/>
  <c r="H36" i="11" s="1"/>
  <c r="N36" i="2"/>
  <c r="G35" i="11" s="1"/>
  <c r="Z35" i="2"/>
  <c r="H34" i="11" s="1"/>
  <c r="R35" i="2"/>
  <c r="I34" i="11" s="1"/>
  <c r="L35" i="2"/>
  <c r="F34" i="11" s="1"/>
  <c r="H35" i="2"/>
  <c r="C34" i="11" s="1"/>
  <c r="X35" i="2"/>
  <c r="K34" i="11" s="1"/>
  <c r="X34" i="2"/>
  <c r="K33" i="11" s="1"/>
  <c r="J34" i="2"/>
  <c r="E33" i="11" s="1"/>
  <c r="N34" i="2"/>
  <c r="G33" i="11" s="1"/>
  <c r="Z33" i="2"/>
  <c r="H32" i="11" s="1"/>
  <c r="X33" i="2"/>
  <c r="K32" i="11" s="1"/>
  <c r="N33" i="2"/>
  <c r="G32" i="11" s="1"/>
  <c r="L33" i="2"/>
  <c r="F32" i="11" s="1"/>
  <c r="H33" i="2"/>
  <c r="C32" i="11" s="1"/>
  <c r="T33" i="2"/>
  <c r="J32" i="11" s="1"/>
  <c r="AB32" i="2"/>
  <c r="L31" i="11" s="1"/>
  <c r="L32" i="2"/>
  <c r="F31" i="11" s="1"/>
  <c r="X32" i="2"/>
  <c r="K31" i="11" s="1"/>
  <c r="Z31" i="2"/>
  <c r="H30" i="11" s="1"/>
  <c r="T31" i="2"/>
  <c r="J30" i="11" s="1"/>
  <c r="R31" i="2"/>
  <c r="I30" i="11" s="1"/>
  <c r="L31" i="2"/>
  <c r="F30" i="11" s="1"/>
  <c r="J31" i="2"/>
  <c r="E30" i="11" s="1"/>
  <c r="H31" i="2"/>
  <c r="C30" i="11" s="1"/>
  <c r="X31" i="2"/>
  <c r="K30" i="11" s="1"/>
  <c r="X30" i="2"/>
  <c r="K29" i="11" s="1"/>
  <c r="N30" i="2"/>
  <c r="G29" i="11" s="1"/>
  <c r="J30" i="2"/>
  <c r="E29" i="11" s="1"/>
  <c r="Z30" i="2"/>
  <c r="H29" i="11" s="1"/>
  <c r="Z29" i="2"/>
  <c r="H28" i="11" s="1"/>
  <c r="L29" i="2"/>
  <c r="F28" i="11" s="1"/>
  <c r="X29" i="2"/>
  <c r="K28" i="11" s="1"/>
  <c r="N28" i="2"/>
  <c r="G27" i="11" s="1"/>
  <c r="AB28" i="2"/>
  <c r="L27" i="11" s="1"/>
  <c r="T27" i="2"/>
  <c r="J26" i="11" s="1"/>
  <c r="J27" i="2"/>
  <c r="E26" i="11" s="1"/>
  <c r="X27" i="2"/>
  <c r="K26" i="11" s="1"/>
  <c r="N26" i="2"/>
  <c r="G25" i="11" s="1"/>
  <c r="J26" i="2"/>
  <c r="E25" i="11" s="1"/>
  <c r="T25" i="2"/>
  <c r="J24" i="11" s="1"/>
  <c r="N25" i="2"/>
  <c r="G24" i="11" s="1"/>
  <c r="T24" i="2"/>
  <c r="J23" i="11" s="1"/>
  <c r="AB24" i="2"/>
  <c r="L23" i="11" s="1"/>
  <c r="AB23" i="2"/>
  <c r="L22" i="11" s="1"/>
  <c r="AB22" i="2"/>
  <c r="L21" i="11" s="1"/>
  <c r="T21" i="2"/>
  <c r="J20" i="11" s="1"/>
  <c r="L21" i="2"/>
  <c r="F20" i="11" s="1"/>
  <c r="AB21" i="2"/>
  <c r="L20" i="11" s="1"/>
  <c r="T20" i="2"/>
  <c r="J19" i="11" s="1"/>
  <c r="AB20" i="2"/>
  <c r="L19" i="11" s="1"/>
  <c r="AB19" i="2"/>
  <c r="L18" i="11" s="1"/>
  <c r="AB18" i="2"/>
  <c r="L17" i="11" s="1"/>
  <c r="T17" i="2"/>
  <c r="J16" i="11" s="1"/>
  <c r="L17" i="2"/>
  <c r="F16" i="11" s="1"/>
  <c r="AB17" i="2"/>
  <c r="L16" i="11" s="1"/>
  <c r="T16" i="2"/>
  <c r="J15" i="11" s="1"/>
  <c r="AB16" i="2"/>
  <c r="L15" i="11" s="1"/>
  <c r="AB15" i="2"/>
  <c r="L14" i="11" s="1"/>
  <c r="AB14" i="2"/>
  <c r="L13" i="11" s="1"/>
  <c r="Z13" i="2"/>
  <c r="H12" i="11" s="1"/>
  <c r="Z12" i="2"/>
  <c r="H11" i="11" s="1"/>
  <c r="L12" i="2"/>
  <c r="F11" i="11" s="1"/>
  <c r="X12" i="2"/>
  <c r="K11" i="11" s="1"/>
  <c r="X11" i="2"/>
  <c r="K10" i="11" s="1"/>
  <c r="N11" i="2"/>
  <c r="G10" i="11" s="1"/>
  <c r="T10" i="2"/>
  <c r="J9" i="11" s="1"/>
  <c r="AB10" i="2"/>
  <c r="L9" i="11" s="1"/>
  <c r="AB9" i="2"/>
  <c r="L8" i="11" s="1"/>
  <c r="AB8" i="2"/>
  <c r="L7" i="11" s="1"/>
  <c r="L7" i="2"/>
  <c r="F6" i="11" s="1"/>
  <c r="T5" i="2"/>
  <c r="J4" i="11" s="1"/>
  <c r="AB4" i="2"/>
  <c r="L3" i="11" s="1"/>
  <c r="R4" i="2"/>
  <c r="I3" i="11" s="1"/>
  <c r="L4" i="2"/>
  <c r="F3" i="11" s="1"/>
  <c r="J4" i="2"/>
  <c r="E3" i="11" s="1"/>
  <c r="T4" i="2"/>
  <c r="J3" i="11" s="1"/>
  <c r="P3" i="2"/>
  <c r="D2" i="11" s="1"/>
  <c r="Z3" i="2"/>
  <c r="H2" i="11" s="1"/>
  <c r="C2" i="10" l="1"/>
  <c r="E88" i="1"/>
  <c r="D85" i="9"/>
  <c r="F85" i="9" s="1"/>
  <c r="D81" i="9"/>
  <c r="F81" i="9" s="1"/>
  <c r="D82" i="9"/>
  <c r="F82" i="9" s="1"/>
  <c r="D84" i="9"/>
  <c r="F84" i="9" s="1"/>
  <c r="F3" i="9"/>
  <c r="F5" i="9"/>
  <c r="F2" i="9"/>
  <c r="F4" i="9"/>
  <c r="D83" i="9"/>
  <c r="F83" i="9" s="1"/>
  <c r="D86" i="4"/>
  <c r="P86" i="4" s="1"/>
  <c r="D84" i="4"/>
  <c r="N84" i="4" s="1"/>
  <c r="J48" i="4"/>
  <c r="V48" i="4"/>
  <c r="X53" i="4"/>
  <c r="T53" i="4"/>
  <c r="L58" i="4"/>
  <c r="N58" i="4"/>
  <c r="R58" i="4"/>
  <c r="L62" i="4"/>
  <c r="H62" i="4"/>
  <c r="N62" i="4"/>
  <c r="R63" i="4"/>
  <c r="N63" i="4"/>
  <c r="H63" i="4"/>
  <c r="L63" i="4"/>
  <c r="J67" i="4"/>
  <c r="T67" i="4"/>
  <c r="J78" i="4"/>
  <c r="V78" i="4"/>
  <c r="T78" i="4"/>
  <c r="X78" i="4"/>
  <c r="T79" i="4"/>
  <c r="X79" i="4"/>
  <c r="H3" i="4"/>
  <c r="V4" i="4"/>
  <c r="J4" i="4"/>
  <c r="J8" i="4"/>
  <c r="H11" i="4"/>
  <c r="J12" i="4"/>
  <c r="H15" i="4"/>
  <c r="V16" i="4"/>
  <c r="J16" i="4"/>
  <c r="P19" i="4"/>
  <c r="V20" i="4"/>
  <c r="P23" i="4"/>
  <c r="V24" i="4"/>
  <c r="J24" i="4"/>
  <c r="P27" i="4"/>
  <c r="V28" i="4"/>
  <c r="J28" i="4"/>
  <c r="H31" i="4"/>
  <c r="V32" i="4"/>
  <c r="P35" i="4"/>
  <c r="J36" i="4"/>
  <c r="P44" i="4"/>
  <c r="R45" i="4"/>
  <c r="N45" i="4"/>
  <c r="P45" i="4"/>
  <c r="T48" i="4"/>
  <c r="L51" i="4"/>
  <c r="H51" i="4"/>
  <c r="P51" i="4"/>
  <c r="R52" i="4"/>
  <c r="N52" i="4"/>
  <c r="L52" i="4"/>
  <c r="J53" i="4"/>
  <c r="H58" i="4"/>
  <c r="J62" i="4"/>
  <c r="V62" i="4"/>
  <c r="T62" i="4"/>
  <c r="X62" i="4"/>
  <c r="T63" i="4"/>
  <c r="X63" i="4"/>
  <c r="X68" i="4"/>
  <c r="T68" i="4"/>
  <c r="V68" i="4"/>
  <c r="H69" i="4"/>
  <c r="P69" i="4"/>
  <c r="R69" i="4"/>
  <c r="L69" i="4"/>
  <c r="H73" i="4"/>
  <c r="P73" i="4"/>
  <c r="N73" i="4"/>
  <c r="R73" i="4"/>
  <c r="L73" i="4"/>
  <c r="R75" i="4"/>
  <c r="N75" i="4"/>
  <c r="L75" i="4"/>
  <c r="F84" i="4"/>
  <c r="T84" i="4" s="1"/>
  <c r="L3" i="4"/>
  <c r="V3" i="4"/>
  <c r="D83" i="4"/>
  <c r="H83" i="4" s="1"/>
  <c r="F85" i="4"/>
  <c r="X85" i="4" s="1"/>
  <c r="P6" i="4"/>
  <c r="H6" i="4"/>
  <c r="L7" i="4"/>
  <c r="V7" i="4"/>
  <c r="P10" i="4"/>
  <c r="H10" i="4"/>
  <c r="L11" i="4"/>
  <c r="V11" i="4"/>
  <c r="P14" i="4"/>
  <c r="H14" i="4"/>
  <c r="L15" i="4"/>
  <c r="V15" i="4"/>
  <c r="P18" i="4"/>
  <c r="H18" i="4"/>
  <c r="L19" i="4"/>
  <c r="V19" i="4"/>
  <c r="P22" i="4"/>
  <c r="H22" i="4"/>
  <c r="L23" i="4"/>
  <c r="V23" i="4"/>
  <c r="P26" i="4"/>
  <c r="H26" i="4"/>
  <c r="L27" i="4"/>
  <c r="V27" i="4"/>
  <c r="P30" i="4"/>
  <c r="H30" i="4"/>
  <c r="L31" i="4"/>
  <c r="V31" i="4"/>
  <c r="P34" i="4"/>
  <c r="H34" i="4"/>
  <c r="L35" i="4"/>
  <c r="V35" i="4"/>
  <c r="H37" i="4"/>
  <c r="P40" i="4"/>
  <c r="R41" i="4"/>
  <c r="N41" i="4"/>
  <c r="P41" i="4"/>
  <c r="L43" i="4"/>
  <c r="J44" i="4"/>
  <c r="V44" i="4"/>
  <c r="R44" i="4"/>
  <c r="V45" i="4"/>
  <c r="X49" i="4"/>
  <c r="T49" i="4"/>
  <c r="R51" i="4"/>
  <c r="J52" i="4"/>
  <c r="V52" i="4"/>
  <c r="H52" i="4"/>
  <c r="H57" i="4"/>
  <c r="P57" i="4"/>
  <c r="N57" i="4"/>
  <c r="R57" i="4"/>
  <c r="L57" i="4"/>
  <c r="R59" i="4"/>
  <c r="N59" i="4"/>
  <c r="L59" i="4"/>
  <c r="P62" i="4"/>
  <c r="P63" i="4"/>
  <c r="V67" i="4"/>
  <c r="X72" i="4"/>
  <c r="T72" i="4"/>
  <c r="J72" i="4"/>
  <c r="V72" i="4"/>
  <c r="H75" i="4"/>
  <c r="V79" i="4"/>
  <c r="F82" i="4"/>
  <c r="T82" i="4" s="1"/>
  <c r="D85" i="4"/>
  <c r="H85" i="4" s="1"/>
  <c r="X42" i="4"/>
  <c r="T42" i="4"/>
  <c r="H43" i="4"/>
  <c r="P43" i="4"/>
  <c r="F86" i="4"/>
  <c r="X86" i="4" s="1"/>
  <c r="P7" i="4"/>
  <c r="H7" i="4"/>
  <c r="V8" i="4"/>
  <c r="P11" i="4"/>
  <c r="V12" i="4"/>
  <c r="P15" i="4"/>
  <c r="H19" i="4"/>
  <c r="J20" i="4"/>
  <c r="H23" i="4"/>
  <c r="H27" i="4"/>
  <c r="P31" i="4"/>
  <c r="J32" i="4"/>
  <c r="H35" i="4"/>
  <c r="V36" i="4"/>
  <c r="X38" i="4"/>
  <c r="T38" i="4"/>
  <c r="H39" i="4"/>
  <c r="P39" i="4"/>
  <c r="N3" i="4"/>
  <c r="D82" i="4"/>
  <c r="L82" i="4" s="1"/>
  <c r="T4" i="4"/>
  <c r="F83" i="4"/>
  <c r="V83" i="4" s="1"/>
  <c r="P5" i="4"/>
  <c r="H5" i="4"/>
  <c r="V6" i="4"/>
  <c r="J6" i="4"/>
  <c r="N7" i="4"/>
  <c r="T8" i="4"/>
  <c r="P9" i="4"/>
  <c r="V10" i="4"/>
  <c r="N11" i="4"/>
  <c r="T12" i="4"/>
  <c r="P13" i="4"/>
  <c r="V14" i="4"/>
  <c r="N15" i="4"/>
  <c r="T16" i="4"/>
  <c r="P17" i="4"/>
  <c r="V18" i="4"/>
  <c r="N19" i="4"/>
  <c r="T20" i="4"/>
  <c r="P21" i="4"/>
  <c r="V22" i="4"/>
  <c r="N23" i="4"/>
  <c r="T24" i="4"/>
  <c r="P25" i="4"/>
  <c r="V26" i="4"/>
  <c r="N27" i="4"/>
  <c r="T28" i="4"/>
  <c r="P29" i="4"/>
  <c r="V30" i="4"/>
  <c r="N31" i="4"/>
  <c r="T32" i="4"/>
  <c r="P33" i="4"/>
  <c r="V34" i="4"/>
  <c r="N35" i="4"/>
  <c r="T36" i="4"/>
  <c r="P37" i="4"/>
  <c r="L39" i="4"/>
  <c r="R39" i="4"/>
  <c r="J40" i="4"/>
  <c r="V40" i="4"/>
  <c r="R40" i="4"/>
  <c r="J42" i="4"/>
  <c r="N43" i="4"/>
  <c r="N44" i="4"/>
  <c r="X44" i="4"/>
  <c r="L45" i="4"/>
  <c r="X46" i="4"/>
  <c r="T46" i="4"/>
  <c r="V46" i="4"/>
  <c r="L47" i="4"/>
  <c r="H47" i="4"/>
  <c r="P47" i="4"/>
  <c r="R48" i="4"/>
  <c r="N48" i="4"/>
  <c r="L48" i="4"/>
  <c r="X48" i="4"/>
  <c r="J49" i="4"/>
  <c r="N51" i="4"/>
  <c r="T52" i="4"/>
  <c r="V53" i="4"/>
  <c r="R55" i="4"/>
  <c r="L55" i="4"/>
  <c r="P55" i="4"/>
  <c r="X56" i="4"/>
  <c r="T56" i="4"/>
  <c r="J56" i="4"/>
  <c r="V56" i="4"/>
  <c r="P58" i="4"/>
  <c r="H59" i="4"/>
  <c r="R62" i="4"/>
  <c r="V63" i="4"/>
  <c r="J66" i="4"/>
  <c r="V66" i="4"/>
  <c r="T66" i="4"/>
  <c r="X67" i="4"/>
  <c r="N69" i="4"/>
  <c r="L74" i="4"/>
  <c r="N74" i="4"/>
  <c r="R74" i="4"/>
  <c r="L78" i="4"/>
  <c r="H78" i="4"/>
  <c r="N78" i="4"/>
  <c r="R79" i="4"/>
  <c r="N79" i="4"/>
  <c r="H79" i="4"/>
  <c r="L79" i="4"/>
  <c r="J79" i="4"/>
  <c r="N49" i="4"/>
  <c r="T50" i="4"/>
  <c r="N53" i="4"/>
  <c r="T54" i="4"/>
  <c r="J58" i="4"/>
  <c r="V58" i="4"/>
  <c r="X64" i="4"/>
  <c r="T64" i="4"/>
  <c r="V64" i="4"/>
  <c r="H65" i="4"/>
  <c r="P65" i="4"/>
  <c r="H66" i="4"/>
  <c r="P70" i="4"/>
  <c r="R71" i="4"/>
  <c r="N71" i="4"/>
  <c r="P71" i="4"/>
  <c r="J71" i="4"/>
  <c r="J74" i="4"/>
  <c r="V74" i="4"/>
  <c r="X80" i="4"/>
  <c r="T80" i="4"/>
  <c r="V80" i="4"/>
  <c r="X60" i="4"/>
  <c r="T60" i="4"/>
  <c r="V60" i="4"/>
  <c r="H61" i="4"/>
  <c r="P61" i="4"/>
  <c r="P66" i="4"/>
  <c r="R67" i="4"/>
  <c r="N67" i="4"/>
  <c r="P67" i="4"/>
  <c r="J70" i="4"/>
  <c r="V70" i="4"/>
  <c r="X76" i="4"/>
  <c r="T76" i="4"/>
  <c r="V76" i="4"/>
  <c r="H77" i="4"/>
  <c r="P77" i="4"/>
  <c r="AB3" i="2"/>
  <c r="L2" i="11" s="1"/>
  <c r="T13" i="2"/>
  <c r="J12" i="11" s="1"/>
  <c r="P43" i="2"/>
  <c r="D42" i="11" s="1"/>
  <c r="P55" i="2"/>
  <c r="D54" i="11" s="1"/>
  <c r="R58" i="2"/>
  <c r="I57" i="11" s="1"/>
  <c r="H3" i="2"/>
  <c r="L5" i="2"/>
  <c r="F4" i="11" s="1"/>
  <c r="T7" i="2"/>
  <c r="J6" i="11" s="1"/>
  <c r="L8" i="2"/>
  <c r="F7" i="11" s="1"/>
  <c r="P12" i="2"/>
  <c r="D11" i="11" s="1"/>
  <c r="AB12" i="2"/>
  <c r="L11" i="11" s="1"/>
  <c r="J13" i="2"/>
  <c r="E12" i="11" s="1"/>
  <c r="AB13" i="2"/>
  <c r="L12" i="11" s="1"/>
  <c r="L14" i="2"/>
  <c r="F13" i="11" s="1"/>
  <c r="L18" i="2"/>
  <c r="F17" i="11" s="1"/>
  <c r="L22" i="2"/>
  <c r="F21" i="11" s="1"/>
  <c r="H25" i="2"/>
  <c r="C24" i="11" s="1"/>
  <c r="X25" i="2"/>
  <c r="K24" i="11" s="1"/>
  <c r="X26" i="2"/>
  <c r="K25" i="11" s="1"/>
  <c r="L27" i="2"/>
  <c r="F26" i="11" s="1"/>
  <c r="Z27" i="2"/>
  <c r="H26" i="11" s="1"/>
  <c r="T28" i="2"/>
  <c r="J27" i="11" s="1"/>
  <c r="N29" i="2"/>
  <c r="G28" i="11" s="1"/>
  <c r="N32" i="2"/>
  <c r="G31" i="11" s="1"/>
  <c r="Z34" i="2"/>
  <c r="H33" i="11" s="1"/>
  <c r="P35" i="2"/>
  <c r="D34" i="11" s="1"/>
  <c r="M34" i="11" s="1"/>
  <c r="AB35" i="2"/>
  <c r="L34" i="11" s="1"/>
  <c r="J36" i="2"/>
  <c r="E35" i="11" s="1"/>
  <c r="X36" i="2"/>
  <c r="K35" i="11" s="1"/>
  <c r="T37" i="2"/>
  <c r="J36" i="11" s="1"/>
  <c r="N40" i="2"/>
  <c r="G39" i="11" s="1"/>
  <c r="H43" i="2"/>
  <c r="C42" i="11" s="1"/>
  <c r="R43" i="2"/>
  <c r="I42" i="11" s="1"/>
  <c r="H46" i="2"/>
  <c r="C45" i="11" s="1"/>
  <c r="X46" i="2"/>
  <c r="K45" i="11" s="1"/>
  <c r="N54" i="2"/>
  <c r="G53" i="11" s="1"/>
  <c r="H55" i="2"/>
  <c r="C54" i="11" s="1"/>
  <c r="R55" i="2"/>
  <c r="I54" i="11" s="1"/>
  <c r="H58" i="2"/>
  <c r="C57" i="11" s="1"/>
  <c r="X58" i="2"/>
  <c r="K57" i="11" s="1"/>
  <c r="P59" i="2"/>
  <c r="D58" i="11" s="1"/>
  <c r="AB59" i="2"/>
  <c r="L58" i="11" s="1"/>
  <c r="H72" i="2"/>
  <c r="C71" i="11" s="1"/>
  <c r="R72" i="2"/>
  <c r="I71" i="11" s="1"/>
  <c r="P79" i="2"/>
  <c r="D78" i="11" s="1"/>
  <c r="P80" i="2"/>
  <c r="D79" i="11" s="1"/>
  <c r="AB80" i="2"/>
  <c r="L79" i="11" s="1"/>
  <c r="T36" i="2"/>
  <c r="J35" i="11" s="1"/>
  <c r="AB43" i="2"/>
  <c r="L42" i="11" s="1"/>
  <c r="AB72" i="2"/>
  <c r="L71" i="11" s="1"/>
  <c r="T3" i="2"/>
  <c r="J2" i="11" s="1"/>
  <c r="T8" i="2"/>
  <c r="J7" i="11" s="1"/>
  <c r="L9" i="2"/>
  <c r="F8" i="11" s="1"/>
  <c r="H12" i="2"/>
  <c r="C11" i="11" s="1"/>
  <c r="R12" i="2"/>
  <c r="I11" i="11" s="1"/>
  <c r="L13" i="2"/>
  <c r="F12" i="11" s="1"/>
  <c r="T14" i="2"/>
  <c r="J13" i="11" s="1"/>
  <c r="L15" i="2"/>
  <c r="F14" i="11" s="1"/>
  <c r="T18" i="2"/>
  <c r="J17" i="11" s="1"/>
  <c r="L19" i="2"/>
  <c r="F18" i="11" s="1"/>
  <c r="T22" i="2"/>
  <c r="J21" i="11" s="1"/>
  <c r="L23" i="2"/>
  <c r="F22" i="11" s="1"/>
  <c r="L25" i="2"/>
  <c r="F24" i="11" s="1"/>
  <c r="Z25" i="2"/>
  <c r="H24" i="11" s="1"/>
  <c r="Z26" i="2"/>
  <c r="H25" i="11" s="1"/>
  <c r="P27" i="2"/>
  <c r="D26" i="11" s="1"/>
  <c r="AB27" i="2"/>
  <c r="L26" i="11" s="1"/>
  <c r="J28" i="2"/>
  <c r="E27" i="11" s="1"/>
  <c r="X28" i="2"/>
  <c r="K27" i="11" s="1"/>
  <c r="T29" i="2"/>
  <c r="J28" i="11" s="1"/>
  <c r="T32" i="2"/>
  <c r="J31" i="11" s="1"/>
  <c r="L36" i="2"/>
  <c r="F35" i="11" s="1"/>
  <c r="AB36" i="2"/>
  <c r="L35" i="11" s="1"/>
  <c r="T40" i="2"/>
  <c r="J39" i="11" s="1"/>
  <c r="J43" i="2"/>
  <c r="E42" i="11" s="1"/>
  <c r="T43" i="2"/>
  <c r="J42" i="11" s="1"/>
  <c r="J46" i="2"/>
  <c r="E45" i="11" s="1"/>
  <c r="Z46" i="2"/>
  <c r="H45" i="11" s="1"/>
  <c r="P47" i="2"/>
  <c r="D46" i="11" s="1"/>
  <c r="AB47" i="2"/>
  <c r="L46" i="11" s="1"/>
  <c r="L49" i="2"/>
  <c r="F48" i="11" s="1"/>
  <c r="R50" i="2"/>
  <c r="I49" i="11" s="1"/>
  <c r="L51" i="2"/>
  <c r="F50" i="11" s="1"/>
  <c r="Z51" i="2"/>
  <c r="H50" i="11" s="1"/>
  <c r="L53" i="2"/>
  <c r="F52" i="11" s="1"/>
  <c r="R54" i="2"/>
  <c r="I53" i="11" s="1"/>
  <c r="J55" i="2"/>
  <c r="E54" i="11" s="1"/>
  <c r="T55" i="2"/>
  <c r="J54" i="11" s="1"/>
  <c r="J58" i="2"/>
  <c r="E57" i="11" s="1"/>
  <c r="Z58" i="2"/>
  <c r="H57" i="11" s="1"/>
  <c r="H59" i="2"/>
  <c r="C58" i="11" s="1"/>
  <c r="R59" i="2"/>
  <c r="I58" i="11" s="1"/>
  <c r="L61" i="2"/>
  <c r="F60" i="11" s="1"/>
  <c r="R62" i="2"/>
  <c r="I61" i="11" s="1"/>
  <c r="L65" i="2"/>
  <c r="F64" i="11" s="1"/>
  <c r="P68" i="2"/>
  <c r="D67" i="11" s="1"/>
  <c r="AB68" i="2"/>
  <c r="L67" i="11" s="1"/>
  <c r="J72" i="2"/>
  <c r="E71" i="11" s="1"/>
  <c r="T72" i="2"/>
  <c r="J71" i="11" s="1"/>
  <c r="P76" i="2"/>
  <c r="D75" i="11" s="1"/>
  <c r="AB76" i="2"/>
  <c r="L75" i="11" s="1"/>
  <c r="H80" i="2"/>
  <c r="C79" i="11" s="1"/>
  <c r="R80" i="2"/>
  <c r="I79" i="11" s="1"/>
  <c r="R46" i="2"/>
  <c r="I45" i="11" s="1"/>
  <c r="AB55" i="2"/>
  <c r="L54" i="11" s="1"/>
  <c r="P72" i="2"/>
  <c r="D71" i="11" s="1"/>
  <c r="R3" i="2"/>
  <c r="I2" i="11" s="1"/>
  <c r="J3" i="2"/>
  <c r="E2" i="11" s="1"/>
  <c r="N5" i="2"/>
  <c r="G4" i="11" s="1"/>
  <c r="L3" i="2"/>
  <c r="T9" i="2"/>
  <c r="J8" i="11" s="1"/>
  <c r="L10" i="2"/>
  <c r="F9" i="11" s="1"/>
  <c r="J12" i="2"/>
  <c r="E11" i="11" s="1"/>
  <c r="T12" i="2"/>
  <c r="J11" i="11" s="1"/>
  <c r="R13" i="2"/>
  <c r="I12" i="11" s="1"/>
  <c r="T15" i="2"/>
  <c r="J14" i="11" s="1"/>
  <c r="L16" i="2"/>
  <c r="F15" i="11" s="1"/>
  <c r="T19" i="2"/>
  <c r="J18" i="11" s="1"/>
  <c r="L20" i="2"/>
  <c r="F19" i="11" s="1"/>
  <c r="T23" i="2"/>
  <c r="J22" i="11" s="1"/>
  <c r="L24" i="2"/>
  <c r="F23" i="11" s="1"/>
  <c r="H27" i="2"/>
  <c r="C26" i="11" s="1"/>
  <c r="R27" i="2"/>
  <c r="I26" i="11" s="1"/>
  <c r="L28" i="2"/>
  <c r="F27" i="11" s="1"/>
  <c r="H29" i="2"/>
  <c r="C28" i="11" s="1"/>
  <c r="P31" i="2"/>
  <c r="D30" i="11" s="1"/>
  <c r="M30" i="11" s="1"/>
  <c r="AB31" i="2"/>
  <c r="L30" i="11" s="1"/>
  <c r="J32" i="2"/>
  <c r="E31" i="11" s="1"/>
  <c r="J35" i="2"/>
  <c r="E34" i="11" s="1"/>
  <c r="T35" i="2"/>
  <c r="J34" i="11" s="1"/>
  <c r="L37" i="2"/>
  <c r="F36" i="11" s="1"/>
  <c r="P39" i="2"/>
  <c r="D38" i="11" s="1"/>
  <c r="M38" i="11" s="1"/>
  <c r="AB39" i="2"/>
  <c r="L38" i="11" s="1"/>
  <c r="J40" i="2"/>
  <c r="E39" i="11" s="1"/>
  <c r="L43" i="2"/>
  <c r="F42" i="11" s="1"/>
  <c r="Z43" i="2"/>
  <c r="H42" i="11" s="1"/>
  <c r="H47" i="2"/>
  <c r="C46" i="11" s="1"/>
  <c r="R47" i="2"/>
  <c r="I46" i="11" s="1"/>
  <c r="H50" i="2"/>
  <c r="C49" i="11" s="1"/>
  <c r="P51" i="2"/>
  <c r="D50" i="11" s="1"/>
  <c r="M50" i="11" s="1"/>
  <c r="AB51" i="2"/>
  <c r="L50" i="11" s="1"/>
  <c r="H54" i="2"/>
  <c r="C53" i="11" s="1"/>
  <c r="L55" i="2"/>
  <c r="F54" i="11" s="1"/>
  <c r="Z55" i="2"/>
  <c r="H54" i="11" s="1"/>
  <c r="J59" i="2"/>
  <c r="E58" i="11" s="1"/>
  <c r="T59" i="2"/>
  <c r="J58" i="11" s="1"/>
  <c r="H62" i="2"/>
  <c r="C61" i="11" s="1"/>
  <c r="P63" i="2"/>
  <c r="D62" i="11" s="1"/>
  <c r="M62" i="11" s="1"/>
  <c r="AB63" i="2"/>
  <c r="L62" i="11" s="1"/>
  <c r="H68" i="2"/>
  <c r="C67" i="11" s="1"/>
  <c r="R68" i="2"/>
  <c r="I67" i="11" s="1"/>
  <c r="L72" i="2"/>
  <c r="F71" i="11" s="1"/>
  <c r="Z72" i="2"/>
  <c r="H71" i="11" s="1"/>
  <c r="H76" i="2"/>
  <c r="C75" i="11" s="1"/>
  <c r="R76" i="2"/>
  <c r="I75" i="11" s="1"/>
  <c r="J80" i="2"/>
  <c r="E79" i="11" s="1"/>
  <c r="T80" i="2"/>
  <c r="J79" i="11" s="1"/>
  <c r="D85" i="2"/>
  <c r="AB6" i="2"/>
  <c r="L5" i="11" s="1"/>
  <c r="R6" i="2"/>
  <c r="I5" i="11" s="1"/>
  <c r="J6" i="2"/>
  <c r="E5" i="11" s="1"/>
  <c r="Z6" i="2"/>
  <c r="H5" i="11" s="1"/>
  <c r="P6" i="2"/>
  <c r="D5" i="11" s="1"/>
  <c r="H6" i="2"/>
  <c r="C5" i="11" s="1"/>
  <c r="X6" i="2"/>
  <c r="K5" i="11" s="1"/>
  <c r="Z52" i="2"/>
  <c r="H51" i="11" s="1"/>
  <c r="P52" i="2"/>
  <c r="D51" i="11" s="1"/>
  <c r="H52" i="2"/>
  <c r="C51" i="11" s="1"/>
  <c r="AB52" i="2"/>
  <c r="L51" i="11" s="1"/>
  <c r="N52" i="2"/>
  <c r="G51" i="11" s="1"/>
  <c r="R52" i="2"/>
  <c r="I51" i="11" s="1"/>
  <c r="L52" i="2"/>
  <c r="F51" i="11" s="1"/>
  <c r="X52" i="2"/>
  <c r="K51" i="11" s="1"/>
  <c r="J52" i="2"/>
  <c r="E51" i="11" s="1"/>
  <c r="L6" i="2"/>
  <c r="F5" i="11" s="1"/>
  <c r="X7" i="2"/>
  <c r="K6" i="11" s="1"/>
  <c r="Z48" i="2"/>
  <c r="H47" i="11" s="1"/>
  <c r="P48" i="2"/>
  <c r="D47" i="11" s="1"/>
  <c r="H48" i="2"/>
  <c r="C47" i="11" s="1"/>
  <c r="AB48" i="2"/>
  <c r="L47" i="11" s="1"/>
  <c r="N48" i="2"/>
  <c r="G47" i="11" s="1"/>
  <c r="R48" i="2"/>
  <c r="I47" i="11" s="1"/>
  <c r="L48" i="2"/>
  <c r="F47" i="11" s="1"/>
  <c r="X48" i="2"/>
  <c r="K47" i="11" s="1"/>
  <c r="J48" i="2"/>
  <c r="E47" i="11" s="1"/>
  <c r="T52" i="2"/>
  <c r="J51" i="11" s="1"/>
  <c r="Z64" i="2"/>
  <c r="H63" i="11" s="1"/>
  <c r="P64" i="2"/>
  <c r="D63" i="11" s="1"/>
  <c r="H64" i="2"/>
  <c r="C63" i="11" s="1"/>
  <c r="AB64" i="2"/>
  <c r="L63" i="11" s="1"/>
  <c r="N64" i="2"/>
  <c r="G63" i="11" s="1"/>
  <c r="R64" i="2"/>
  <c r="I63" i="11" s="1"/>
  <c r="L64" i="2"/>
  <c r="F63" i="11" s="1"/>
  <c r="X64" i="2"/>
  <c r="K63" i="11" s="1"/>
  <c r="J64" i="2"/>
  <c r="E63" i="11" s="1"/>
  <c r="W86" i="2"/>
  <c r="N6" i="2"/>
  <c r="G5" i="11" s="1"/>
  <c r="T11" i="2"/>
  <c r="J10" i="11" s="1"/>
  <c r="L11" i="2"/>
  <c r="F10" i="11" s="1"/>
  <c r="AB11" i="2"/>
  <c r="L10" i="11" s="1"/>
  <c r="R11" i="2"/>
  <c r="I10" i="11" s="1"/>
  <c r="J11" i="2"/>
  <c r="E10" i="11" s="1"/>
  <c r="Z11" i="2"/>
  <c r="H10" i="11" s="1"/>
  <c r="P11" i="2"/>
  <c r="D10" i="11" s="1"/>
  <c r="H11" i="2"/>
  <c r="C10" i="11" s="1"/>
  <c r="Z44" i="2"/>
  <c r="H43" i="11" s="1"/>
  <c r="P44" i="2"/>
  <c r="D43" i="11" s="1"/>
  <c r="H44" i="2"/>
  <c r="C43" i="11" s="1"/>
  <c r="AB44" i="2"/>
  <c r="L43" i="11" s="1"/>
  <c r="N44" i="2"/>
  <c r="G43" i="11" s="1"/>
  <c r="R44" i="2"/>
  <c r="I43" i="11" s="1"/>
  <c r="L44" i="2"/>
  <c r="F43" i="11" s="1"/>
  <c r="X44" i="2"/>
  <c r="K43" i="11" s="1"/>
  <c r="J44" i="2"/>
  <c r="E43" i="11" s="1"/>
  <c r="T48" i="2"/>
  <c r="J47" i="11" s="1"/>
  <c r="Z60" i="2"/>
  <c r="H59" i="11" s="1"/>
  <c r="P60" i="2"/>
  <c r="D59" i="11" s="1"/>
  <c r="H60" i="2"/>
  <c r="C59" i="11" s="1"/>
  <c r="AB60" i="2"/>
  <c r="L59" i="11" s="1"/>
  <c r="N60" i="2"/>
  <c r="G59" i="11" s="1"/>
  <c r="R60" i="2"/>
  <c r="I59" i="11" s="1"/>
  <c r="L60" i="2"/>
  <c r="F59" i="11" s="1"/>
  <c r="X60" i="2"/>
  <c r="K59" i="11" s="1"/>
  <c r="J60" i="2"/>
  <c r="E59" i="11" s="1"/>
  <c r="T64" i="2"/>
  <c r="J63" i="11" s="1"/>
  <c r="Z77" i="2"/>
  <c r="H76" i="11" s="1"/>
  <c r="P77" i="2"/>
  <c r="D76" i="11" s="1"/>
  <c r="H77" i="2"/>
  <c r="C76" i="11" s="1"/>
  <c r="T77" i="2"/>
  <c r="J76" i="11" s="1"/>
  <c r="J77" i="2"/>
  <c r="E76" i="11" s="1"/>
  <c r="N77" i="2"/>
  <c r="G76" i="11" s="1"/>
  <c r="X77" i="2"/>
  <c r="K76" i="11" s="1"/>
  <c r="R77" i="2"/>
  <c r="I76" i="11" s="1"/>
  <c r="L77" i="2"/>
  <c r="F76" i="11" s="1"/>
  <c r="AB7" i="2"/>
  <c r="L6" i="11" s="1"/>
  <c r="R7" i="2"/>
  <c r="I6" i="11" s="1"/>
  <c r="J7" i="2"/>
  <c r="E6" i="11" s="1"/>
  <c r="Z7" i="2"/>
  <c r="H6" i="11" s="1"/>
  <c r="P7" i="2"/>
  <c r="D6" i="11" s="1"/>
  <c r="H7" i="2"/>
  <c r="C6" i="11" s="1"/>
  <c r="D83" i="2"/>
  <c r="AB5" i="2"/>
  <c r="L4" i="11" s="1"/>
  <c r="R5" i="2"/>
  <c r="I4" i="11" s="1"/>
  <c r="J5" i="2"/>
  <c r="E4" i="11" s="1"/>
  <c r="Z5" i="2"/>
  <c r="H4" i="11" s="1"/>
  <c r="P5" i="2"/>
  <c r="D4" i="11" s="1"/>
  <c r="H5" i="2"/>
  <c r="C4" i="11" s="1"/>
  <c r="X5" i="2"/>
  <c r="K4" i="11" s="1"/>
  <c r="T6" i="2"/>
  <c r="J5" i="11" s="1"/>
  <c r="N7" i="2"/>
  <c r="G6" i="11" s="1"/>
  <c r="Z56" i="2"/>
  <c r="H55" i="11" s="1"/>
  <c r="P56" i="2"/>
  <c r="D55" i="11" s="1"/>
  <c r="H56" i="2"/>
  <c r="C55" i="11" s="1"/>
  <c r="AB56" i="2"/>
  <c r="L55" i="11" s="1"/>
  <c r="N56" i="2"/>
  <c r="G55" i="11" s="1"/>
  <c r="R56" i="2"/>
  <c r="I55" i="11" s="1"/>
  <c r="L56" i="2"/>
  <c r="F55" i="11" s="1"/>
  <c r="X56" i="2"/>
  <c r="K55" i="11" s="1"/>
  <c r="J56" i="2"/>
  <c r="E55" i="11" s="1"/>
  <c r="T71" i="2"/>
  <c r="J70" i="11" s="1"/>
  <c r="L71" i="2"/>
  <c r="F70" i="11" s="1"/>
  <c r="X71" i="2"/>
  <c r="K70" i="11" s="1"/>
  <c r="J71" i="2"/>
  <c r="E70" i="11" s="1"/>
  <c r="Z71" i="2"/>
  <c r="H70" i="11" s="1"/>
  <c r="H71" i="2"/>
  <c r="C70" i="11" s="1"/>
  <c r="R71" i="2"/>
  <c r="I70" i="11" s="1"/>
  <c r="P71" i="2"/>
  <c r="D70" i="11" s="1"/>
  <c r="N71" i="2"/>
  <c r="G70" i="11" s="1"/>
  <c r="AB78" i="2"/>
  <c r="L77" i="11" s="1"/>
  <c r="R78" i="2"/>
  <c r="I77" i="11" s="1"/>
  <c r="J78" i="2"/>
  <c r="E77" i="11" s="1"/>
  <c r="T78" i="2"/>
  <c r="J77" i="11" s="1"/>
  <c r="H78" i="2"/>
  <c r="C77" i="11" s="1"/>
  <c r="Z78" i="2"/>
  <c r="H77" i="11" s="1"/>
  <c r="L78" i="2"/>
  <c r="F77" i="11" s="1"/>
  <c r="X78" i="2"/>
  <c r="K77" i="11" s="1"/>
  <c r="P78" i="2"/>
  <c r="D77" i="11" s="1"/>
  <c r="N78" i="2"/>
  <c r="G77" i="11" s="1"/>
  <c r="N8" i="2"/>
  <c r="G7" i="11" s="1"/>
  <c r="X8" i="2"/>
  <c r="K7" i="11" s="1"/>
  <c r="N9" i="2"/>
  <c r="G8" i="11" s="1"/>
  <c r="X9" i="2"/>
  <c r="K8" i="11" s="1"/>
  <c r="N10" i="2"/>
  <c r="G9" i="11" s="1"/>
  <c r="X10" i="2"/>
  <c r="K9" i="11" s="1"/>
  <c r="N14" i="2"/>
  <c r="G13" i="11" s="1"/>
  <c r="X14" i="2"/>
  <c r="K13" i="11" s="1"/>
  <c r="N15" i="2"/>
  <c r="G14" i="11" s="1"/>
  <c r="X15" i="2"/>
  <c r="K14" i="11" s="1"/>
  <c r="N16" i="2"/>
  <c r="G15" i="11" s="1"/>
  <c r="X16" i="2"/>
  <c r="K15" i="11" s="1"/>
  <c r="N17" i="2"/>
  <c r="G16" i="11" s="1"/>
  <c r="X17" i="2"/>
  <c r="K16" i="11" s="1"/>
  <c r="N18" i="2"/>
  <c r="G17" i="11" s="1"/>
  <c r="X18" i="2"/>
  <c r="K17" i="11" s="1"/>
  <c r="N19" i="2"/>
  <c r="G18" i="11" s="1"/>
  <c r="X19" i="2"/>
  <c r="K18" i="11" s="1"/>
  <c r="N20" i="2"/>
  <c r="G19" i="11" s="1"/>
  <c r="X20" i="2"/>
  <c r="K19" i="11" s="1"/>
  <c r="N21" i="2"/>
  <c r="G20" i="11" s="1"/>
  <c r="X21" i="2"/>
  <c r="K20" i="11" s="1"/>
  <c r="N22" i="2"/>
  <c r="G21" i="11" s="1"/>
  <c r="X22" i="2"/>
  <c r="K21" i="11" s="1"/>
  <c r="N23" i="2"/>
  <c r="G22" i="11" s="1"/>
  <c r="X23" i="2"/>
  <c r="K22" i="11" s="1"/>
  <c r="N24" i="2"/>
  <c r="G23" i="11" s="1"/>
  <c r="X24" i="2"/>
  <c r="K23" i="11" s="1"/>
  <c r="T67" i="2"/>
  <c r="J66" i="11" s="1"/>
  <c r="L67" i="2"/>
  <c r="F66" i="11" s="1"/>
  <c r="X67" i="2"/>
  <c r="K66" i="11" s="1"/>
  <c r="J67" i="2"/>
  <c r="E66" i="11" s="1"/>
  <c r="Z67" i="2"/>
  <c r="H66" i="11" s="1"/>
  <c r="H67" i="2"/>
  <c r="C66" i="11" s="1"/>
  <c r="AB67" i="2"/>
  <c r="L66" i="11" s="1"/>
  <c r="Z73" i="2"/>
  <c r="H72" i="11" s="1"/>
  <c r="P73" i="2"/>
  <c r="D72" i="11" s="1"/>
  <c r="H73" i="2"/>
  <c r="C72" i="11" s="1"/>
  <c r="T73" i="2"/>
  <c r="J72" i="11" s="1"/>
  <c r="J73" i="2"/>
  <c r="E72" i="11" s="1"/>
  <c r="N73" i="2"/>
  <c r="G72" i="11" s="1"/>
  <c r="AB73" i="2"/>
  <c r="L72" i="11" s="1"/>
  <c r="AB74" i="2"/>
  <c r="L73" i="11" s="1"/>
  <c r="R74" i="2"/>
  <c r="I73" i="11" s="1"/>
  <c r="J74" i="2"/>
  <c r="E73" i="11" s="1"/>
  <c r="T74" i="2"/>
  <c r="J73" i="11" s="1"/>
  <c r="H74" i="2"/>
  <c r="C73" i="11" s="1"/>
  <c r="Z74" i="2"/>
  <c r="H73" i="11" s="1"/>
  <c r="L74" i="2"/>
  <c r="F73" i="11" s="1"/>
  <c r="I86" i="2"/>
  <c r="G86" i="2"/>
  <c r="D82" i="2"/>
  <c r="N4" i="2"/>
  <c r="G3" i="11" s="1"/>
  <c r="X4" i="2"/>
  <c r="K3" i="11" s="1"/>
  <c r="H8" i="2"/>
  <c r="C7" i="11" s="1"/>
  <c r="P8" i="2"/>
  <c r="D7" i="11" s="1"/>
  <c r="Z8" i="2"/>
  <c r="H7" i="11" s="1"/>
  <c r="H9" i="2"/>
  <c r="C8" i="11" s="1"/>
  <c r="P9" i="2"/>
  <c r="D8" i="11" s="1"/>
  <c r="Z9" i="2"/>
  <c r="H8" i="11" s="1"/>
  <c r="H10" i="2"/>
  <c r="C9" i="11" s="1"/>
  <c r="P10" i="2"/>
  <c r="D9" i="11" s="1"/>
  <c r="Z10" i="2"/>
  <c r="H9" i="11" s="1"/>
  <c r="N13" i="2"/>
  <c r="G12" i="11" s="1"/>
  <c r="X13" i="2"/>
  <c r="K12" i="11" s="1"/>
  <c r="H14" i="2"/>
  <c r="C13" i="11" s="1"/>
  <c r="P14" i="2"/>
  <c r="D13" i="11" s="1"/>
  <c r="Z14" i="2"/>
  <c r="H13" i="11" s="1"/>
  <c r="H15" i="2"/>
  <c r="C14" i="11" s="1"/>
  <c r="P15" i="2"/>
  <c r="D14" i="11" s="1"/>
  <c r="Z15" i="2"/>
  <c r="H14" i="11" s="1"/>
  <c r="H16" i="2"/>
  <c r="C15" i="11" s="1"/>
  <c r="P16" i="2"/>
  <c r="D15" i="11" s="1"/>
  <c r="Z16" i="2"/>
  <c r="H15" i="11" s="1"/>
  <c r="H17" i="2"/>
  <c r="C16" i="11" s="1"/>
  <c r="P17" i="2"/>
  <c r="D16" i="11" s="1"/>
  <c r="Z17" i="2"/>
  <c r="H16" i="11" s="1"/>
  <c r="H18" i="2"/>
  <c r="C17" i="11" s="1"/>
  <c r="P18" i="2"/>
  <c r="D17" i="11" s="1"/>
  <c r="Z18" i="2"/>
  <c r="H17" i="11" s="1"/>
  <c r="H19" i="2"/>
  <c r="C18" i="11" s="1"/>
  <c r="P19" i="2"/>
  <c r="D18" i="11" s="1"/>
  <c r="Z19" i="2"/>
  <c r="H18" i="11" s="1"/>
  <c r="H20" i="2"/>
  <c r="C19" i="11" s="1"/>
  <c r="P20" i="2"/>
  <c r="D19" i="11" s="1"/>
  <c r="Z20" i="2"/>
  <c r="H19" i="11" s="1"/>
  <c r="H21" i="2"/>
  <c r="C20" i="11" s="1"/>
  <c r="P21" i="2"/>
  <c r="D20" i="11" s="1"/>
  <c r="Z21" i="2"/>
  <c r="H20" i="11" s="1"/>
  <c r="H22" i="2"/>
  <c r="C21" i="11" s="1"/>
  <c r="P22" i="2"/>
  <c r="D21" i="11" s="1"/>
  <c r="Z22" i="2"/>
  <c r="H21" i="11" s="1"/>
  <c r="H23" i="2"/>
  <c r="C22" i="11" s="1"/>
  <c r="P23" i="2"/>
  <c r="D22" i="11" s="1"/>
  <c r="Z23" i="2"/>
  <c r="H22" i="11" s="1"/>
  <c r="H24" i="2"/>
  <c r="C23" i="11" s="1"/>
  <c r="P24" i="2"/>
  <c r="D23" i="11" s="1"/>
  <c r="Z24" i="2"/>
  <c r="H23" i="11" s="1"/>
  <c r="T26" i="2"/>
  <c r="J25" i="11" s="1"/>
  <c r="L26" i="2"/>
  <c r="F25" i="11" s="1"/>
  <c r="P26" i="2"/>
  <c r="D25" i="11" s="1"/>
  <c r="AB26" i="2"/>
  <c r="L25" i="11" s="1"/>
  <c r="T30" i="2"/>
  <c r="J29" i="11" s="1"/>
  <c r="L30" i="2"/>
  <c r="F29" i="11" s="1"/>
  <c r="P30" i="2"/>
  <c r="D29" i="11" s="1"/>
  <c r="AB30" i="2"/>
  <c r="L29" i="11" s="1"/>
  <c r="T34" i="2"/>
  <c r="J33" i="11" s="1"/>
  <c r="L34" i="2"/>
  <c r="F33" i="11" s="1"/>
  <c r="P34" i="2"/>
  <c r="D33" i="11" s="1"/>
  <c r="AB34" i="2"/>
  <c r="L33" i="11" s="1"/>
  <c r="T38" i="2"/>
  <c r="J37" i="11" s="1"/>
  <c r="L38" i="2"/>
  <c r="F37" i="11" s="1"/>
  <c r="P37" i="11" s="1"/>
  <c r="AG38" i="2" s="1"/>
  <c r="P38" i="2"/>
  <c r="D37" i="11" s="1"/>
  <c r="AB38" i="2"/>
  <c r="L37" i="11" s="1"/>
  <c r="AB41" i="2"/>
  <c r="L40" i="11" s="1"/>
  <c r="R41" i="2"/>
  <c r="I40" i="11" s="1"/>
  <c r="J41" i="2"/>
  <c r="E40" i="11" s="1"/>
  <c r="Z41" i="2"/>
  <c r="H40" i="11" s="1"/>
  <c r="N41" i="2"/>
  <c r="G40" i="11" s="1"/>
  <c r="T41" i="2"/>
  <c r="J40" i="11" s="1"/>
  <c r="AB45" i="2"/>
  <c r="L44" i="11" s="1"/>
  <c r="R45" i="2"/>
  <c r="I44" i="11" s="1"/>
  <c r="J45" i="2"/>
  <c r="E44" i="11" s="1"/>
  <c r="Z45" i="2"/>
  <c r="H44" i="11" s="1"/>
  <c r="N45" i="2"/>
  <c r="G44" i="11" s="1"/>
  <c r="T45" i="2"/>
  <c r="J44" i="11" s="1"/>
  <c r="AB49" i="2"/>
  <c r="L48" i="11" s="1"/>
  <c r="R49" i="2"/>
  <c r="I48" i="11" s="1"/>
  <c r="J49" i="2"/>
  <c r="E48" i="11" s="1"/>
  <c r="Z49" i="2"/>
  <c r="H48" i="11" s="1"/>
  <c r="N49" i="2"/>
  <c r="G48" i="11" s="1"/>
  <c r="T49" i="2"/>
  <c r="J48" i="11" s="1"/>
  <c r="AB53" i="2"/>
  <c r="L52" i="11" s="1"/>
  <c r="R53" i="2"/>
  <c r="I52" i="11" s="1"/>
  <c r="J53" i="2"/>
  <c r="E52" i="11" s="1"/>
  <c r="Z53" i="2"/>
  <c r="H52" i="11" s="1"/>
  <c r="N53" i="2"/>
  <c r="G52" i="11" s="1"/>
  <c r="T53" i="2"/>
  <c r="J52" i="11" s="1"/>
  <c r="AB57" i="2"/>
  <c r="L56" i="11" s="1"/>
  <c r="R57" i="2"/>
  <c r="I56" i="11" s="1"/>
  <c r="J57" i="2"/>
  <c r="E56" i="11" s="1"/>
  <c r="Z57" i="2"/>
  <c r="H56" i="11" s="1"/>
  <c r="N57" i="2"/>
  <c r="G56" i="11" s="1"/>
  <c r="T57" i="2"/>
  <c r="J56" i="11" s="1"/>
  <c r="AB61" i="2"/>
  <c r="L60" i="11" s="1"/>
  <c r="R61" i="2"/>
  <c r="I60" i="11" s="1"/>
  <c r="J61" i="2"/>
  <c r="E60" i="11" s="1"/>
  <c r="Z61" i="2"/>
  <c r="H60" i="11" s="1"/>
  <c r="N61" i="2"/>
  <c r="G60" i="11" s="1"/>
  <c r="T61" i="2"/>
  <c r="J60" i="11" s="1"/>
  <c r="Z65" i="2"/>
  <c r="H64" i="11" s="1"/>
  <c r="P65" i="2"/>
  <c r="D64" i="11" s="1"/>
  <c r="T65" i="2"/>
  <c r="J64" i="11" s="1"/>
  <c r="J65" i="2"/>
  <c r="E64" i="11" s="1"/>
  <c r="N65" i="2"/>
  <c r="G64" i="11" s="1"/>
  <c r="X65" i="2"/>
  <c r="K64" i="11" s="1"/>
  <c r="N67" i="2"/>
  <c r="G66" i="11" s="1"/>
  <c r="Z69" i="2"/>
  <c r="H68" i="11" s="1"/>
  <c r="P69" i="2"/>
  <c r="D68" i="11" s="1"/>
  <c r="H69" i="2"/>
  <c r="C68" i="11" s="1"/>
  <c r="T69" i="2"/>
  <c r="J68" i="11" s="1"/>
  <c r="J69" i="2"/>
  <c r="E68" i="11" s="1"/>
  <c r="N69" i="2"/>
  <c r="G68" i="11" s="1"/>
  <c r="AB69" i="2"/>
  <c r="L68" i="11" s="1"/>
  <c r="AB70" i="2"/>
  <c r="L69" i="11" s="1"/>
  <c r="R70" i="2"/>
  <c r="I69" i="11" s="1"/>
  <c r="J70" i="2"/>
  <c r="E69" i="11" s="1"/>
  <c r="T70" i="2"/>
  <c r="J69" i="11" s="1"/>
  <c r="H70" i="2"/>
  <c r="C69" i="11" s="1"/>
  <c r="M69" i="11" s="1"/>
  <c r="Z70" i="2"/>
  <c r="H69" i="11" s="1"/>
  <c r="L70" i="2"/>
  <c r="F69" i="11" s="1"/>
  <c r="L73" i="2"/>
  <c r="F72" i="11" s="1"/>
  <c r="N74" i="2"/>
  <c r="G73" i="11" s="1"/>
  <c r="T79" i="2"/>
  <c r="J78" i="11" s="1"/>
  <c r="L79" i="2"/>
  <c r="F78" i="11" s="1"/>
  <c r="X79" i="2"/>
  <c r="K78" i="11" s="1"/>
  <c r="J79" i="2"/>
  <c r="E78" i="11" s="1"/>
  <c r="Z79" i="2"/>
  <c r="H78" i="11" s="1"/>
  <c r="H79" i="2"/>
  <c r="C78" i="11" s="1"/>
  <c r="AB79" i="2"/>
  <c r="L78" i="11" s="1"/>
  <c r="K86" i="2"/>
  <c r="D86" i="2"/>
  <c r="D84" i="2"/>
  <c r="N3" i="2"/>
  <c r="G2" i="11" s="1"/>
  <c r="X3" i="2"/>
  <c r="K2" i="11" s="1"/>
  <c r="H4" i="2"/>
  <c r="C3" i="11" s="1"/>
  <c r="P4" i="2"/>
  <c r="D3" i="11" s="1"/>
  <c r="Z4" i="2"/>
  <c r="H3" i="11" s="1"/>
  <c r="J8" i="2"/>
  <c r="E7" i="11" s="1"/>
  <c r="R8" i="2"/>
  <c r="I7" i="11" s="1"/>
  <c r="J9" i="2"/>
  <c r="E8" i="11" s="1"/>
  <c r="R9" i="2"/>
  <c r="I8" i="11" s="1"/>
  <c r="J10" i="2"/>
  <c r="E9" i="11" s="1"/>
  <c r="R10" i="2"/>
  <c r="I9" i="11" s="1"/>
  <c r="N12" i="2"/>
  <c r="G11" i="11" s="1"/>
  <c r="H13" i="2"/>
  <c r="C12" i="11" s="1"/>
  <c r="P13" i="2"/>
  <c r="D12" i="11" s="1"/>
  <c r="J14" i="2"/>
  <c r="E13" i="11" s="1"/>
  <c r="R14" i="2"/>
  <c r="I13" i="11" s="1"/>
  <c r="J15" i="2"/>
  <c r="E14" i="11" s="1"/>
  <c r="R15" i="2"/>
  <c r="I14" i="11" s="1"/>
  <c r="J16" i="2"/>
  <c r="E15" i="11" s="1"/>
  <c r="R16" i="2"/>
  <c r="I15" i="11" s="1"/>
  <c r="J17" i="2"/>
  <c r="E16" i="11" s="1"/>
  <c r="R17" i="2"/>
  <c r="I16" i="11" s="1"/>
  <c r="J18" i="2"/>
  <c r="E17" i="11" s="1"/>
  <c r="R18" i="2"/>
  <c r="I17" i="11" s="1"/>
  <c r="J19" i="2"/>
  <c r="E18" i="11" s="1"/>
  <c r="R19" i="2"/>
  <c r="I18" i="11" s="1"/>
  <c r="J20" i="2"/>
  <c r="E19" i="11" s="1"/>
  <c r="R20" i="2"/>
  <c r="I19" i="11" s="1"/>
  <c r="J21" i="2"/>
  <c r="E20" i="11" s="1"/>
  <c r="R21" i="2"/>
  <c r="I20" i="11" s="1"/>
  <c r="J22" i="2"/>
  <c r="E21" i="11" s="1"/>
  <c r="R22" i="2"/>
  <c r="I21" i="11" s="1"/>
  <c r="J23" i="2"/>
  <c r="E22" i="11" s="1"/>
  <c r="R23" i="2"/>
  <c r="I22" i="11" s="1"/>
  <c r="J24" i="2"/>
  <c r="E23" i="11" s="1"/>
  <c r="R24" i="2"/>
  <c r="I23" i="11" s="1"/>
  <c r="AB25" i="2"/>
  <c r="L24" i="11" s="1"/>
  <c r="R25" i="2"/>
  <c r="I24" i="11" s="1"/>
  <c r="J25" i="2"/>
  <c r="E24" i="11" s="1"/>
  <c r="P25" i="2"/>
  <c r="D24" i="11" s="1"/>
  <c r="H26" i="2"/>
  <c r="C25" i="11" s="1"/>
  <c r="R26" i="2"/>
  <c r="I25" i="11" s="1"/>
  <c r="Z28" i="2"/>
  <c r="H27" i="11" s="1"/>
  <c r="P28" i="2"/>
  <c r="D27" i="11" s="1"/>
  <c r="H28" i="2"/>
  <c r="C27" i="11" s="1"/>
  <c r="R28" i="2"/>
  <c r="I27" i="11" s="1"/>
  <c r="AB29" i="2"/>
  <c r="L28" i="11" s="1"/>
  <c r="R29" i="2"/>
  <c r="I28" i="11" s="1"/>
  <c r="J29" i="2"/>
  <c r="E28" i="11" s="1"/>
  <c r="P29" i="2"/>
  <c r="D28" i="11" s="1"/>
  <c r="H30" i="2"/>
  <c r="C29" i="11" s="1"/>
  <c r="R30" i="2"/>
  <c r="I29" i="11" s="1"/>
  <c r="Z32" i="2"/>
  <c r="H31" i="11" s="1"/>
  <c r="P32" i="2"/>
  <c r="D31" i="11" s="1"/>
  <c r="H32" i="2"/>
  <c r="C31" i="11" s="1"/>
  <c r="R32" i="2"/>
  <c r="I31" i="11" s="1"/>
  <c r="AB33" i="2"/>
  <c r="L32" i="11" s="1"/>
  <c r="R33" i="2"/>
  <c r="I32" i="11" s="1"/>
  <c r="J33" i="2"/>
  <c r="E32" i="11" s="1"/>
  <c r="P33" i="2"/>
  <c r="D32" i="11" s="1"/>
  <c r="M32" i="11" s="1"/>
  <c r="H34" i="2"/>
  <c r="C33" i="11" s="1"/>
  <c r="R34" i="2"/>
  <c r="I33" i="11" s="1"/>
  <c r="Z36" i="2"/>
  <c r="H35" i="11" s="1"/>
  <c r="P36" i="2"/>
  <c r="D35" i="11" s="1"/>
  <c r="H36" i="2"/>
  <c r="C35" i="11" s="1"/>
  <c r="R36" i="2"/>
  <c r="I35" i="11" s="1"/>
  <c r="AB37" i="2"/>
  <c r="L36" i="11" s="1"/>
  <c r="R37" i="2"/>
  <c r="I36" i="11" s="1"/>
  <c r="J37" i="2"/>
  <c r="E36" i="11" s="1"/>
  <c r="P37" i="2"/>
  <c r="D36" i="11" s="1"/>
  <c r="M36" i="11" s="1"/>
  <c r="H38" i="2"/>
  <c r="C37" i="11" s="1"/>
  <c r="R38" i="2"/>
  <c r="I37" i="11" s="1"/>
  <c r="Z40" i="2"/>
  <c r="H39" i="11" s="1"/>
  <c r="P40" i="2"/>
  <c r="D39" i="11" s="1"/>
  <c r="H40" i="2"/>
  <c r="C39" i="11" s="1"/>
  <c r="AB40" i="2"/>
  <c r="L39" i="11" s="1"/>
  <c r="R40" i="2"/>
  <c r="I39" i="11" s="1"/>
  <c r="H41" i="2"/>
  <c r="C40" i="11" s="1"/>
  <c r="M40" i="11" s="1"/>
  <c r="X41" i="2"/>
  <c r="K40" i="11" s="1"/>
  <c r="H45" i="2"/>
  <c r="C44" i="11" s="1"/>
  <c r="M44" i="11" s="1"/>
  <c r="X45" i="2"/>
  <c r="K44" i="11" s="1"/>
  <c r="H49" i="2"/>
  <c r="C48" i="11" s="1"/>
  <c r="M48" i="11" s="1"/>
  <c r="X49" i="2"/>
  <c r="K48" i="11" s="1"/>
  <c r="H53" i="2"/>
  <c r="C52" i="11" s="1"/>
  <c r="M52" i="11" s="1"/>
  <c r="X53" i="2"/>
  <c r="K52" i="11" s="1"/>
  <c r="H57" i="2"/>
  <c r="C56" i="11" s="1"/>
  <c r="M56" i="11" s="1"/>
  <c r="X57" i="2"/>
  <c r="K56" i="11" s="1"/>
  <c r="H61" i="2"/>
  <c r="C60" i="11" s="1"/>
  <c r="M60" i="11" s="1"/>
  <c r="X61" i="2"/>
  <c r="K60" i="11" s="1"/>
  <c r="H65" i="2"/>
  <c r="C64" i="11" s="1"/>
  <c r="AB65" i="2"/>
  <c r="L64" i="11" s="1"/>
  <c r="AB66" i="2"/>
  <c r="L65" i="11" s="1"/>
  <c r="R66" i="2"/>
  <c r="I65" i="11" s="1"/>
  <c r="J66" i="2"/>
  <c r="E65" i="11" s="1"/>
  <c r="T66" i="2"/>
  <c r="J65" i="11" s="1"/>
  <c r="H66" i="2"/>
  <c r="C65" i="11" s="1"/>
  <c r="M65" i="11" s="1"/>
  <c r="Z66" i="2"/>
  <c r="H65" i="11" s="1"/>
  <c r="L66" i="2"/>
  <c r="F65" i="11" s="1"/>
  <c r="P67" i="2"/>
  <c r="D66" i="11" s="1"/>
  <c r="L69" i="2"/>
  <c r="F68" i="11" s="1"/>
  <c r="N70" i="2"/>
  <c r="G69" i="11" s="1"/>
  <c r="R73" i="2"/>
  <c r="I72" i="11" s="1"/>
  <c r="P74" i="2"/>
  <c r="D73" i="11" s="1"/>
  <c r="T75" i="2"/>
  <c r="J74" i="11" s="1"/>
  <c r="L75" i="2"/>
  <c r="F74" i="11" s="1"/>
  <c r="X75" i="2"/>
  <c r="K74" i="11" s="1"/>
  <c r="J75" i="2"/>
  <c r="E74" i="11" s="1"/>
  <c r="Z75" i="2"/>
  <c r="H74" i="11" s="1"/>
  <c r="H75" i="2"/>
  <c r="C74" i="11" s="1"/>
  <c r="M74" i="11" s="1"/>
  <c r="AB75" i="2"/>
  <c r="L74" i="11" s="1"/>
  <c r="N79" i="2"/>
  <c r="G78" i="11" s="1"/>
  <c r="M86" i="2"/>
  <c r="S86" i="2"/>
  <c r="Y86" i="2"/>
  <c r="O86" i="2"/>
  <c r="T42" i="2"/>
  <c r="J41" i="11" s="1"/>
  <c r="L42" i="2"/>
  <c r="F41" i="11" s="1"/>
  <c r="P41" i="11" s="1"/>
  <c r="AG42" i="2" s="1"/>
  <c r="P42" i="2"/>
  <c r="D41" i="11" s="1"/>
  <c r="M41" i="11" s="1"/>
  <c r="AB42" i="2"/>
  <c r="L41" i="11" s="1"/>
  <c r="T46" i="2"/>
  <c r="J45" i="11" s="1"/>
  <c r="L46" i="2"/>
  <c r="F45" i="11" s="1"/>
  <c r="P46" i="2"/>
  <c r="D45" i="11" s="1"/>
  <c r="AB46" i="2"/>
  <c r="L45" i="11" s="1"/>
  <c r="T50" i="2"/>
  <c r="J49" i="11" s="1"/>
  <c r="L50" i="2"/>
  <c r="F49" i="11" s="1"/>
  <c r="P49" i="11" s="1"/>
  <c r="AG50" i="2" s="1"/>
  <c r="P50" i="2"/>
  <c r="D49" i="11" s="1"/>
  <c r="AB50" i="2"/>
  <c r="L49" i="11" s="1"/>
  <c r="T54" i="2"/>
  <c r="J53" i="11" s="1"/>
  <c r="L54" i="2"/>
  <c r="F53" i="11" s="1"/>
  <c r="P54" i="2"/>
  <c r="D53" i="11" s="1"/>
  <c r="AB54" i="2"/>
  <c r="L53" i="11" s="1"/>
  <c r="T58" i="2"/>
  <c r="J57" i="11" s="1"/>
  <c r="L58" i="2"/>
  <c r="F57" i="11" s="1"/>
  <c r="P58" i="2"/>
  <c r="D57" i="11" s="1"/>
  <c r="AB58" i="2"/>
  <c r="L57" i="11" s="1"/>
  <c r="T62" i="2"/>
  <c r="J61" i="11" s="1"/>
  <c r="L62" i="2"/>
  <c r="F61" i="11" s="1"/>
  <c r="P61" i="11" s="1"/>
  <c r="AG62" i="2" s="1"/>
  <c r="P62" i="2"/>
  <c r="D61" i="11" s="1"/>
  <c r="AB62" i="2"/>
  <c r="L61" i="11" s="1"/>
  <c r="AA86" i="2"/>
  <c r="N27" i="2"/>
  <c r="G26" i="11" s="1"/>
  <c r="N31" i="2"/>
  <c r="G30" i="11" s="1"/>
  <c r="N35" i="2"/>
  <c r="G34" i="11" s="1"/>
  <c r="N39" i="2"/>
  <c r="G38" i="11" s="1"/>
  <c r="N43" i="2"/>
  <c r="G42" i="11" s="1"/>
  <c r="N47" i="2"/>
  <c r="G46" i="11" s="1"/>
  <c r="P46" i="11" s="1"/>
  <c r="AG47" i="2" s="1"/>
  <c r="N51" i="2"/>
  <c r="G50" i="11" s="1"/>
  <c r="N55" i="2"/>
  <c r="G54" i="11" s="1"/>
  <c r="N59" i="2"/>
  <c r="G58" i="11" s="1"/>
  <c r="N63" i="2"/>
  <c r="G62" i="11" s="1"/>
  <c r="Q86" i="2"/>
  <c r="N68" i="2"/>
  <c r="G67" i="11" s="1"/>
  <c r="N72" i="2"/>
  <c r="G71" i="11" s="1"/>
  <c r="N76" i="2"/>
  <c r="G75" i="11" s="1"/>
  <c r="P75" i="11" s="1"/>
  <c r="AG76" i="2" s="1"/>
  <c r="N80" i="2"/>
  <c r="G79" i="11" s="1"/>
  <c r="F82" i="2" l="1"/>
  <c r="V82" i="2"/>
  <c r="F84" i="2"/>
  <c r="V84" i="2"/>
  <c r="F86" i="2"/>
  <c r="V86" i="2"/>
  <c r="F85" i="2"/>
  <c r="V85" i="2"/>
  <c r="F83" i="2"/>
  <c r="V83" i="2"/>
  <c r="F2" i="11"/>
  <c r="K87" i="2"/>
  <c r="K88" i="2" s="1"/>
  <c r="C2" i="11"/>
  <c r="M2" i="11" s="1"/>
  <c r="G87" i="2"/>
  <c r="G88" i="2" s="1"/>
  <c r="N62" i="11"/>
  <c r="O62" i="11" s="1"/>
  <c r="AE63" i="2" s="1"/>
  <c r="M33" i="11"/>
  <c r="Z83" i="2"/>
  <c r="L83" i="2"/>
  <c r="X82" i="4"/>
  <c r="P50" i="11"/>
  <c r="AG51" i="2" s="1"/>
  <c r="M79" i="11"/>
  <c r="M11" i="11"/>
  <c r="H83" i="2"/>
  <c r="R83" i="2"/>
  <c r="P26" i="11"/>
  <c r="AG27" i="2" s="1"/>
  <c r="M37" i="11"/>
  <c r="M26" i="11"/>
  <c r="M78" i="11"/>
  <c r="M25" i="11"/>
  <c r="R83" i="4"/>
  <c r="L84" i="4"/>
  <c r="P84" i="4"/>
  <c r="Z85" i="2"/>
  <c r="R82" i="2"/>
  <c r="L85" i="2"/>
  <c r="T85" i="2"/>
  <c r="T83" i="2"/>
  <c r="P85" i="2"/>
  <c r="M31" i="11"/>
  <c r="R86" i="2"/>
  <c r="AB86" i="2"/>
  <c r="M12" i="11"/>
  <c r="M9" i="11"/>
  <c r="M58" i="11"/>
  <c r="Z86" i="2"/>
  <c r="N85" i="2"/>
  <c r="T86" i="2"/>
  <c r="R85" i="4"/>
  <c r="V86" i="4"/>
  <c r="R84" i="4"/>
  <c r="M22" i="11"/>
  <c r="N38" i="11"/>
  <c r="O38" i="11" s="1"/>
  <c r="AE39" i="2" s="1"/>
  <c r="M29" i="11"/>
  <c r="M39" i="11"/>
  <c r="M64" i="11"/>
  <c r="N67" i="11"/>
  <c r="M35" i="11"/>
  <c r="M27" i="11"/>
  <c r="X85" i="2"/>
  <c r="P83" i="2"/>
  <c r="X84" i="2"/>
  <c r="M3" i="11"/>
  <c r="M20" i="11"/>
  <c r="M16" i="11"/>
  <c r="M7" i="11"/>
  <c r="X83" i="2"/>
  <c r="M4" i="11"/>
  <c r="V85" i="4"/>
  <c r="X84" i="4"/>
  <c r="J85" i="4"/>
  <c r="T86" i="4"/>
  <c r="V84" i="4"/>
  <c r="J86" i="4"/>
  <c r="J84" i="4"/>
  <c r="N83" i="4"/>
  <c r="H86" i="4"/>
  <c r="P83" i="4"/>
  <c r="R86" i="4"/>
  <c r="L86" i="4"/>
  <c r="N53" i="11"/>
  <c r="N25" i="11"/>
  <c r="N46" i="11"/>
  <c r="J86" i="2"/>
  <c r="M70" i="11"/>
  <c r="M46" i="11"/>
  <c r="P25" i="11"/>
  <c r="AG26" i="2" s="1"/>
  <c r="P67" i="11"/>
  <c r="AG68" i="2" s="1"/>
  <c r="N86" i="2"/>
  <c r="M23" i="11"/>
  <c r="M19" i="11"/>
  <c r="M15" i="11"/>
  <c r="M6" i="11"/>
  <c r="M76" i="11"/>
  <c r="M43" i="11"/>
  <c r="M51" i="11"/>
  <c r="M5" i="11"/>
  <c r="M42" i="11"/>
  <c r="H85" i="2"/>
  <c r="R85" i="2"/>
  <c r="N30" i="11"/>
  <c r="O30" i="11" s="1"/>
  <c r="AE31" i="2" s="1"/>
  <c r="P3" i="11"/>
  <c r="AG4" i="2" s="1"/>
  <c r="N49" i="11"/>
  <c r="N33" i="11"/>
  <c r="N29" i="11"/>
  <c r="M21" i="11"/>
  <c r="M17" i="11"/>
  <c r="M13" i="11"/>
  <c r="M8" i="11"/>
  <c r="M47" i="11"/>
  <c r="M61" i="11"/>
  <c r="M49" i="11"/>
  <c r="M71" i="11"/>
  <c r="M57" i="11"/>
  <c r="M18" i="11"/>
  <c r="M14" i="11"/>
  <c r="M73" i="11"/>
  <c r="M59" i="11"/>
  <c r="M75" i="11"/>
  <c r="M67" i="11"/>
  <c r="M53" i="11"/>
  <c r="M45" i="11"/>
  <c r="M68" i="11"/>
  <c r="M72" i="11"/>
  <c r="M66" i="11"/>
  <c r="M77" i="11"/>
  <c r="M55" i="11"/>
  <c r="M10" i="11"/>
  <c r="M63" i="11"/>
  <c r="M28" i="11"/>
  <c r="M54" i="11"/>
  <c r="M24" i="11"/>
  <c r="P30" i="11"/>
  <c r="AG31" i="2" s="1"/>
  <c r="N75" i="11"/>
  <c r="P38" i="11"/>
  <c r="AG39" i="2" s="1"/>
  <c r="N26" i="11"/>
  <c r="N3" i="11"/>
  <c r="N50" i="11"/>
  <c r="O50" i="11" s="1"/>
  <c r="AE51" i="2" s="1"/>
  <c r="P62" i="11"/>
  <c r="AG63" i="2" s="1"/>
  <c r="N61" i="11"/>
  <c r="N41" i="11"/>
  <c r="O41" i="11" s="1"/>
  <c r="AE42" i="2" s="1"/>
  <c r="N37" i="11"/>
  <c r="P33" i="11"/>
  <c r="AG34" i="2" s="1"/>
  <c r="P53" i="11"/>
  <c r="AG54" i="2" s="1"/>
  <c r="P29" i="11"/>
  <c r="AG30" i="2" s="1"/>
  <c r="N16" i="11"/>
  <c r="P16" i="11"/>
  <c r="AG17" i="2" s="1"/>
  <c r="P78" i="11"/>
  <c r="AG79" i="2" s="1"/>
  <c r="N78" i="11"/>
  <c r="P40" i="11"/>
  <c r="AG41" i="2" s="1"/>
  <c r="N40" i="11"/>
  <c r="O40" i="11" s="1"/>
  <c r="AE41" i="2" s="1"/>
  <c r="N51" i="11"/>
  <c r="P51" i="11"/>
  <c r="AG52" i="2" s="1"/>
  <c r="P8" i="11"/>
  <c r="AG9" i="2" s="1"/>
  <c r="N8" i="11"/>
  <c r="N6" i="11"/>
  <c r="P6" i="11"/>
  <c r="AG7" i="2" s="1"/>
  <c r="N47" i="11"/>
  <c r="P47" i="11"/>
  <c r="AG48" i="2" s="1"/>
  <c r="P5" i="11"/>
  <c r="AG6" i="2" s="1"/>
  <c r="N5" i="11"/>
  <c r="P58" i="11"/>
  <c r="AG59" i="2" s="1"/>
  <c r="N58" i="11"/>
  <c r="N34" i="11"/>
  <c r="O34" i="11" s="1"/>
  <c r="AE35" i="2" s="1"/>
  <c r="P34" i="11"/>
  <c r="AG35" i="2" s="1"/>
  <c r="P11" i="11"/>
  <c r="AG12" i="2" s="1"/>
  <c r="N11" i="11"/>
  <c r="P57" i="11"/>
  <c r="AG58" i="2" s="1"/>
  <c r="N57" i="11"/>
  <c r="P45" i="11"/>
  <c r="AG46" i="2" s="1"/>
  <c r="N45" i="11"/>
  <c r="P20" i="11"/>
  <c r="AG21" i="2" s="1"/>
  <c r="N20" i="11"/>
  <c r="P14" i="11"/>
  <c r="AG15" i="2" s="1"/>
  <c r="N14" i="11"/>
  <c r="P48" i="11"/>
  <c r="AG49" i="2" s="1"/>
  <c r="N48" i="11"/>
  <c r="O48" i="11" s="1"/>
  <c r="AE49" i="2" s="1"/>
  <c r="N10" i="11"/>
  <c r="P10" i="11"/>
  <c r="AG11" i="2" s="1"/>
  <c r="P74" i="11"/>
  <c r="AG75" i="2" s="1"/>
  <c r="N74" i="11"/>
  <c r="O74" i="11" s="1"/>
  <c r="AE75" i="2" s="1"/>
  <c r="N32" i="11"/>
  <c r="O32" i="11" s="1"/>
  <c r="AE33" i="2" s="1"/>
  <c r="P32" i="11"/>
  <c r="AG33" i="2" s="1"/>
  <c r="N24" i="11"/>
  <c r="P24" i="11"/>
  <c r="AG25" i="2" s="1"/>
  <c r="P23" i="11"/>
  <c r="AG24" i="2" s="1"/>
  <c r="N23" i="11"/>
  <c r="P21" i="11"/>
  <c r="AG22" i="2" s="1"/>
  <c r="N21" i="11"/>
  <c r="N19" i="11"/>
  <c r="P19" i="11"/>
  <c r="AG20" i="2" s="1"/>
  <c r="P17" i="11"/>
  <c r="AG18" i="2" s="1"/>
  <c r="N17" i="11"/>
  <c r="P15" i="11"/>
  <c r="AG16" i="2" s="1"/>
  <c r="N15" i="11"/>
  <c r="P13" i="11"/>
  <c r="AG14" i="2" s="1"/>
  <c r="N13" i="11"/>
  <c r="P69" i="11"/>
  <c r="AG70" i="2" s="1"/>
  <c r="N69" i="11"/>
  <c r="O69" i="11" s="1"/>
  <c r="AE70" i="2" s="1"/>
  <c r="P60" i="11"/>
  <c r="AG61" i="2" s="1"/>
  <c r="N60" i="11"/>
  <c r="O60" i="11" s="1"/>
  <c r="AE61" i="2" s="1"/>
  <c r="P52" i="11"/>
  <c r="AG53" i="2" s="1"/>
  <c r="N52" i="11"/>
  <c r="O52" i="11" s="1"/>
  <c r="AE53" i="2" s="1"/>
  <c r="N44" i="11"/>
  <c r="O44" i="11" s="1"/>
  <c r="AE45" i="2" s="1"/>
  <c r="P44" i="11"/>
  <c r="AG45" i="2" s="1"/>
  <c r="P73" i="11"/>
  <c r="AG74" i="2" s="1"/>
  <c r="N73" i="11"/>
  <c r="N4" i="11"/>
  <c r="P4" i="11"/>
  <c r="AG5" i="2" s="1"/>
  <c r="P59" i="11"/>
  <c r="AG60" i="2" s="1"/>
  <c r="N59" i="11"/>
  <c r="N79" i="11"/>
  <c r="P79" i="11"/>
  <c r="AG80" i="2" s="1"/>
  <c r="N31" i="11"/>
  <c r="P31" i="11"/>
  <c r="AG32" i="2" s="1"/>
  <c r="P2" i="11"/>
  <c r="AG3" i="2" s="1"/>
  <c r="N2" i="11"/>
  <c r="P27" i="11"/>
  <c r="AG28" i="2" s="1"/>
  <c r="N27" i="11"/>
  <c r="N35" i="11"/>
  <c r="P35" i="11"/>
  <c r="AG36" i="2" s="1"/>
  <c r="N12" i="11"/>
  <c r="P12" i="11"/>
  <c r="AG13" i="2" s="1"/>
  <c r="N36" i="11"/>
  <c r="O36" i="11" s="1"/>
  <c r="AE37" i="2" s="1"/>
  <c r="P36" i="11"/>
  <c r="AG37" i="2" s="1"/>
  <c r="P28" i="11"/>
  <c r="AG29" i="2" s="1"/>
  <c r="N28" i="11"/>
  <c r="P22" i="11"/>
  <c r="AG23" i="2" s="1"/>
  <c r="N22" i="11"/>
  <c r="P18" i="11"/>
  <c r="AG19" i="2" s="1"/>
  <c r="N18" i="11"/>
  <c r="P56" i="11"/>
  <c r="AG57" i="2" s="1"/>
  <c r="N56" i="11"/>
  <c r="O56" i="11" s="1"/>
  <c r="AE57" i="2" s="1"/>
  <c r="N76" i="11"/>
  <c r="P76" i="11"/>
  <c r="AG77" i="2" s="1"/>
  <c r="P43" i="11"/>
  <c r="AG44" i="2" s="1"/>
  <c r="N43" i="11"/>
  <c r="N39" i="11"/>
  <c r="P39" i="11"/>
  <c r="AG40" i="2" s="1"/>
  <c r="P71" i="11"/>
  <c r="AG72" i="2" s="1"/>
  <c r="N71" i="11"/>
  <c r="P65" i="11"/>
  <c r="AG66" i="2" s="1"/>
  <c r="N65" i="11"/>
  <c r="O65" i="11" s="1"/>
  <c r="AE66" i="2" s="1"/>
  <c r="P9" i="11"/>
  <c r="AG10" i="2" s="1"/>
  <c r="N9" i="11"/>
  <c r="N7" i="11"/>
  <c r="P7" i="11"/>
  <c r="AG8" i="2" s="1"/>
  <c r="N68" i="11"/>
  <c r="P68" i="11"/>
  <c r="AG69" i="2" s="1"/>
  <c r="P64" i="11"/>
  <c r="AG65" i="2" s="1"/>
  <c r="N64" i="11"/>
  <c r="P72" i="11"/>
  <c r="AG73" i="2" s="1"/>
  <c r="N72" i="11"/>
  <c r="N66" i="11"/>
  <c r="P66" i="11"/>
  <c r="AG67" i="2" s="1"/>
  <c r="P77" i="11"/>
  <c r="AG78" i="2" s="1"/>
  <c r="N77" i="11"/>
  <c r="P70" i="11"/>
  <c r="AG71" i="2" s="1"/>
  <c r="N70" i="11"/>
  <c r="P55" i="11"/>
  <c r="AG56" i="2" s="1"/>
  <c r="N55" i="11"/>
  <c r="P63" i="11"/>
  <c r="AG64" i="2" s="1"/>
  <c r="N63" i="11"/>
  <c r="P54" i="11"/>
  <c r="AG55" i="2" s="1"/>
  <c r="N54" i="11"/>
  <c r="N42" i="11"/>
  <c r="P42" i="11"/>
  <c r="AG43" i="2" s="1"/>
  <c r="E86" i="9"/>
  <c r="F86" i="9" s="1"/>
  <c r="X83" i="4"/>
  <c r="H84" i="4"/>
  <c r="N85" i="4"/>
  <c r="V82" i="4"/>
  <c r="J82" i="4"/>
  <c r="J83" i="4"/>
  <c r="L83" i="4"/>
  <c r="T83" i="4"/>
  <c r="P85" i="4"/>
  <c r="N82" i="4"/>
  <c r="H82" i="4"/>
  <c r="L85" i="4"/>
  <c r="T85" i="4"/>
  <c r="P82" i="4"/>
  <c r="N86" i="4"/>
  <c r="R82" i="4"/>
  <c r="I87" i="2"/>
  <c r="I88" i="2" s="1"/>
  <c r="N84" i="2"/>
  <c r="Z84" i="2"/>
  <c r="O87" i="2"/>
  <c r="O88" i="2" s="1"/>
  <c r="Q87" i="2"/>
  <c r="Q88" i="2" s="1"/>
  <c r="J84" i="2"/>
  <c r="S87" i="2"/>
  <c r="S88" i="2" s="1"/>
  <c r="AA87" i="2"/>
  <c r="AA88" i="2" s="1"/>
  <c r="X86" i="2"/>
  <c r="Y87" i="2"/>
  <c r="Y88" i="2" s="1"/>
  <c r="W87" i="2"/>
  <c r="W88" i="2" s="1"/>
  <c r="H82" i="2"/>
  <c r="Z82" i="2"/>
  <c r="P82" i="2"/>
  <c r="M87" i="2"/>
  <c r="M88" i="2" s="1"/>
  <c r="J82" i="2"/>
  <c r="X82" i="2"/>
  <c r="P86" i="2"/>
  <c r="N82" i="2"/>
  <c r="T84" i="2"/>
  <c r="P84" i="2"/>
  <c r="L84" i="2"/>
  <c r="L82" i="2"/>
  <c r="H84" i="2"/>
  <c r="N83" i="2"/>
  <c r="AB83" i="2"/>
  <c r="AB84" i="2"/>
  <c r="J83" i="2"/>
  <c r="AB82" i="2"/>
  <c r="T82" i="2"/>
  <c r="L86" i="2"/>
  <c r="H86" i="2"/>
  <c r="R84" i="2"/>
  <c r="J85" i="2"/>
  <c r="AB85" i="2"/>
  <c r="O33" i="11" l="1"/>
  <c r="AE34" i="2" s="1"/>
  <c r="O21" i="11"/>
  <c r="AE22" i="2" s="1"/>
  <c r="O2" i="11"/>
  <c r="AE3" i="2" s="1"/>
  <c r="O37" i="11"/>
  <c r="AE38" i="2" s="1"/>
  <c r="O78" i="11"/>
  <c r="AE79" i="2" s="1"/>
  <c r="O39" i="11"/>
  <c r="AE40" i="2" s="1"/>
  <c r="O31" i="11"/>
  <c r="AE32" i="2" s="1"/>
  <c r="O79" i="11"/>
  <c r="AE80" i="2" s="1"/>
  <c r="O11" i="11"/>
  <c r="AE12" i="2" s="1"/>
  <c r="O25" i="11"/>
  <c r="AE26" i="2" s="1"/>
  <c r="O6" i="11"/>
  <c r="AE7" i="2" s="1"/>
  <c r="O26" i="11"/>
  <c r="AE27" i="2" s="1"/>
  <c r="O63" i="11"/>
  <c r="AE64" i="2" s="1"/>
  <c r="O58" i="11"/>
  <c r="AE59" i="2" s="1"/>
  <c r="O70" i="11"/>
  <c r="AE71" i="2" s="1"/>
  <c r="O75" i="11"/>
  <c r="AE76" i="2" s="1"/>
  <c r="O59" i="11"/>
  <c r="AE60" i="2" s="1"/>
  <c r="O35" i="11"/>
  <c r="AE36" i="2" s="1"/>
  <c r="O47" i="11"/>
  <c r="AE48" i="2" s="1"/>
  <c r="O57" i="11"/>
  <c r="AE58" i="2" s="1"/>
  <c r="O5" i="11"/>
  <c r="AE6" i="2" s="1"/>
  <c r="O12" i="11"/>
  <c r="AE13" i="2" s="1"/>
  <c r="O18" i="11"/>
  <c r="AE19" i="2" s="1"/>
  <c r="O45" i="11"/>
  <c r="AE46" i="2" s="1"/>
  <c r="O17" i="11"/>
  <c r="AE18" i="2" s="1"/>
  <c r="O9" i="11"/>
  <c r="AE10" i="2" s="1"/>
  <c r="O22" i="11"/>
  <c r="AE23" i="2" s="1"/>
  <c r="O51" i="11"/>
  <c r="AE52" i="2" s="1"/>
  <c r="O72" i="11"/>
  <c r="AE73" i="2" s="1"/>
  <c r="O29" i="11"/>
  <c r="AE30" i="2" s="1"/>
  <c r="O42" i="11"/>
  <c r="AE43" i="2" s="1"/>
  <c r="O67" i="11"/>
  <c r="AE68" i="2" s="1"/>
  <c r="O16" i="11"/>
  <c r="AE17" i="2" s="1"/>
  <c r="O10" i="11"/>
  <c r="AE11" i="2" s="1"/>
  <c r="O61" i="11"/>
  <c r="AE62" i="2" s="1"/>
  <c r="O20" i="11"/>
  <c r="AE21" i="2" s="1"/>
  <c r="O53" i="11"/>
  <c r="AE54" i="2" s="1"/>
  <c r="O13" i="11"/>
  <c r="AE14" i="2" s="1"/>
  <c r="O66" i="11"/>
  <c r="AE67" i="2" s="1"/>
  <c r="O15" i="11"/>
  <c r="AE16" i="2" s="1"/>
  <c r="O64" i="11"/>
  <c r="AE65" i="2" s="1"/>
  <c r="O4" i="11"/>
  <c r="AE5" i="2" s="1"/>
  <c r="O24" i="11"/>
  <c r="AE25" i="2" s="1"/>
  <c r="O77" i="11"/>
  <c r="AE78" i="2" s="1"/>
  <c r="O7" i="11"/>
  <c r="AE8" i="2" s="1"/>
  <c r="O28" i="11"/>
  <c r="AE29" i="2" s="1"/>
  <c r="O76" i="11"/>
  <c r="AE77" i="2" s="1"/>
  <c r="O23" i="11"/>
  <c r="AE24" i="2" s="1"/>
  <c r="O14" i="11"/>
  <c r="AE15" i="2" s="1"/>
  <c r="O49" i="11"/>
  <c r="AE50" i="2" s="1"/>
  <c r="O46" i="11"/>
  <c r="AE47" i="2" s="1"/>
  <c r="O68" i="11"/>
  <c r="AE69" i="2" s="1"/>
  <c r="O71" i="11"/>
  <c r="AE72" i="2" s="1"/>
  <c r="O43" i="11"/>
  <c r="AE44" i="2" s="1"/>
  <c r="O73" i="11"/>
  <c r="AE74" i="2" s="1"/>
  <c r="O19" i="11"/>
  <c r="AE20" i="2" s="1"/>
  <c r="O8" i="11"/>
  <c r="AE9" i="2" s="1"/>
  <c r="O3" i="11"/>
  <c r="AE4" i="2" s="1"/>
  <c r="O54" i="11"/>
  <c r="AE55" i="2" s="1"/>
  <c r="O55" i="11"/>
  <c r="AE56" i="2" s="1"/>
  <c r="O27" i="11"/>
  <c r="AE28" i="2" s="1"/>
  <c r="E85" i="8"/>
  <c r="C85" i="8"/>
  <c r="E84" i="8"/>
  <c r="C84" i="8"/>
  <c r="E83" i="8"/>
  <c r="C83" i="8"/>
  <c r="E82" i="8"/>
  <c r="C82" i="8"/>
  <c r="E81" i="8"/>
  <c r="C81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D82" i="8"/>
  <c r="F3" i="8"/>
  <c r="D85" i="8"/>
  <c r="F82" i="8" l="1"/>
  <c r="F85" i="8"/>
  <c r="D83" i="8"/>
  <c r="F83" i="8" s="1"/>
  <c r="F2" i="8"/>
  <c r="D81" i="8"/>
  <c r="F81" i="8" s="1"/>
  <c r="D84" i="8"/>
  <c r="F84" i="8" s="1"/>
  <c r="F4" i="8"/>
  <c r="E86" i="8" l="1"/>
  <c r="F86" i="8" s="1"/>
  <c r="K84" i="3"/>
  <c r="K85" i="3"/>
  <c r="K86" i="3"/>
  <c r="I82" i="3" l="1"/>
  <c r="I86" i="3"/>
  <c r="I85" i="3"/>
  <c r="I84" i="3"/>
  <c r="I83" i="3"/>
  <c r="M86" i="3" l="1"/>
  <c r="E86" i="3"/>
  <c r="E85" i="3"/>
  <c r="E84" i="3"/>
  <c r="E83" i="3"/>
  <c r="E82" i="3"/>
  <c r="C86" i="3"/>
  <c r="C85" i="3"/>
  <c r="C84" i="3"/>
  <c r="C83" i="3"/>
  <c r="C82" i="3"/>
  <c r="L3" i="3"/>
  <c r="C86" i="1" l="1"/>
  <c r="C85" i="1"/>
  <c r="C84" i="1"/>
  <c r="C83" i="1"/>
  <c r="C82" i="1"/>
  <c r="AA85" i="1" l="1"/>
  <c r="AA84" i="1"/>
  <c r="AA83" i="1"/>
  <c r="AA82" i="1"/>
  <c r="Y85" i="1"/>
  <c r="Y84" i="1"/>
  <c r="Y83" i="1"/>
  <c r="Y82" i="1"/>
  <c r="W85" i="1"/>
  <c r="W84" i="1"/>
  <c r="W83" i="1"/>
  <c r="W82" i="1"/>
  <c r="S85" i="1"/>
  <c r="S84" i="1"/>
  <c r="S83" i="1"/>
  <c r="S82" i="1"/>
  <c r="Q85" i="1"/>
  <c r="Q84" i="1"/>
  <c r="Q83" i="1"/>
  <c r="Q82" i="1"/>
  <c r="O82" i="1"/>
  <c r="O85" i="1"/>
  <c r="O84" i="1"/>
  <c r="O83" i="1"/>
  <c r="M85" i="1"/>
  <c r="M84" i="1"/>
  <c r="M83" i="1"/>
  <c r="M82" i="1"/>
  <c r="K85" i="1"/>
  <c r="K84" i="1"/>
  <c r="K83" i="1"/>
  <c r="K82" i="1"/>
  <c r="I85" i="1"/>
  <c r="I84" i="1"/>
  <c r="I83" i="1"/>
  <c r="I82" i="1"/>
  <c r="G85" i="1"/>
  <c r="G84" i="1"/>
  <c r="G83" i="1"/>
  <c r="G82" i="1"/>
  <c r="Y86" i="1" l="1"/>
  <c r="Q86" i="1"/>
  <c r="G86" i="1"/>
  <c r="O86" i="1"/>
  <c r="W86" i="1"/>
  <c r="K86" i="1"/>
  <c r="M86" i="1"/>
  <c r="S86" i="1"/>
  <c r="AA86" i="1"/>
  <c r="I86" i="1"/>
  <c r="D82" i="1"/>
  <c r="D86" i="1"/>
  <c r="D85" i="1"/>
  <c r="D84" i="1"/>
  <c r="D83" i="1"/>
  <c r="F85" i="1" l="1"/>
  <c r="F84" i="1"/>
  <c r="F86" i="1"/>
  <c r="F82" i="1"/>
  <c r="F83" i="1"/>
  <c r="H86" i="1"/>
  <c r="AB84" i="1"/>
  <c r="T82" i="1"/>
  <c r="P83" i="1"/>
  <c r="P85" i="1"/>
  <c r="P86" i="1"/>
  <c r="L84" i="1"/>
  <c r="Z83" i="1"/>
  <c r="T86" i="1"/>
  <c r="N82" i="1"/>
  <c r="T85" i="1"/>
  <c r="AB83" i="1"/>
  <c r="T84" i="1"/>
  <c r="Z82" i="1"/>
  <c r="H82" i="1"/>
  <c r="L82" i="1"/>
  <c r="T83" i="1"/>
  <c r="Z86" i="1"/>
  <c r="L86" i="1"/>
  <c r="Z85" i="1"/>
  <c r="L85" i="1"/>
  <c r="R82" i="1"/>
  <c r="Z84" i="1"/>
  <c r="AB82" i="1"/>
  <c r="J82" i="1"/>
  <c r="AB86" i="1"/>
  <c r="L83" i="1"/>
  <c r="P82" i="1"/>
  <c r="P84" i="1"/>
  <c r="AB85" i="1"/>
  <c r="AB80" i="1"/>
  <c r="L79" i="10" s="1"/>
  <c r="Z80" i="1"/>
  <c r="H79" i="10" s="1"/>
  <c r="X80" i="1"/>
  <c r="K79" i="10" s="1"/>
  <c r="T80" i="1"/>
  <c r="J79" i="10" s="1"/>
  <c r="R80" i="1"/>
  <c r="I79" i="10" s="1"/>
  <c r="P80" i="1"/>
  <c r="D79" i="10" s="1"/>
  <c r="N80" i="1"/>
  <c r="G79" i="10" s="1"/>
  <c r="L80" i="1"/>
  <c r="F79" i="10" s="1"/>
  <c r="J80" i="1"/>
  <c r="E79" i="10" s="1"/>
  <c r="H80" i="1"/>
  <c r="C79" i="10" s="1"/>
  <c r="AB79" i="1"/>
  <c r="L78" i="10" s="1"/>
  <c r="Z79" i="1"/>
  <c r="H78" i="10" s="1"/>
  <c r="X79" i="1"/>
  <c r="K78" i="10" s="1"/>
  <c r="T79" i="1"/>
  <c r="J78" i="10" s="1"/>
  <c r="R79" i="1"/>
  <c r="I78" i="10" s="1"/>
  <c r="P79" i="1"/>
  <c r="D78" i="10" s="1"/>
  <c r="N79" i="1"/>
  <c r="G78" i="10" s="1"/>
  <c r="L79" i="1"/>
  <c r="F78" i="10" s="1"/>
  <c r="J79" i="1"/>
  <c r="E78" i="10" s="1"/>
  <c r="H79" i="1"/>
  <c r="C78" i="10" s="1"/>
  <c r="AB78" i="1"/>
  <c r="L77" i="10" s="1"/>
  <c r="Z78" i="1"/>
  <c r="H77" i="10" s="1"/>
  <c r="X78" i="1"/>
  <c r="K77" i="10" s="1"/>
  <c r="T78" i="1"/>
  <c r="J77" i="10" s="1"/>
  <c r="R78" i="1"/>
  <c r="I77" i="10" s="1"/>
  <c r="P78" i="1"/>
  <c r="D77" i="10" s="1"/>
  <c r="N78" i="1"/>
  <c r="G77" i="10" s="1"/>
  <c r="L78" i="1"/>
  <c r="F77" i="10" s="1"/>
  <c r="J78" i="1"/>
  <c r="E77" i="10" s="1"/>
  <c r="H78" i="1"/>
  <c r="C77" i="10" s="1"/>
  <c r="AB77" i="1"/>
  <c r="L76" i="10" s="1"/>
  <c r="Z77" i="1"/>
  <c r="H76" i="10" s="1"/>
  <c r="X77" i="1"/>
  <c r="K76" i="10" s="1"/>
  <c r="T77" i="1"/>
  <c r="J76" i="10" s="1"/>
  <c r="R77" i="1"/>
  <c r="I76" i="10" s="1"/>
  <c r="P77" i="1"/>
  <c r="D76" i="10" s="1"/>
  <c r="N77" i="1"/>
  <c r="G76" i="10" s="1"/>
  <c r="L77" i="1"/>
  <c r="F76" i="10" s="1"/>
  <c r="J77" i="1"/>
  <c r="E76" i="10" s="1"/>
  <c r="H77" i="1"/>
  <c r="C76" i="10" s="1"/>
  <c r="AB76" i="1"/>
  <c r="L75" i="10" s="1"/>
  <c r="Z76" i="1"/>
  <c r="H75" i="10" s="1"/>
  <c r="X76" i="1"/>
  <c r="K75" i="10" s="1"/>
  <c r="T76" i="1"/>
  <c r="J75" i="10" s="1"/>
  <c r="R76" i="1"/>
  <c r="I75" i="10" s="1"/>
  <c r="P76" i="1"/>
  <c r="D75" i="10" s="1"/>
  <c r="N76" i="1"/>
  <c r="G75" i="10" s="1"/>
  <c r="L76" i="1"/>
  <c r="F75" i="10" s="1"/>
  <c r="J76" i="1"/>
  <c r="E75" i="10" s="1"/>
  <c r="H76" i="1"/>
  <c r="C75" i="10" s="1"/>
  <c r="AB75" i="1"/>
  <c r="L74" i="10" s="1"/>
  <c r="Z75" i="1"/>
  <c r="H74" i="10" s="1"/>
  <c r="X75" i="1"/>
  <c r="K74" i="10" s="1"/>
  <c r="T75" i="1"/>
  <c r="J74" i="10" s="1"/>
  <c r="R75" i="1"/>
  <c r="I74" i="10" s="1"/>
  <c r="P75" i="1"/>
  <c r="D74" i="10" s="1"/>
  <c r="N75" i="1"/>
  <c r="G74" i="10" s="1"/>
  <c r="L75" i="1"/>
  <c r="F74" i="10" s="1"/>
  <c r="J75" i="1"/>
  <c r="E74" i="10" s="1"/>
  <c r="H75" i="1"/>
  <c r="C74" i="10" s="1"/>
  <c r="AB74" i="1"/>
  <c r="L73" i="10" s="1"/>
  <c r="Z74" i="1"/>
  <c r="H73" i="10" s="1"/>
  <c r="X74" i="1"/>
  <c r="K73" i="10" s="1"/>
  <c r="T74" i="1"/>
  <c r="J73" i="10" s="1"/>
  <c r="R74" i="1"/>
  <c r="I73" i="10" s="1"/>
  <c r="P74" i="1"/>
  <c r="D73" i="10" s="1"/>
  <c r="N74" i="1"/>
  <c r="G73" i="10" s="1"/>
  <c r="L74" i="1"/>
  <c r="F73" i="10" s="1"/>
  <c r="J74" i="1"/>
  <c r="E73" i="10" s="1"/>
  <c r="H74" i="1"/>
  <c r="C73" i="10" s="1"/>
  <c r="AB73" i="1"/>
  <c r="L72" i="10" s="1"/>
  <c r="Z73" i="1"/>
  <c r="H72" i="10" s="1"/>
  <c r="X73" i="1"/>
  <c r="K72" i="10" s="1"/>
  <c r="T73" i="1"/>
  <c r="J72" i="10" s="1"/>
  <c r="R73" i="1"/>
  <c r="I72" i="10" s="1"/>
  <c r="P73" i="1"/>
  <c r="D72" i="10" s="1"/>
  <c r="N73" i="1"/>
  <c r="G72" i="10" s="1"/>
  <c r="L73" i="1"/>
  <c r="F72" i="10" s="1"/>
  <c r="J73" i="1"/>
  <c r="E72" i="10" s="1"/>
  <c r="H73" i="1"/>
  <c r="C72" i="10" s="1"/>
  <c r="AB72" i="1"/>
  <c r="L71" i="10" s="1"/>
  <c r="Z72" i="1"/>
  <c r="H71" i="10" s="1"/>
  <c r="X72" i="1"/>
  <c r="K71" i="10" s="1"/>
  <c r="T72" i="1"/>
  <c r="J71" i="10" s="1"/>
  <c r="R72" i="1"/>
  <c r="I71" i="10" s="1"/>
  <c r="P72" i="1"/>
  <c r="D71" i="10" s="1"/>
  <c r="N72" i="1"/>
  <c r="G71" i="10" s="1"/>
  <c r="L72" i="1"/>
  <c r="F71" i="10" s="1"/>
  <c r="J72" i="1"/>
  <c r="E71" i="10" s="1"/>
  <c r="H72" i="1"/>
  <c r="C71" i="10" s="1"/>
  <c r="AB71" i="1"/>
  <c r="L70" i="10" s="1"/>
  <c r="Z71" i="1"/>
  <c r="H70" i="10" s="1"/>
  <c r="X71" i="1"/>
  <c r="K70" i="10" s="1"/>
  <c r="T71" i="1"/>
  <c r="J70" i="10" s="1"/>
  <c r="R71" i="1"/>
  <c r="I70" i="10" s="1"/>
  <c r="P71" i="1"/>
  <c r="D70" i="10" s="1"/>
  <c r="N71" i="1"/>
  <c r="G70" i="10" s="1"/>
  <c r="L71" i="1"/>
  <c r="F70" i="10" s="1"/>
  <c r="J71" i="1"/>
  <c r="E70" i="10" s="1"/>
  <c r="H71" i="1"/>
  <c r="C70" i="10" s="1"/>
  <c r="AB70" i="1"/>
  <c r="L69" i="10" s="1"/>
  <c r="Z70" i="1"/>
  <c r="H69" i="10" s="1"/>
  <c r="X70" i="1"/>
  <c r="K69" i="10" s="1"/>
  <c r="T70" i="1"/>
  <c r="J69" i="10" s="1"/>
  <c r="R70" i="1"/>
  <c r="I69" i="10" s="1"/>
  <c r="P70" i="1"/>
  <c r="D69" i="10" s="1"/>
  <c r="N70" i="1"/>
  <c r="G69" i="10" s="1"/>
  <c r="L70" i="1"/>
  <c r="F69" i="10" s="1"/>
  <c r="J70" i="1"/>
  <c r="E69" i="10" s="1"/>
  <c r="H70" i="1"/>
  <c r="C69" i="10" s="1"/>
  <c r="AB69" i="1"/>
  <c r="L68" i="10" s="1"/>
  <c r="Z69" i="1"/>
  <c r="H68" i="10" s="1"/>
  <c r="X69" i="1"/>
  <c r="K68" i="10" s="1"/>
  <c r="T69" i="1"/>
  <c r="J68" i="10" s="1"/>
  <c r="R69" i="1"/>
  <c r="I68" i="10" s="1"/>
  <c r="P69" i="1"/>
  <c r="D68" i="10" s="1"/>
  <c r="N69" i="1"/>
  <c r="G68" i="10" s="1"/>
  <c r="L69" i="1"/>
  <c r="F68" i="10" s="1"/>
  <c r="J69" i="1"/>
  <c r="E68" i="10" s="1"/>
  <c r="H69" i="1"/>
  <c r="C68" i="10" s="1"/>
  <c r="AB68" i="1"/>
  <c r="L67" i="10" s="1"/>
  <c r="Z68" i="1"/>
  <c r="H67" i="10" s="1"/>
  <c r="X68" i="1"/>
  <c r="K67" i="10" s="1"/>
  <c r="T68" i="1"/>
  <c r="J67" i="10" s="1"/>
  <c r="R68" i="1"/>
  <c r="I67" i="10" s="1"/>
  <c r="P68" i="1"/>
  <c r="D67" i="10" s="1"/>
  <c r="N68" i="1"/>
  <c r="G67" i="10" s="1"/>
  <c r="L68" i="1"/>
  <c r="F67" i="10" s="1"/>
  <c r="J68" i="1"/>
  <c r="E67" i="10" s="1"/>
  <c r="H68" i="1"/>
  <c r="C67" i="10" s="1"/>
  <c r="AB67" i="1"/>
  <c r="L66" i="10" s="1"/>
  <c r="Z67" i="1"/>
  <c r="H66" i="10" s="1"/>
  <c r="X67" i="1"/>
  <c r="K66" i="10" s="1"/>
  <c r="T67" i="1"/>
  <c r="J66" i="10" s="1"/>
  <c r="R67" i="1"/>
  <c r="I66" i="10" s="1"/>
  <c r="P67" i="1"/>
  <c r="D66" i="10" s="1"/>
  <c r="N67" i="1"/>
  <c r="G66" i="10" s="1"/>
  <c r="L67" i="1"/>
  <c r="F66" i="10" s="1"/>
  <c r="J67" i="1"/>
  <c r="E66" i="10" s="1"/>
  <c r="H67" i="1"/>
  <c r="C66" i="10" s="1"/>
  <c r="AB66" i="1"/>
  <c r="L65" i="10" s="1"/>
  <c r="Z66" i="1"/>
  <c r="H65" i="10" s="1"/>
  <c r="X66" i="1"/>
  <c r="K65" i="10" s="1"/>
  <c r="T66" i="1"/>
  <c r="J65" i="10" s="1"/>
  <c r="R66" i="1"/>
  <c r="I65" i="10" s="1"/>
  <c r="P66" i="1"/>
  <c r="D65" i="10" s="1"/>
  <c r="N66" i="1"/>
  <c r="G65" i="10" s="1"/>
  <c r="L66" i="1"/>
  <c r="F65" i="10" s="1"/>
  <c r="J66" i="1"/>
  <c r="E65" i="10" s="1"/>
  <c r="H66" i="1"/>
  <c r="C65" i="10" s="1"/>
  <c r="AB65" i="1"/>
  <c r="L64" i="10" s="1"/>
  <c r="Z65" i="1"/>
  <c r="H64" i="10" s="1"/>
  <c r="X65" i="1"/>
  <c r="K64" i="10" s="1"/>
  <c r="T65" i="1"/>
  <c r="J64" i="10" s="1"/>
  <c r="R65" i="1"/>
  <c r="I64" i="10" s="1"/>
  <c r="P65" i="1"/>
  <c r="D64" i="10" s="1"/>
  <c r="N65" i="1"/>
  <c r="G64" i="10" s="1"/>
  <c r="L65" i="1"/>
  <c r="F64" i="10" s="1"/>
  <c r="J65" i="1"/>
  <c r="E64" i="10" s="1"/>
  <c r="H65" i="1"/>
  <c r="C64" i="10" s="1"/>
  <c r="AB64" i="1"/>
  <c r="L63" i="10" s="1"/>
  <c r="Z64" i="1"/>
  <c r="H63" i="10" s="1"/>
  <c r="X64" i="1"/>
  <c r="K63" i="10" s="1"/>
  <c r="T64" i="1"/>
  <c r="J63" i="10" s="1"/>
  <c r="R64" i="1"/>
  <c r="I63" i="10" s="1"/>
  <c r="P64" i="1"/>
  <c r="D63" i="10" s="1"/>
  <c r="N64" i="1"/>
  <c r="G63" i="10" s="1"/>
  <c r="L64" i="1"/>
  <c r="F63" i="10" s="1"/>
  <c r="J64" i="1"/>
  <c r="E63" i="10" s="1"/>
  <c r="H64" i="1"/>
  <c r="C63" i="10" s="1"/>
  <c r="AB63" i="1"/>
  <c r="L62" i="10" s="1"/>
  <c r="Z63" i="1"/>
  <c r="H62" i="10" s="1"/>
  <c r="X63" i="1"/>
  <c r="K62" i="10" s="1"/>
  <c r="T63" i="1"/>
  <c r="J62" i="10" s="1"/>
  <c r="R63" i="1"/>
  <c r="I62" i="10" s="1"/>
  <c r="P63" i="1"/>
  <c r="D62" i="10" s="1"/>
  <c r="N63" i="1"/>
  <c r="G62" i="10" s="1"/>
  <c r="L63" i="1"/>
  <c r="F62" i="10" s="1"/>
  <c r="J63" i="1"/>
  <c r="E62" i="10" s="1"/>
  <c r="H63" i="1"/>
  <c r="C62" i="10" s="1"/>
  <c r="AB62" i="1"/>
  <c r="L61" i="10" s="1"/>
  <c r="Z62" i="1"/>
  <c r="H61" i="10" s="1"/>
  <c r="X62" i="1"/>
  <c r="K61" i="10" s="1"/>
  <c r="T62" i="1"/>
  <c r="J61" i="10" s="1"/>
  <c r="R62" i="1"/>
  <c r="I61" i="10" s="1"/>
  <c r="P62" i="1"/>
  <c r="D61" i="10" s="1"/>
  <c r="N62" i="1"/>
  <c r="G61" i="10" s="1"/>
  <c r="L62" i="1"/>
  <c r="F61" i="10" s="1"/>
  <c r="J62" i="1"/>
  <c r="E61" i="10" s="1"/>
  <c r="H62" i="1"/>
  <c r="C61" i="10" s="1"/>
  <c r="AB61" i="1"/>
  <c r="L60" i="10" s="1"/>
  <c r="Z61" i="1"/>
  <c r="H60" i="10" s="1"/>
  <c r="X61" i="1"/>
  <c r="K60" i="10" s="1"/>
  <c r="T61" i="1"/>
  <c r="J60" i="10" s="1"/>
  <c r="R61" i="1"/>
  <c r="I60" i="10" s="1"/>
  <c r="P61" i="1"/>
  <c r="D60" i="10" s="1"/>
  <c r="N61" i="1"/>
  <c r="G60" i="10" s="1"/>
  <c r="L61" i="1"/>
  <c r="F60" i="10" s="1"/>
  <c r="J61" i="1"/>
  <c r="E60" i="10" s="1"/>
  <c r="H61" i="1"/>
  <c r="C60" i="10" s="1"/>
  <c r="AB60" i="1"/>
  <c r="L59" i="10" s="1"/>
  <c r="Z60" i="1"/>
  <c r="H59" i="10" s="1"/>
  <c r="X60" i="1"/>
  <c r="K59" i="10" s="1"/>
  <c r="T60" i="1"/>
  <c r="J59" i="10" s="1"/>
  <c r="R60" i="1"/>
  <c r="I59" i="10" s="1"/>
  <c r="P60" i="1"/>
  <c r="D59" i="10" s="1"/>
  <c r="N60" i="1"/>
  <c r="G59" i="10" s="1"/>
  <c r="L60" i="1"/>
  <c r="F59" i="10" s="1"/>
  <c r="J60" i="1"/>
  <c r="E59" i="10" s="1"/>
  <c r="H60" i="1"/>
  <c r="C59" i="10" s="1"/>
  <c r="AB59" i="1"/>
  <c r="L58" i="10" s="1"/>
  <c r="Z59" i="1"/>
  <c r="H58" i="10" s="1"/>
  <c r="X59" i="1"/>
  <c r="K58" i="10" s="1"/>
  <c r="T59" i="1"/>
  <c r="J58" i="10" s="1"/>
  <c r="R59" i="1"/>
  <c r="I58" i="10" s="1"/>
  <c r="P59" i="1"/>
  <c r="D58" i="10" s="1"/>
  <c r="N59" i="1"/>
  <c r="G58" i="10" s="1"/>
  <c r="L59" i="1"/>
  <c r="F58" i="10" s="1"/>
  <c r="J59" i="1"/>
  <c r="E58" i="10" s="1"/>
  <c r="H59" i="1"/>
  <c r="C58" i="10" s="1"/>
  <c r="AB58" i="1"/>
  <c r="L57" i="10" s="1"/>
  <c r="Z58" i="1"/>
  <c r="H57" i="10" s="1"/>
  <c r="X58" i="1"/>
  <c r="K57" i="10" s="1"/>
  <c r="T58" i="1"/>
  <c r="J57" i="10" s="1"/>
  <c r="R58" i="1"/>
  <c r="I57" i="10" s="1"/>
  <c r="P58" i="1"/>
  <c r="D57" i="10" s="1"/>
  <c r="N58" i="1"/>
  <c r="G57" i="10" s="1"/>
  <c r="L58" i="1"/>
  <c r="F57" i="10" s="1"/>
  <c r="J58" i="1"/>
  <c r="E57" i="10" s="1"/>
  <c r="H58" i="1"/>
  <c r="C57" i="10" s="1"/>
  <c r="AB57" i="1"/>
  <c r="L56" i="10" s="1"/>
  <c r="Z57" i="1"/>
  <c r="H56" i="10" s="1"/>
  <c r="X57" i="1"/>
  <c r="K56" i="10" s="1"/>
  <c r="T57" i="1"/>
  <c r="J56" i="10" s="1"/>
  <c r="R57" i="1"/>
  <c r="I56" i="10" s="1"/>
  <c r="P57" i="1"/>
  <c r="D56" i="10" s="1"/>
  <c r="N57" i="1"/>
  <c r="G56" i="10" s="1"/>
  <c r="L57" i="1"/>
  <c r="F56" i="10" s="1"/>
  <c r="J57" i="1"/>
  <c r="E56" i="10" s="1"/>
  <c r="H57" i="1"/>
  <c r="C56" i="10" s="1"/>
  <c r="AB56" i="1"/>
  <c r="L55" i="10" s="1"/>
  <c r="Z56" i="1"/>
  <c r="H55" i="10" s="1"/>
  <c r="X56" i="1"/>
  <c r="K55" i="10" s="1"/>
  <c r="T56" i="1"/>
  <c r="J55" i="10" s="1"/>
  <c r="R56" i="1"/>
  <c r="I55" i="10" s="1"/>
  <c r="P56" i="1"/>
  <c r="D55" i="10" s="1"/>
  <c r="N56" i="1"/>
  <c r="G55" i="10" s="1"/>
  <c r="L56" i="1"/>
  <c r="F55" i="10" s="1"/>
  <c r="J56" i="1"/>
  <c r="E55" i="10" s="1"/>
  <c r="H56" i="1"/>
  <c r="C55" i="10" s="1"/>
  <c r="AB55" i="1"/>
  <c r="L54" i="10" s="1"/>
  <c r="Z55" i="1"/>
  <c r="H54" i="10" s="1"/>
  <c r="X55" i="1"/>
  <c r="K54" i="10" s="1"/>
  <c r="T55" i="1"/>
  <c r="J54" i="10" s="1"/>
  <c r="R55" i="1"/>
  <c r="I54" i="10" s="1"/>
  <c r="P55" i="1"/>
  <c r="D54" i="10" s="1"/>
  <c r="N55" i="1"/>
  <c r="G54" i="10" s="1"/>
  <c r="L55" i="1"/>
  <c r="F54" i="10" s="1"/>
  <c r="J55" i="1"/>
  <c r="E54" i="10" s="1"/>
  <c r="H55" i="1"/>
  <c r="C54" i="10" s="1"/>
  <c r="AB54" i="1"/>
  <c r="L53" i="10" s="1"/>
  <c r="Z54" i="1"/>
  <c r="H53" i="10" s="1"/>
  <c r="X54" i="1"/>
  <c r="K53" i="10" s="1"/>
  <c r="T54" i="1"/>
  <c r="J53" i="10" s="1"/>
  <c r="R54" i="1"/>
  <c r="I53" i="10" s="1"/>
  <c r="P54" i="1"/>
  <c r="D53" i="10" s="1"/>
  <c r="N54" i="1"/>
  <c r="G53" i="10" s="1"/>
  <c r="L54" i="1"/>
  <c r="F53" i="10" s="1"/>
  <c r="J54" i="1"/>
  <c r="E53" i="10" s="1"/>
  <c r="H54" i="1"/>
  <c r="C53" i="10" s="1"/>
  <c r="AB53" i="1"/>
  <c r="L52" i="10" s="1"/>
  <c r="Z53" i="1"/>
  <c r="H52" i="10" s="1"/>
  <c r="X53" i="1"/>
  <c r="K52" i="10" s="1"/>
  <c r="T53" i="1"/>
  <c r="J52" i="10" s="1"/>
  <c r="R53" i="1"/>
  <c r="I52" i="10" s="1"/>
  <c r="P53" i="1"/>
  <c r="D52" i="10" s="1"/>
  <c r="N53" i="1"/>
  <c r="G52" i="10" s="1"/>
  <c r="L53" i="1"/>
  <c r="F52" i="10" s="1"/>
  <c r="J53" i="1"/>
  <c r="E52" i="10" s="1"/>
  <c r="H53" i="1"/>
  <c r="C52" i="10" s="1"/>
  <c r="AB52" i="1"/>
  <c r="L51" i="10" s="1"/>
  <c r="Z52" i="1"/>
  <c r="H51" i="10" s="1"/>
  <c r="X52" i="1"/>
  <c r="K51" i="10" s="1"/>
  <c r="T52" i="1"/>
  <c r="J51" i="10" s="1"/>
  <c r="R52" i="1"/>
  <c r="I51" i="10" s="1"/>
  <c r="P52" i="1"/>
  <c r="D51" i="10" s="1"/>
  <c r="N52" i="1"/>
  <c r="G51" i="10" s="1"/>
  <c r="L52" i="1"/>
  <c r="F51" i="10" s="1"/>
  <c r="J52" i="1"/>
  <c r="E51" i="10" s="1"/>
  <c r="H52" i="1"/>
  <c r="C51" i="10" s="1"/>
  <c r="AB51" i="1"/>
  <c r="L50" i="10" s="1"/>
  <c r="Z51" i="1"/>
  <c r="H50" i="10" s="1"/>
  <c r="X51" i="1"/>
  <c r="K50" i="10" s="1"/>
  <c r="T51" i="1"/>
  <c r="J50" i="10" s="1"/>
  <c r="R51" i="1"/>
  <c r="I50" i="10" s="1"/>
  <c r="P51" i="1"/>
  <c r="D50" i="10" s="1"/>
  <c r="N51" i="1"/>
  <c r="G50" i="10" s="1"/>
  <c r="L51" i="1"/>
  <c r="F50" i="10" s="1"/>
  <c r="J51" i="1"/>
  <c r="E50" i="10" s="1"/>
  <c r="H51" i="1"/>
  <c r="C50" i="10" s="1"/>
  <c r="AB50" i="1"/>
  <c r="L49" i="10" s="1"/>
  <c r="Z50" i="1"/>
  <c r="H49" i="10" s="1"/>
  <c r="X50" i="1"/>
  <c r="K49" i="10" s="1"/>
  <c r="T50" i="1"/>
  <c r="J49" i="10" s="1"/>
  <c r="R50" i="1"/>
  <c r="I49" i="10" s="1"/>
  <c r="P50" i="1"/>
  <c r="D49" i="10" s="1"/>
  <c r="N50" i="1"/>
  <c r="G49" i="10" s="1"/>
  <c r="L50" i="1"/>
  <c r="F49" i="10" s="1"/>
  <c r="J50" i="1"/>
  <c r="E49" i="10" s="1"/>
  <c r="H50" i="1"/>
  <c r="C49" i="10" s="1"/>
  <c r="AB49" i="1"/>
  <c r="L48" i="10" s="1"/>
  <c r="Z49" i="1"/>
  <c r="H48" i="10" s="1"/>
  <c r="X49" i="1"/>
  <c r="K48" i="10" s="1"/>
  <c r="T49" i="1"/>
  <c r="J48" i="10" s="1"/>
  <c r="R49" i="1"/>
  <c r="I48" i="10" s="1"/>
  <c r="P49" i="1"/>
  <c r="D48" i="10" s="1"/>
  <c r="N49" i="1"/>
  <c r="G48" i="10" s="1"/>
  <c r="L49" i="1"/>
  <c r="F48" i="10" s="1"/>
  <c r="J49" i="1"/>
  <c r="E48" i="10" s="1"/>
  <c r="H49" i="1"/>
  <c r="C48" i="10" s="1"/>
  <c r="AB48" i="1"/>
  <c r="L47" i="10" s="1"/>
  <c r="Z48" i="1"/>
  <c r="H47" i="10" s="1"/>
  <c r="X48" i="1"/>
  <c r="K47" i="10" s="1"/>
  <c r="T48" i="1"/>
  <c r="J47" i="10" s="1"/>
  <c r="R48" i="1"/>
  <c r="I47" i="10" s="1"/>
  <c r="P48" i="1"/>
  <c r="D47" i="10" s="1"/>
  <c r="N48" i="1"/>
  <c r="G47" i="10" s="1"/>
  <c r="L48" i="1"/>
  <c r="F47" i="10" s="1"/>
  <c r="J48" i="1"/>
  <c r="E47" i="10" s="1"/>
  <c r="H48" i="1"/>
  <c r="C47" i="10" s="1"/>
  <c r="AB47" i="1"/>
  <c r="L46" i="10" s="1"/>
  <c r="Z47" i="1"/>
  <c r="H46" i="10" s="1"/>
  <c r="X47" i="1"/>
  <c r="K46" i="10" s="1"/>
  <c r="T47" i="1"/>
  <c r="J46" i="10" s="1"/>
  <c r="R47" i="1"/>
  <c r="I46" i="10" s="1"/>
  <c r="P47" i="1"/>
  <c r="D46" i="10" s="1"/>
  <c r="N47" i="1"/>
  <c r="G46" i="10" s="1"/>
  <c r="L47" i="1"/>
  <c r="F46" i="10" s="1"/>
  <c r="J47" i="1"/>
  <c r="E46" i="10" s="1"/>
  <c r="H47" i="1"/>
  <c r="C46" i="10" s="1"/>
  <c r="AB46" i="1"/>
  <c r="L45" i="10" s="1"/>
  <c r="Z46" i="1"/>
  <c r="H45" i="10" s="1"/>
  <c r="X46" i="1"/>
  <c r="K45" i="10" s="1"/>
  <c r="T46" i="1"/>
  <c r="J45" i="10" s="1"/>
  <c r="R46" i="1"/>
  <c r="I45" i="10" s="1"/>
  <c r="P46" i="1"/>
  <c r="D45" i="10" s="1"/>
  <c r="N46" i="1"/>
  <c r="G45" i="10" s="1"/>
  <c r="L46" i="1"/>
  <c r="F45" i="10" s="1"/>
  <c r="J46" i="1"/>
  <c r="E45" i="10" s="1"/>
  <c r="H46" i="1"/>
  <c r="C45" i="10" s="1"/>
  <c r="AB45" i="1"/>
  <c r="L44" i="10" s="1"/>
  <c r="Z45" i="1"/>
  <c r="H44" i="10" s="1"/>
  <c r="X45" i="1"/>
  <c r="K44" i="10" s="1"/>
  <c r="T45" i="1"/>
  <c r="J44" i="10" s="1"/>
  <c r="R45" i="1"/>
  <c r="I44" i="10" s="1"/>
  <c r="P45" i="1"/>
  <c r="D44" i="10" s="1"/>
  <c r="N45" i="1"/>
  <c r="G44" i="10" s="1"/>
  <c r="L45" i="1"/>
  <c r="F44" i="10" s="1"/>
  <c r="J45" i="1"/>
  <c r="E44" i="10" s="1"/>
  <c r="H45" i="1"/>
  <c r="C44" i="10" s="1"/>
  <c r="AB44" i="1"/>
  <c r="L43" i="10" s="1"/>
  <c r="Z44" i="1"/>
  <c r="H43" i="10" s="1"/>
  <c r="X44" i="1"/>
  <c r="K43" i="10" s="1"/>
  <c r="T44" i="1"/>
  <c r="J43" i="10" s="1"/>
  <c r="R44" i="1"/>
  <c r="I43" i="10" s="1"/>
  <c r="P44" i="1"/>
  <c r="D43" i="10" s="1"/>
  <c r="N44" i="1"/>
  <c r="G43" i="10" s="1"/>
  <c r="L44" i="1"/>
  <c r="F43" i="10" s="1"/>
  <c r="J44" i="1"/>
  <c r="E43" i="10" s="1"/>
  <c r="H44" i="1"/>
  <c r="C43" i="10" s="1"/>
  <c r="AB43" i="1"/>
  <c r="L42" i="10" s="1"/>
  <c r="Z43" i="1"/>
  <c r="H42" i="10" s="1"/>
  <c r="X43" i="1"/>
  <c r="K42" i="10" s="1"/>
  <c r="T43" i="1"/>
  <c r="J42" i="10" s="1"/>
  <c r="R43" i="1"/>
  <c r="I42" i="10" s="1"/>
  <c r="P43" i="1"/>
  <c r="D42" i="10" s="1"/>
  <c r="N43" i="1"/>
  <c r="G42" i="10" s="1"/>
  <c r="L43" i="1"/>
  <c r="F42" i="10" s="1"/>
  <c r="J43" i="1"/>
  <c r="E42" i="10" s="1"/>
  <c r="H43" i="1"/>
  <c r="C42" i="10" s="1"/>
  <c r="AB42" i="1"/>
  <c r="L41" i="10" s="1"/>
  <c r="Z42" i="1"/>
  <c r="H41" i="10" s="1"/>
  <c r="X42" i="1"/>
  <c r="K41" i="10" s="1"/>
  <c r="T42" i="1"/>
  <c r="J41" i="10" s="1"/>
  <c r="R42" i="1"/>
  <c r="I41" i="10" s="1"/>
  <c r="P42" i="1"/>
  <c r="D41" i="10" s="1"/>
  <c r="N42" i="1"/>
  <c r="G41" i="10" s="1"/>
  <c r="L42" i="1"/>
  <c r="F41" i="10" s="1"/>
  <c r="J42" i="1"/>
  <c r="E41" i="10" s="1"/>
  <c r="H42" i="1"/>
  <c r="C41" i="10" s="1"/>
  <c r="AB41" i="1"/>
  <c r="L40" i="10" s="1"/>
  <c r="Z41" i="1"/>
  <c r="H40" i="10" s="1"/>
  <c r="X41" i="1"/>
  <c r="K40" i="10" s="1"/>
  <c r="T41" i="1"/>
  <c r="J40" i="10" s="1"/>
  <c r="R41" i="1"/>
  <c r="I40" i="10" s="1"/>
  <c r="P41" i="1"/>
  <c r="D40" i="10" s="1"/>
  <c r="N41" i="1"/>
  <c r="G40" i="10" s="1"/>
  <c r="L41" i="1"/>
  <c r="F40" i="10" s="1"/>
  <c r="J41" i="1"/>
  <c r="E40" i="10" s="1"/>
  <c r="H41" i="1"/>
  <c r="C40" i="10" s="1"/>
  <c r="AB40" i="1"/>
  <c r="L39" i="10" s="1"/>
  <c r="Z40" i="1"/>
  <c r="H39" i="10" s="1"/>
  <c r="X40" i="1"/>
  <c r="K39" i="10" s="1"/>
  <c r="T40" i="1"/>
  <c r="J39" i="10" s="1"/>
  <c r="R40" i="1"/>
  <c r="I39" i="10" s="1"/>
  <c r="P40" i="1"/>
  <c r="D39" i="10" s="1"/>
  <c r="N40" i="1"/>
  <c r="G39" i="10" s="1"/>
  <c r="L40" i="1"/>
  <c r="F39" i="10" s="1"/>
  <c r="J40" i="1"/>
  <c r="E39" i="10" s="1"/>
  <c r="H40" i="1"/>
  <c r="C39" i="10" s="1"/>
  <c r="AB39" i="1"/>
  <c r="L38" i="10" s="1"/>
  <c r="Z39" i="1"/>
  <c r="H38" i="10" s="1"/>
  <c r="X39" i="1"/>
  <c r="K38" i="10" s="1"/>
  <c r="T39" i="1"/>
  <c r="J38" i="10" s="1"/>
  <c r="R39" i="1"/>
  <c r="I38" i="10" s="1"/>
  <c r="P39" i="1"/>
  <c r="D38" i="10" s="1"/>
  <c r="N39" i="1"/>
  <c r="G38" i="10" s="1"/>
  <c r="L39" i="1"/>
  <c r="F38" i="10" s="1"/>
  <c r="J39" i="1"/>
  <c r="E38" i="10" s="1"/>
  <c r="H39" i="1"/>
  <c r="C38" i="10" s="1"/>
  <c r="AB38" i="1"/>
  <c r="L37" i="10" s="1"/>
  <c r="Z38" i="1"/>
  <c r="H37" i="10" s="1"/>
  <c r="X38" i="1"/>
  <c r="K37" i="10" s="1"/>
  <c r="T38" i="1"/>
  <c r="J37" i="10" s="1"/>
  <c r="R38" i="1"/>
  <c r="I37" i="10" s="1"/>
  <c r="P38" i="1"/>
  <c r="D37" i="10" s="1"/>
  <c r="N38" i="1"/>
  <c r="G37" i="10" s="1"/>
  <c r="L38" i="1"/>
  <c r="F37" i="10" s="1"/>
  <c r="J38" i="1"/>
  <c r="E37" i="10" s="1"/>
  <c r="H38" i="1"/>
  <c r="C37" i="10" s="1"/>
  <c r="AB37" i="1"/>
  <c r="L36" i="10" s="1"/>
  <c r="Z37" i="1"/>
  <c r="H36" i="10" s="1"/>
  <c r="X37" i="1"/>
  <c r="K36" i="10" s="1"/>
  <c r="T37" i="1"/>
  <c r="J36" i="10" s="1"/>
  <c r="R37" i="1"/>
  <c r="I36" i="10" s="1"/>
  <c r="P37" i="1"/>
  <c r="D36" i="10" s="1"/>
  <c r="N37" i="1"/>
  <c r="G36" i="10" s="1"/>
  <c r="L37" i="1"/>
  <c r="F36" i="10" s="1"/>
  <c r="J37" i="1"/>
  <c r="E36" i="10" s="1"/>
  <c r="H37" i="1"/>
  <c r="C36" i="10" s="1"/>
  <c r="AB36" i="1"/>
  <c r="L35" i="10" s="1"/>
  <c r="Z36" i="1"/>
  <c r="H35" i="10" s="1"/>
  <c r="X36" i="1"/>
  <c r="K35" i="10" s="1"/>
  <c r="T36" i="1"/>
  <c r="J35" i="10" s="1"/>
  <c r="R36" i="1"/>
  <c r="I35" i="10" s="1"/>
  <c r="P36" i="1"/>
  <c r="D35" i="10" s="1"/>
  <c r="N36" i="1"/>
  <c r="G35" i="10" s="1"/>
  <c r="L36" i="1"/>
  <c r="F35" i="10" s="1"/>
  <c r="J36" i="1"/>
  <c r="E35" i="10" s="1"/>
  <c r="H36" i="1"/>
  <c r="C35" i="10" s="1"/>
  <c r="AB35" i="1"/>
  <c r="L34" i="10" s="1"/>
  <c r="Z35" i="1"/>
  <c r="H34" i="10" s="1"/>
  <c r="X35" i="1"/>
  <c r="K34" i="10" s="1"/>
  <c r="T35" i="1"/>
  <c r="J34" i="10" s="1"/>
  <c r="R35" i="1"/>
  <c r="I34" i="10" s="1"/>
  <c r="P35" i="1"/>
  <c r="D34" i="10" s="1"/>
  <c r="N35" i="1"/>
  <c r="G34" i="10" s="1"/>
  <c r="L35" i="1"/>
  <c r="F34" i="10" s="1"/>
  <c r="J35" i="1"/>
  <c r="E34" i="10" s="1"/>
  <c r="H35" i="1"/>
  <c r="C34" i="10" s="1"/>
  <c r="AB34" i="1"/>
  <c r="L33" i="10" s="1"/>
  <c r="Z34" i="1"/>
  <c r="H33" i="10" s="1"/>
  <c r="X34" i="1"/>
  <c r="K33" i="10" s="1"/>
  <c r="T34" i="1"/>
  <c r="J33" i="10" s="1"/>
  <c r="R34" i="1"/>
  <c r="I33" i="10" s="1"/>
  <c r="P34" i="1"/>
  <c r="D33" i="10" s="1"/>
  <c r="N34" i="1"/>
  <c r="G33" i="10" s="1"/>
  <c r="L34" i="1"/>
  <c r="F33" i="10" s="1"/>
  <c r="J34" i="1"/>
  <c r="E33" i="10" s="1"/>
  <c r="H34" i="1"/>
  <c r="C33" i="10" s="1"/>
  <c r="AB33" i="1"/>
  <c r="L32" i="10" s="1"/>
  <c r="Z33" i="1"/>
  <c r="H32" i="10" s="1"/>
  <c r="X33" i="1"/>
  <c r="K32" i="10" s="1"/>
  <c r="T33" i="1"/>
  <c r="J32" i="10" s="1"/>
  <c r="R33" i="1"/>
  <c r="I32" i="10" s="1"/>
  <c r="P33" i="1"/>
  <c r="D32" i="10" s="1"/>
  <c r="N33" i="1"/>
  <c r="G32" i="10" s="1"/>
  <c r="L33" i="1"/>
  <c r="F32" i="10" s="1"/>
  <c r="J33" i="1"/>
  <c r="E32" i="10" s="1"/>
  <c r="H33" i="1"/>
  <c r="C32" i="10" s="1"/>
  <c r="AB32" i="1"/>
  <c r="L31" i="10" s="1"/>
  <c r="Z32" i="1"/>
  <c r="H31" i="10" s="1"/>
  <c r="X32" i="1"/>
  <c r="K31" i="10" s="1"/>
  <c r="T32" i="1"/>
  <c r="J31" i="10" s="1"/>
  <c r="R32" i="1"/>
  <c r="I31" i="10" s="1"/>
  <c r="P32" i="1"/>
  <c r="D31" i="10" s="1"/>
  <c r="N32" i="1"/>
  <c r="G31" i="10" s="1"/>
  <c r="L32" i="1"/>
  <c r="F31" i="10" s="1"/>
  <c r="J32" i="1"/>
  <c r="E31" i="10" s="1"/>
  <c r="H32" i="1"/>
  <c r="C31" i="10" s="1"/>
  <c r="AB31" i="1"/>
  <c r="L30" i="10" s="1"/>
  <c r="Z31" i="1"/>
  <c r="H30" i="10" s="1"/>
  <c r="X31" i="1"/>
  <c r="K30" i="10" s="1"/>
  <c r="T31" i="1"/>
  <c r="J30" i="10" s="1"/>
  <c r="R31" i="1"/>
  <c r="I30" i="10" s="1"/>
  <c r="P31" i="1"/>
  <c r="D30" i="10" s="1"/>
  <c r="N31" i="1"/>
  <c r="G30" i="10" s="1"/>
  <c r="L31" i="1"/>
  <c r="F30" i="10" s="1"/>
  <c r="J31" i="1"/>
  <c r="E30" i="10" s="1"/>
  <c r="H31" i="1"/>
  <c r="C30" i="10" s="1"/>
  <c r="AB30" i="1"/>
  <c r="L29" i="10" s="1"/>
  <c r="Z30" i="1"/>
  <c r="H29" i="10" s="1"/>
  <c r="X30" i="1"/>
  <c r="K29" i="10" s="1"/>
  <c r="T30" i="1"/>
  <c r="J29" i="10" s="1"/>
  <c r="R30" i="1"/>
  <c r="I29" i="10" s="1"/>
  <c r="P30" i="1"/>
  <c r="D29" i="10" s="1"/>
  <c r="N30" i="1"/>
  <c r="G29" i="10" s="1"/>
  <c r="L30" i="1"/>
  <c r="F29" i="10" s="1"/>
  <c r="J30" i="1"/>
  <c r="E29" i="10" s="1"/>
  <c r="H30" i="1"/>
  <c r="C29" i="10" s="1"/>
  <c r="AB29" i="1"/>
  <c r="L28" i="10" s="1"/>
  <c r="Z29" i="1"/>
  <c r="H28" i="10" s="1"/>
  <c r="X29" i="1"/>
  <c r="K28" i="10" s="1"/>
  <c r="T29" i="1"/>
  <c r="J28" i="10" s="1"/>
  <c r="R29" i="1"/>
  <c r="I28" i="10" s="1"/>
  <c r="P29" i="1"/>
  <c r="D28" i="10" s="1"/>
  <c r="N29" i="1"/>
  <c r="G28" i="10" s="1"/>
  <c r="L29" i="1"/>
  <c r="F28" i="10" s="1"/>
  <c r="J29" i="1"/>
  <c r="E28" i="10" s="1"/>
  <c r="H29" i="1"/>
  <c r="C28" i="10" s="1"/>
  <c r="AB28" i="1"/>
  <c r="L27" i="10" s="1"/>
  <c r="Z28" i="1"/>
  <c r="H27" i="10" s="1"/>
  <c r="X28" i="1"/>
  <c r="K27" i="10" s="1"/>
  <c r="T28" i="1"/>
  <c r="J27" i="10" s="1"/>
  <c r="R28" i="1"/>
  <c r="I27" i="10" s="1"/>
  <c r="P28" i="1"/>
  <c r="D27" i="10" s="1"/>
  <c r="N28" i="1"/>
  <c r="G27" i="10" s="1"/>
  <c r="L28" i="1"/>
  <c r="F27" i="10" s="1"/>
  <c r="J28" i="1"/>
  <c r="E27" i="10" s="1"/>
  <c r="H28" i="1"/>
  <c r="C27" i="10" s="1"/>
  <c r="AB27" i="1"/>
  <c r="L26" i="10" s="1"/>
  <c r="Z27" i="1"/>
  <c r="H26" i="10" s="1"/>
  <c r="X27" i="1"/>
  <c r="K26" i="10" s="1"/>
  <c r="T27" i="1"/>
  <c r="J26" i="10" s="1"/>
  <c r="R27" i="1"/>
  <c r="I26" i="10" s="1"/>
  <c r="P27" i="1"/>
  <c r="D26" i="10" s="1"/>
  <c r="N27" i="1"/>
  <c r="G26" i="10" s="1"/>
  <c r="L27" i="1"/>
  <c r="F26" i="10" s="1"/>
  <c r="J27" i="1"/>
  <c r="E26" i="10" s="1"/>
  <c r="H27" i="1"/>
  <c r="C26" i="10" s="1"/>
  <c r="AB26" i="1"/>
  <c r="L25" i="10" s="1"/>
  <c r="Z26" i="1"/>
  <c r="H25" i="10" s="1"/>
  <c r="X26" i="1"/>
  <c r="K25" i="10" s="1"/>
  <c r="T26" i="1"/>
  <c r="J25" i="10" s="1"/>
  <c r="R26" i="1"/>
  <c r="I25" i="10" s="1"/>
  <c r="P26" i="1"/>
  <c r="D25" i="10" s="1"/>
  <c r="N26" i="1"/>
  <c r="G25" i="10" s="1"/>
  <c r="L26" i="1"/>
  <c r="F25" i="10" s="1"/>
  <c r="J26" i="1"/>
  <c r="E25" i="10" s="1"/>
  <c r="H26" i="1"/>
  <c r="C25" i="10" s="1"/>
  <c r="AB25" i="1"/>
  <c r="L24" i="10" s="1"/>
  <c r="Z25" i="1"/>
  <c r="H24" i="10" s="1"/>
  <c r="X25" i="1"/>
  <c r="K24" i="10" s="1"/>
  <c r="T25" i="1"/>
  <c r="J24" i="10" s="1"/>
  <c r="R25" i="1"/>
  <c r="I24" i="10" s="1"/>
  <c r="P25" i="1"/>
  <c r="D24" i="10" s="1"/>
  <c r="N25" i="1"/>
  <c r="G24" i="10" s="1"/>
  <c r="L25" i="1"/>
  <c r="F24" i="10" s="1"/>
  <c r="J25" i="1"/>
  <c r="E24" i="10" s="1"/>
  <c r="H25" i="1"/>
  <c r="C24" i="10" s="1"/>
  <c r="AB24" i="1"/>
  <c r="L23" i="10" s="1"/>
  <c r="Z24" i="1"/>
  <c r="H23" i="10" s="1"/>
  <c r="X24" i="1"/>
  <c r="K23" i="10" s="1"/>
  <c r="T24" i="1"/>
  <c r="J23" i="10" s="1"/>
  <c r="R24" i="1"/>
  <c r="I23" i="10" s="1"/>
  <c r="P24" i="1"/>
  <c r="D23" i="10" s="1"/>
  <c r="N24" i="1"/>
  <c r="G23" i="10" s="1"/>
  <c r="L24" i="1"/>
  <c r="F23" i="10" s="1"/>
  <c r="J24" i="1"/>
  <c r="E23" i="10" s="1"/>
  <c r="H24" i="1"/>
  <c r="C23" i="10" s="1"/>
  <c r="AB23" i="1"/>
  <c r="L22" i="10" s="1"/>
  <c r="Z23" i="1"/>
  <c r="H22" i="10" s="1"/>
  <c r="X23" i="1"/>
  <c r="K22" i="10" s="1"/>
  <c r="T23" i="1"/>
  <c r="J22" i="10" s="1"/>
  <c r="R23" i="1"/>
  <c r="I22" i="10" s="1"/>
  <c r="P23" i="1"/>
  <c r="D22" i="10" s="1"/>
  <c r="N23" i="1"/>
  <c r="G22" i="10" s="1"/>
  <c r="L23" i="1"/>
  <c r="F22" i="10" s="1"/>
  <c r="J23" i="1"/>
  <c r="E22" i="10" s="1"/>
  <c r="H23" i="1"/>
  <c r="C22" i="10" s="1"/>
  <c r="AB22" i="1"/>
  <c r="L21" i="10" s="1"/>
  <c r="Z22" i="1"/>
  <c r="H21" i="10" s="1"/>
  <c r="X22" i="1"/>
  <c r="K21" i="10" s="1"/>
  <c r="T22" i="1"/>
  <c r="J21" i="10" s="1"/>
  <c r="R22" i="1"/>
  <c r="I21" i="10" s="1"/>
  <c r="P22" i="1"/>
  <c r="D21" i="10" s="1"/>
  <c r="N22" i="1"/>
  <c r="G21" i="10" s="1"/>
  <c r="L22" i="1"/>
  <c r="F21" i="10" s="1"/>
  <c r="J22" i="1"/>
  <c r="E21" i="10" s="1"/>
  <c r="H22" i="1"/>
  <c r="C21" i="10" s="1"/>
  <c r="AB21" i="1"/>
  <c r="L20" i="10" s="1"/>
  <c r="Z21" i="1"/>
  <c r="H20" i="10" s="1"/>
  <c r="X21" i="1"/>
  <c r="K20" i="10" s="1"/>
  <c r="T21" i="1"/>
  <c r="J20" i="10" s="1"/>
  <c r="R21" i="1"/>
  <c r="I20" i="10" s="1"/>
  <c r="P21" i="1"/>
  <c r="D20" i="10" s="1"/>
  <c r="N21" i="1"/>
  <c r="G20" i="10" s="1"/>
  <c r="L21" i="1"/>
  <c r="F20" i="10" s="1"/>
  <c r="J21" i="1"/>
  <c r="E20" i="10" s="1"/>
  <c r="H21" i="1"/>
  <c r="C20" i="10" s="1"/>
  <c r="AB20" i="1"/>
  <c r="L19" i="10" s="1"/>
  <c r="Z20" i="1"/>
  <c r="H19" i="10" s="1"/>
  <c r="X20" i="1"/>
  <c r="K19" i="10" s="1"/>
  <c r="T20" i="1"/>
  <c r="J19" i="10" s="1"/>
  <c r="R20" i="1"/>
  <c r="I19" i="10" s="1"/>
  <c r="P20" i="1"/>
  <c r="D19" i="10" s="1"/>
  <c r="N20" i="1"/>
  <c r="G19" i="10" s="1"/>
  <c r="L20" i="1"/>
  <c r="F19" i="10" s="1"/>
  <c r="J20" i="1"/>
  <c r="E19" i="10" s="1"/>
  <c r="H20" i="1"/>
  <c r="C19" i="10" s="1"/>
  <c r="AB19" i="1"/>
  <c r="L18" i="10" s="1"/>
  <c r="Z19" i="1"/>
  <c r="H18" i="10" s="1"/>
  <c r="X19" i="1"/>
  <c r="K18" i="10" s="1"/>
  <c r="T19" i="1"/>
  <c r="J18" i="10" s="1"/>
  <c r="R19" i="1"/>
  <c r="I18" i="10" s="1"/>
  <c r="P19" i="1"/>
  <c r="D18" i="10" s="1"/>
  <c r="N19" i="1"/>
  <c r="G18" i="10" s="1"/>
  <c r="L19" i="1"/>
  <c r="F18" i="10" s="1"/>
  <c r="J19" i="1"/>
  <c r="E18" i="10" s="1"/>
  <c r="H19" i="1"/>
  <c r="C18" i="10" s="1"/>
  <c r="AB18" i="1"/>
  <c r="L17" i="10" s="1"/>
  <c r="Z18" i="1"/>
  <c r="H17" i="10" s="1"/>
  <c r="X18" i="1"/>
  <c r="K17" i="10" s="1"/>
  <c r="T18" i="1"/>
  <c r="J17" i="10" s="1"/>
  <c r="R18" i="1"/>
  <c r="I17" i="10" s="1"/>
  <c r="P18" i="1"/>
  <c r="D17" i="10" s="1"/>
  <c r="N18" i="1"/>
  <c r="G17" i="10" s="1"/>
  <c r="L18" i="1"/>
  <c r="F17" i="10" s="1"/>
  <c r="J18" i="1"/>
  <c r="E17" i="10" s="1"/>
  <c r="H18" i="1"/>
  <c r="C17" i="10" s="1"/>
  <c r="AB17" i="1"/>
  <c r="L16" i="10" s="1"/>
  <c r="Z17" i="1"/>
  <c r="H16" i="10" s="1"/>
  <c r="X17" i="1"/>
  <c r="K16" i="10" s="1"/>
  <c r="T17" i="1"/>
  <c r="J16" i="10" s="1"/>
  <c r="R17" i="1"/>
  <c r="I16" i="10" s="1"/>
  <c r="P17" i="1"/>
  <c r="D16" i="10" s="1"/>
  <c r="N17" i="1"/>
  <c r="G16" i="10" s="1"/>
  <c r="L17" i="1"/>
  <c r="F16" i="10" s="1"/>
  <c r="J17" i="1"/>
  <c r="E16" i="10" s="1"/>
  <c r="H17" i="1"/>
  <c r="C16" i="10" s="1"/>
  <c r="AB16" i="1"/>
  <c r="L15" i="10" s="1"/>
  <c r="Z16" i="1"/>
  <c r="H15" i="10" s="1"/>
  <c r="X16" i="1"/>
  <c r="K15" i="10" s="1"/>
  <c r="T16" i="1"/>
  <c r="J15" i="10" s="1"/>
  <c r="R16" i="1"/>
  <c r="I15" i="10" s="1"/>
  <c r="P16" i="1"/>
  <c r="D15" i="10" s="1"/>
  <c r="N16" i="1"/>
  <c r="G15" i="10" s="1"/>
  <c r="L16" i="1"/>
  <c r="F15" i="10" s="1"/>
  <c r="J16" i="1"/>
  <c r="E15" i="10" s="1"/>
  <c r="H16" i="1"/>
  <c r="C15" i="10" s="1"/>
  <c r="AB15" i="1"/>
  <c r="L14" i="10" s="1"/>
  <c r="Z15" i="1"/>
  <c r="H14" i="10" s="1"/>
  <c r="X15" i="1"/>
  <c r="K14" i="10" s="1"/>
  <c r="T15" i="1"/>
  <c r="J14" i="10" s="1"/>
  <c r="R15" i="1"/>
  <c r="I14" i="10" s="1"/>
  <c r="P15" i="1"/>
  <c r="D14" i="10" s="1"/>
  <c r="N15" i="1"/>
  <c r="G14" i="10" s="1"/>
  <c r="L15" i="1"/>
  <c r="F14" i="10" s="1"/>
  <c r="J15" i="1"/>
  <c r="E14" i="10" s="1"/>
  <c r="H15" i="1"/>
  <c r="C14" i="10" s="1"/>
  <c r="AB14" i="1"/>
  <c r="L13" i="10" s="1"/>
  <c r="Z14" i="1"/>
  <c r="H13" i="10" s="1"/>
  <c r="X14" i="1"/>
  <c r="K13" i="10" s="1"/>
  <c r="T14" i="1"/>
  <c r="J13" i="10" s="1"/>
  <c r="R14" i="1"/>
  <c r="I13" i="10" s="1"/>
  <c r="P14" i="1"/>
  <c r="D13" i="10" s="1"/>
  <c r="N14" i="1"/>
  <c r="G13" i="10" s="1"/>
  <c r="L14" i="1"/>
  <c r="F13" i="10" s="1"/>
  <c r="J14" i="1"/>
  <c r="E13" i="10" s="1"/>
  <c r="H14" i="1"/>
  <c r="C13" i="10" s="1"/>
  <c r="AB13" i="1"/>
  <c r="L12" i="10" s="1"/>
  <c r="Z13" i="1"/>
  <c r="H12" i="10" s="1"/>
  <c r="X13" i="1"/>
  <c r="K12" i="10" s="1"/>
  <c r="T13" i="1"/>
  <c r="J12" i="10" s="1"/>
  <c r="R13" i="1"/>
  <c r="I12" i="10" s="1"/>
  <c r="P13" i="1"/>
  <c r="D12" i="10" s="1"/>
  <c r="N13" i="1"/>
  <c r="G12" i="10" s="1"/>
  <c r="L13" i="1"/>
  <c r="F12" i="10" s="1"/>
  <c r="J13" i="1"/>
  <c r="E12" i="10" s="1"/>
  <c r="H13" i="1"/>
  <c r="C12" i="10" s="1"/>
  <c r="AB12" i="1"/>
  <c r="L11" i="10" s="1"/>
  <c r="Z12" i="1"/>
  <c r="H11" i="10" s="1"/>
  <c r="X12" i="1"/>
  <c r="K11" i="10" s="1"/>
  <c r="T12" i="1"/>
  <c r="J11" i="10" s="1"/>
  <c r="R12" i="1"/>
  <c r="I11" i="10" s="1"/>
  <c r="P12" i="1"/>
  <c r="D11" i="10" s="1"/>
  <c r="N12" i="1"/>
  <c r="G11" i="10" s="1"/>
  <c r="L12" i="1"/>
  <c r="F11" i="10" s="1"/>
  <c r="J12" i="1"/>
  <c r="E11" i="10" s="1"/>
  <c r="H12" i="1"/>
  <c r="C11" i="10" s="1"/>
  <c r="AB11" i="1"/>
  <c r="L10" i="10" s="1"/>
  <c r="Z11" i="1"/>
  <c r="H10" i="10" s="1"/>
  <c r="X11" i="1"/>
  <c r="K10" i="10" s="1"/>
  <c r="T11" i="1"/>
  <c r="J10" i="10" s="1"/>
  <c r="R11" i="1"/>
  <c r="I10" i="10" s="1"/>
  <c r="P11" i="1"/>
  <c r="D10" i="10" s="1"/>
  <c r="N11" i="1"/>
  <c r="G10" i="10" s="1"/>
  <c r="L11" i="1"/>
  <c r="F10" i="10" s="1"/>
  <c r="J11" i="1"/>
  <c r="E10" i="10" s="1"/>
  <c r="H11" i="1"/>
  <c r="C10" i="10" s="1"/>
  <c r="AB10" i="1"/>
  <c r="L9" i="10" s="1"/>
  <c r="Z10" i="1"/>
  <c r="H9" i="10" s="1"/>
  <c r="X10" i="1"/>
  <c r="K9" i="10" s="1"/>
  <c r="T10" i="1"/>
  <c r="J9" i="10" s="1"/>
  <c r="R10" i="1"/>
  <c r="I9" i="10" s="1"/>
  <c r="P10" i="1"/>
  <c r="D9" i="10" s="1"/>
  <c r="N10" i="1"/>
  <c r="G9" i="10" s="1"/>
  <c r="L10" i="1"/>
  <c r="F9" i="10" s="1"/>
  <c r="J10" i="1"/>
  <c r="E9" i="10" s="1"/>
  <c r="H10" i="1"/>
  <c r="C9" i="10" s="1"/>
  <c r="AB9" i="1"/>
  <c r="L8" i="10" s="1"/>
  <c r="Z9" i="1"/>
  <c r="H8" i="10" s="1"/>
  <c r="X9" i="1"/>
  <c r="K8" i="10" s="1"/>
  <c r="T9" i="1"/>
  <c r="J8" i="10" s="1"/>
  <c r="R9" i="1"/>
  <c r="I8" i="10" s="1"/>
  <c r="P9" i="1"/>
  <c r="D8" i="10" s="1"/>
  <c r="N9" i="1"/>
  <c r="G8" i="10" s="1"/>
  <c r="L9" i="1"/>
  <c r="F8" i="10" s="1"/>
  <c r="J9" i="1"/>
  <c r="E8" i="10" s="1"/>
  <c r="H9" i="1"/>
  <c r="C8" i="10" s="1"/>
  <c r="AB8" i="1"/>
  <c r="L7" i="10" s="1"/>
  <c r="Z8" i="1"/>
  <c r="H7" i="10" s="1"/>
  <c r="X8" i="1"/>
  <c r="K7" i="10" s="1"/>
  <c r="T8" i="1"/>
  <c r="J7" i="10" s="1"/>
  <c r="R8" i="1"/>
  <c r="I7" i="10" s="1"/>
  <c r="P8" i="1"/>
  <c r="D7" i="10" s="1"/>
  <c r="N8" i="1"/>
  <c r="G7" i="10" s="1"/>
  <c r="L8" i="1"/>
  <c r="F7" i="10" s="1"/>
  <c r="J8" i="1"/>
  <c r="E7" i="10" s="1"/>
  <c r="H8" i="1"/>
  <c r="C7" i="10" s="1"/>
  <c r="AB7" i="1"/>
  <c r="L6" i="10" s="1"/>
  <c r="Z7" i="1"/>
  <c r="H6" i="10" s="1"/>
  <c r="X7" i="1"/>
  <c r="K6" i="10" s="1"/>
  <c r="T7" i="1"/>
  <c r="J6" i="10" s="1"/>
  <c r="R7" i="1"/>
  <c r="I6" i="10" s="1"/>
  <c r="P7" i="1"/>
  <c r="D6" i="10" s="1"/>
  <c r="N7" i="1"/>
  <c r="G6" i="10" s="1"/>
  <c r="L7" i="1"/>
  <c r="F6" i="10" s="1"/>
  <c r="J7" i="1"/>
  <c r="E6" i="10" s="1"/>
  <c r="H7" i="1"/>
  <c r="C6" i="10" s="1"/>
  <c r="AB6" i="1"/>
  <c r="L5" i="10" s="1"/>
  <c r="Z6" i="1"/>
  <c r="H5" i="10" s="1"/>
  <c r="X6" i="1"/>
  <c r="T6" i="1"/>
  <c r="J5" i="10" s="1"/>
  <c r="R6" i="1"/>
  <c r="P6" i="1"/>
  <c r="D5" i="10" s="1"/>
  <c r="N6" i="1"/>
  <c r="L6" i="1"/>
  <c r="F5" i="10" s="1"/>
  <c r="J6" i="1"/>
  <c r="H6" i="1"/>
  <c r="AB5" i="1"/>
  <c r="L4" i="10" s="1"/>
  <c r="Z5" i="1"/>
  <c r="H4" i="10" s="1"/>
  <c r="X5" i="1"/>
  <c r="T5" i="1"/>
  <c r="J4" i="10" s="1"/>
  <c r="R5" i="1"/>
  <c r="P5" i="1"/>
  <c r="D4" i="10" s="1"/>
  <c r="N5" i="1"/>
  <c r="L5" i="1"/>
  <c r="F4" i="10" s="1"/>
  <c r="J5" i="1"/>
  <c r="H5" i="1"/>
  <c r="AB4" i="1"/>
  <c r="L3" i="10" s="1"/>
  <c r="Z4" i="1"/>
  <c r="H3" i="10" s="1"/>
  <c r="X4" i="1"/>
  <c r="T4" i="1"/>
  <c r="J3" i="10" s="1"/>
  <c r="R4" i="1"/>
  <c r="I3" i="10" s="1"/>
  <c r="P4" i="1"/>
  <c r="D3" i="10" s="1"/>
  <c r="N4" i="1"/>
  <c r="G3" i="10" s="1"/>
  <c r="L4" i="1"/>
  <c r="F3" i="10" s="1"/>
  <c r="J4" i="1"/>
  <c r="E3" i="10" s="1"/>
  <c r="H4" i="1"/>
  <c r="AB3" i="1"/>
  <c r="Z3" i="1"/>
  <c r="X3" i="1"/>
  <c r="T3" i="1"/>
  <c r="R3" i="1"/>
  <c r="P3" i="1"/>
  <c r="N3" i="1"/>
  <c r="L3" i="1"/>
  <c r="K87" i="1" l="1"/>
  <c r="K88" i="1" s="1"/>
  <c r="C3" i="10"/>
  <c r="M3" i="10" s="1"/>
  <c r="G87" i="1"/>
  <c r="L81" i="10"/>
  <c r="L81" i="11"/>
  <c r="L82" i="10"/>
  <c r="L82" i="11"/>
  <c r="L84" i="10"/>
  <c r="L84" i="11"/>
  <c r="L85" i="10"/>
  <c r="L85" i="11"/>
  <c r="L83" i="10"/>
  <c r="L83" i="11"/>
  <c r="H84" i="10"/>
  <c r="H84" i="11"/>
  <c r="H82" i="10"/>
  <c r="H82" i="11"/>
  <c r="H83" i="10"/>
  <c r="H83" i="11"/>
  <c r="H85" i="10"/>
  <c r="H85" i="11"/>
  <c r="H81" i="10"/>
  <c r="H81" i="11"/>
  <c r="J84" i="10"/>
  <c r="J84" i="11"/>
  <c r="J81" i="10"/>
  <c r="J81" i="11"/>
  <c r="J82" i="10"/>
  <c r="J82" i="11"/>
  <c r="J83" i="10"/>
  <c r="J83" i="11"/>
  <c r="J85" i="10"/>
  <c r="J85" i="11"/>
  <c r="I81" i="10"/>
  <c r="I81" i="11"/>
  <c r="D81" i="10"/>
  <c r="D81" i="11"/>
  <c r="D82" i="10"/>
  <c r="D82" i="11"/>
  <c r="D85" i="10"/>
  <c r="D85" i="11"/>
  <c r="D83" i="10"/>
  <c r="D83" i="11"/>
  <c r="D84" i="10"/>
  <c r="D84" i="11"/>
  <c r="G81" i="10"/>
  <c r="G81" i="11"/>
  <c r="F81" i="10"/>
  <c r="F81" i="11"/>
  <c r="F82" i="10"/>
  <c r="F82" i="11"/>
  <c r="F85" i="10"/>
  <c r="F85" i="11"/>
  <c r="F83" i="10"/>
  <c r="F83" i="11"/>
  <c r="F84" i="10"/>
  <c r="F84" i="11"/>
  <c r="E81" i="10"/>
  <c r="E81" i="11"/>
  <c r="C81" i="10"/>
  <c r="M81" i="10" s="1"/>
  <c r="C81" i="11"/>
  <c r="C85" i="10"/>
  <c r="C85" i="11"/>
  <c r="O87" i="1"/>
  <c r="O88" i="1" s="1"/>
  <c r="J2" i="10"/>
  <c r="S87" i="1"/>
  <c r="S88" i="1" s="1"/>
  <c r="H2" i="10"/>
  <c r="Y87" i="1"/>
  <c r="Y88" i="1" s="1"/>
  <c r="L2" i="10"/>
  <c r="AA87" i="1"/>
  <c r="AA88" i="1" s="1"/>
  <c r="K2" i="10"/>
  <c r="W87" i="1"/>
  <c r="W88" i="1" s="1"/>
  <c r="G88" i="1"/>
  <c r="E2" i="10"/>
  <c r="I87" i="1"/>
  <c r="I88" i="1" s="1"/>
  <c r="F2" i="10"/>
  <c r="G2" i="10"/>
  <c r="M87" i="1"/>
  <c r="M88" i="1" s="1"/>
  <c r="D2" i="10"/>
  <c r="M2" i="10" s="1"/>
  <c r="I2" i="10"/>
  <c r="Q87" i="1"/>
  <c r="Q88" i="1" s="1"/>
  <c r="M17" i="10"/>
  <c r="M23" i="10"/>
  <c r="M29" i="10"/>
  <c r="M35" i="10"/>
  <c r="M41" i="10"/>
  <c r="M47" i="10"/>
  <c r="M11" i="10"/>
  <c r="M10" i="10"/>
  <c r="M46" i="10"/>
  <c r="M52" i="10"/>
  <c r="M70" i="10"/>
  <c r="M16" i="10"/>
  <c r="M28" i="10"/>
  <c r="M34" i="10"/>
  <c r="M58" i="10"/>
  <c r="M76" i="10"/>
  <c r="M22" i="10"/>
  <c r="M40" i="10"/>
  <c r="M64" i="10"/>
  <c r="M53" i="10"/>
  <c r="M59" i="10"/>
  <c r="M77" i="10"/>
  <c r="M33" i="10"/>
  <c r="M21" i="10"/>
  <c r="M51" i="10"/>
  <c r="M63" i="10"/>
  <c r="M15" i="10"/>
  <c r="M27" i="10"/>
  <c r="M39" i="10"/>
  <c r="M75" i="10"/>
  <c r="M9" i="10"/>
  <c r="M45" i="10"/>
  <c r="M57" i="10"/>
  <c r="M69" i="10"/>
  <c r="M54" i="10"/>
  <c r="M78" i="10"/>
  <c r="M65" i="10"/>
  <c r="M71" i="10"/>
  <c r="M14" i="10"/>
  <c r="M8" i="10"/>
  <c r="M48" i="10"/>
  <c r="M60" i="10"/>
  <c r="M66" i="10"/>
  <c r="M72" i="10"/>
  <c r="J85" i="1"/>
  <c r="E5" i="10"/>
  <c r="P11" i="10"/>
  <c r="N11" i="10"/>
  <c r="P17" i="10"/>
  <c r="N17" i="10"/>
  <c r="P23" i="10"/>
  <c r="N23" i="10"/>
  <c r="N29" i="10"/>
  <c r="P29" i="10"/>
  <c r="N35" i="10"/>
  <c r="P35" i="10"/>
  <c r="P41" i="10"/>
  <c r="N41" i="10"/>
  <c r="N47" i="10"/>
  <c r="P47" i="10"/>
  <c r="P53" i="10"/>
  <c r="N53" i="10"/>
  <c r="N59" i="10"/>
  <c r="P59" i="10"/>
  <c r="P65" i="10"/>
  <c r="N65" i="10"/>
  <c r="N71" i="10"/>
  <c r="P71" i="10"/>
  <c r="P77" i="10"/>
  <c r="N77" i="10"/>
  <c r="H83" i="1"/>
  <c r="C4" i="10"/>
  <c r="M4" i="10" s="1"/>
  <c r="J83" i="1"/>
  <c r="E4" i="10"/>
  <c r="N85" i="1"/>
  <c r="G5" i="10"/>
  <c r="P10" i="10"/>
  <c r="N10" i="10"/>
  <c r="N16" i="10"/>
  <c r="P16" i="10"/>
  <c r="P22" i="10"/>
  <c r="N22" i="10"/>
  <c r="N28" i="10"/>
  <c r="P28" i="10"/>
  <c r="N34" i="10"/>
  <c r="P34" i="10"/>
  <c r="N40" i="10"/>
  <c r="P40" i="10"/>
  <c r="N46" i="10"/>
  <c r="P46" i="10"/>
  <c r="N52" i="10"/>
  <c r="P52" i="10"/>
  <c r="N58" i="10"/>
  <c r="P58" i="10"/>
  <c r="P64" i="10"/>
  <c r="N64" i="10"/>
  <c r="P70" i="10"/>
  <c r="N70" i="10"/>
  <c r="P76" i="10"/>
  <c r="N76" i="10"/>
  <c r="P27" i="10"/>
  <c r="N27" i="10"/>
  <c r="P33" i="10"/>
  <c r="N33" i="10"/>
  <c r="P39" i="10"/>
  <c r="N39" i="10"/>
  <c r="N45" i="10"/>
  <c r="P45" i="10"/>
  <c r="P51" i="10"/>
  <c r="N51" i="10"/>
  <c r="N57" i="10"/>
  <c r="P57" i="10"/>
  <c r="P63" i="10"/>
  <c r="N63" i="10"/>
  <c r="N69" i="10"/>
  <c r="P69" i="10"/>
  <c r="N75" i="10"/>
  <c r="P75" i="10"/>
  <c r="M20" i="10"/>
  <c r="M26" i="10"/>
  <c r="M32" i="10"/>
  <c r="M38" i="10"/>
  <c r="M44" i="10"/>
  <c r="M50" i="10"/>
  <c r="M56" i="10"/>
  <c r="M62" i="10"/>
  <c r="M68" i="10"/>
  <c r="M74" i="10"/>
  <c r="X85" i="1"/>
  <c r="K5" i="10"/>
  <c r="N8" i="10"/>
  <c r="P8" i="10"/>
  <c r="N14" i="10"/>
  <c r="P14" i="10"/>
  <c r="N20" i="10"/>
  <c r="P20" i="10"/>
  <c r="N26" i="10"/>
  <c r="P26" i="10"/>
  <c r="N32" i="10"/>
  <c r="P32" i="10"/>
  <c r="N38" i="10"/>
  <c r="P38" i="10"/>
  <c r="P44" i="10"/>
  <c r="N44" i="10"/>
  <c r="N50" i="10"/>
  <c r="P50" i="10"/>
  <c r="P56" i="10"/>
  <c r="N56" i="10"/>
  <c r="P62" i="10"/>
  <c r="N62" i="10"/>
  <c r="P68" i="10"/>
  <c r="N68" i="10"/>
  <c r="P74" i="10"/>
  <c r="N74" i="10"/>
  <c r="R83" i="1"/>
  <c r="I4" i="10"/>
  <c r="M7" i="10"/>
  <c r="M13" i="10"/>
  <c r="M19" i="10"/>
  <c r="M25" i="10"/>
  <c r="M31" i="10"/>
  <c r="M37" i="10"/>
  <c r="M43" i="10"/>
  <c r="M49" i="10"/>
  <c r="M55" i="10"/>
  <c r="M61" i="10"/>
  <c r="M67" i="10"/>
  <c r="M73" i="10"/>
  <c r="M79" i="10"/>
  <c r="P3" i="10"/>
  <c r="N83" i="1"/>
  <c r="G4" i="10"/>
  <c r="R85" i="1"/>
  <c r="I5" i="10"/>
  <c r="P9" i="10"/>
  <c r="N9" i="10"/>
  <c r="N15" i="10"/>
  <c r="P15" i="10"/>
  <c r="P21" i="10"/>
  <c r="N21" i="10"/>
  <c r="N37" i="10"/>
  <c r="P37" i="10"/>
  <c r="N43" i="10"/>
  <c r="P43" i="10"/>
  <c r="P49" i="10"/>
  <c r="N49" i="10"/>
  <c r="P55" i="10"/>
  <c r="N55" i="10"/>
  <c r="N61" i="10"/>
  <c r="P61" i="10"/>
  <c r="P67" i="10"/>
  <c r="N67" i="10"/>
  <c r="P73" i="10"/>
  <c r="N73" i="10"/>
  <c r="N79" i="10"/>
  <c r="P79" i="10"/>
  <c r="H85" i="1"/>
  <c r="C5" i="10"/>
  <c r="M5" i="10" s="1"/>
  <c r="N7" i="10"/>
  <c r="P7" i="10"/>
  <c r="N13" i="10"/>
  <c r="P13" i="10"/>
  <c r="N19" i="10"/>
  <c r="P19" i="10"/>
  <c r="P31" i="10"/>
  <c r="N31" i="10"/>
  <c r="M6" i="10"/>
  <c r="M24" i="10"/>
  <c r="M30" i="10"/>
  <c r="M36" i="10"/>
  <c r="M42" i="10"/>
  <c r="X83" i="1"/>
  <c r="K4" i="10"/>
  <c r="N25" i="10"/>
  <c r="P25" i="10"/>
  <c r="M12" i="10"/>
  <c r="M18" i="10"/>
  <c r="X82" i="1"/>
  <c r="K3" i="10"/>
  <c r="N3" i="10" s="1"/>
  <c r="N6" i="10"/>
  <c r="P6" i="10"/>
  <c r="P12" i="10"/>
  <c r="N12" i="10"/>
  <c r="N18" i="10"/>
  <c r="P18" i="10"/>
  <c r="P24" i="10"/>
  <c r="N24" i="10"/>
  <c r="N30" i="10"/>
  <c r="P30" i="10"/>
  <c r="N36" i="10"/>
  <c r="P36" i="10"/>
  <c r="N42" i="10"/>
  <c r="P42" i="10"/>
  <c r="N48" i="10"/>
  <c r="P48" i="10"/>
  <c r="P54" i="10"/>
  <c r="N54" i="10"/>
  <c r="P60" i="10"/>
  <c r="N60" i="10"/>
  <c r="P66" i="10"/>
  <c r="N66" i="10"/>
  <c r="P72" i="10"/>
  <c r="N72" i="10"/>
  <c r="P78" i="10"/>
  <c r="N78" i="10"/>
  <c r="H84" i="1"/>
  <c r="J84" i="1"/>
  <c r="J86" i="1"/>
  <c r="N86" i="1"/>
  <c r="N84" i="1"/>
  <c r="R86" i="1"/>
  <c r="R84" i="1"/>
  <c r="X86" i="1"/>
  <c r="X84" i="1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V4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3" i="3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X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3" i="3"/>
  <c r="H3" i="3"/>
  <c r="X3" i="3"/>
  <c r="N3" i="3"/>
  <c r="F86" i="3"/>
  <c r="F85" i="3"/>
  <c r="F84" i="3"/>
  <c r="F83" i="3"/>
  <c r="F82" i="3"/>
  <c r="O52" i="10" l="1"/>
  <c r="P81" i="10"/>
  <c r="AG82" i="2" s="1"/>
  <c r="AH82" i="2" s="1"/>
  <c r="O60" i="10"/>
  <c r="M85" i="10"/>
  <c r="O78" i="10"/>
  <c r="AE79" i="1" s="1"/>
  <c r="AF79" i="1" s="1"/>
  <c r="M85" i="11"/>
  <c r="O47" i="10"/>
  <c r="M81" i="11"/>
  <c r="O41" i="10"/>
  <c r="AE42" i="1" s="1"/>
  <c r="AF42" i="1" s="1"/>
  <c r="K84" i="10"/>
  <c r="K84" i="11"/>
  <c r="K83" i="10"/>
  <c r="K83" i="11"/>
  <c r="K82" i="10"/>
  <c r="K82" i="11"/>
  <c r="K85" i="10"/>
  <c r="K85" i="11"/>
  <c r="K81" i="10"/>
  <c r="N81" i="10" s="1"/>
  <c r="O81" i="10" s="1"/>
  <c r="K81" i="11"/>
  <c r="I82" i="10"/>
  <c r="I82" i="11"/>
  <c r="I83" i="10"/>
  <c r="I83" i="11"/>
  <c r="I85" i="10"/>
  <c r="I85" i="11"/>
  <c r="I84" i="10"/>
  <c r="I84" i="11"/>
  <c r="G85" i="10"/>
  <c r="G85" i="11"/>
  <c r="G82" i="10"/>
  <c r="G82" i="11"/>
  <c r="G84" i="10"/>
  <c r="G84" i="11"/>
  <c r="G83" i="10"/>
  <c r="G83" i="11"/>
  <c r="E85" i="10"/>
  <c r="P85" i="10" s="1"/>
  <c r="E85" i="11"/>
  <c r="E82" i="10"/>
  <c r="E82" i="11"/>
  <c r="E84" i="10"/>
  <c r="E84" i="11"/>
  <c r="P81" i="11"/>
  <c r="N81" i="11"/>
  <c r="E83" i="10"/>
  <c r="E83" i="11"/>
  <c r="C84" i="10"/>
  <c r="M84" i="10" s="1"/>
  <c r="C84" i="11"/>
  <c r="M84" i="11" s="1"/>
  <c r="C83" i="10"/>
  <c r="M83" i="10" s="1"/>
  <c r="C83" i="11"/>
  <c r="M83" i="11" s="1"/>
  <c r="C82" i="10"/>
  <c r="M82" i="10" s="1"/>
  <c r="C82" i="11"/>
  <c r="M82" i="11" s="1"/>
  <c r="O3" i="10"/>
  <c r="AE4" i="1" s="1"/>
  <c r="AF4" i="1" s="1"/>
  <c r="O17" i="10"/>
  <c r="AE18" i="1" s="1"/>
  <c r="AF18" i="1" s="1"/>
  <c r="AG19" i="1"/>
  <c r="AH19" i="1" s="1"/>
  <c r="AH19" i="2"/>
  <c r="AG50" i="1"/>
  <c r="AH50" i="1" s="1"/>
  <c r="AH50" i="2"/>
  <c r="AG64" i="1"/>
  <c r="AH64" i="1" s="1"/>
  <c r="AH64" i="2"/>
  <c r="AG28" i="1"/>
  <c r="AH28" i="1" s="1"/>
  <c r="AH28" i="2"/>
  <c r="AG11" i="1"/>
  <c r="AH11" i="1" s="1"/>
  <c r="AH11" i="2"/>
  <c r="AG54" i="1"/>
  <c r="AH54" i="1" s="1"/>
  <c r="AH54" i="2"/>
  <c r="AG18" i="1"/>
  <c r="AH18" i="1" s="1"/>
  <c r="AH18" i="2"/>
  <c r="AG79" i="1"/>
  <c r="AH79" i="1" s="1"/>
  <c r="AH79" i="2"/>
  <c r="AG67" i="1"/>
  <c r="AH67" i="1" s="1"/>
  <c r="AH67" i="2"/>
  <c r="AG55" i="1"/>
  <c r="AH55" i="1" s="1"/>
  <c r="AH55" i="2"/>
  <c r="AG20" i="1"/>
  <c r="AH20" i="1" s="1"/>
  <c r="AH20" i="2"/>
  <c r="AG8" i="1"/>
  <c r="AH8" i="1" s="1"/>
  <c r="AH8" i="2"/>
  <c r="AG80" i="1"/>
  <c r="AH80" i="1" s="1"/>
  <c r="AH80" i="2"/>
  <c r="AG44" i="1"/>
  <c r="AH44" i="1" s="1"/>
  <c r="AH44" i="2"/>
  <c r="AG33" i="1"/>
  <c r="AH33" i="1" s="1"/>
  <c r="AH33" i="2"/>
  <c r="AG21" i="1"/>
  <c r="AH21" i="1" s="1"/>
  <c r="AH21" i="2"/>
  <c r="AG9" i="1"/>
  <c r="AH9" i="1" s="1"/>
  <c r="AH9" i="2"/>
  <c r="AG70" i="1"/>
  <c r="AH70" i="1" s="1"/>
  <c r="AH70" i="2"/>
  <c r="AG58" i="1"/>
  <c r="AH58" i="1" s="1"/>
  <c r="AH58" i="2"/>
  <c r="AG46" i="1"/>
  <c r="AH46" i="1" s="1"/>
  <c r="AH46" i="2"/>
  <c r="AG53" i="1"/>
  <c r="AH53" i="1" s="1"/>
  <c r="AH53" i="2"/>
  <c r="AG41" i="1"/>
  <c r="AH41" i="1" s="1"/>
  <c r="AH41" i="2"/>
  <c r="AG29" i="1"/>
  <c r="AH29" i="1" s="1"/>
  <c r="AH29" i="2"/>
  <c r="AG17" i="1"/>
  <c r="AH17" i="1" s="1"/>
  <c r="AH17" i="2"/>
  <c r="AG72" i="1"/>
  <c r="AH72" i="1" s="1"/>
  <c r="AH72" i="2"/>
  <c r="AG60" i="1"/>
  <c r="AH60" i="1" s="1"/>
  <c r="AH60" i="2"/>
  <c r="AG48" i="1"/>
  <c r="AH48" i="1" s="1"/>
  <c r="AH48" i="2"/>
  <c r="AG36" i="1"/>
  <c r="AH36" i="1" s="1"/>
  <c r="AH36" i="2"/>
  <c r="AG31" i="1"/>
  <c r="AH31" i="1" s="1"/>
  <c r="AH31" i="2"/>
  <c r="AG75" i="1"/>
  <c r="AH75" i="1" s="1"/>
  <c r="AH75" i="2"/>
  <c r="AG52" i="1"/>
  <c r="AH52" i="1" s="1"/>
  <c r="AH52" i="2"/>
  <c r="AG71" i="1"/>
  <c r="AH71" i="1" s="1"/>
  <c r="AH71" i="2"/>
  <c r="AG66" i="1"/>
  <c r="AH66" i="1" s="1"/>
  <c r="AH66" i="2"/>
  <c r="AE61" i="1"/>
  <c r="AF61" i="1" s="1"/>
  <c r="AF61" i="2"/>
  <c r="AG49" i="1"/>
  <c r="AH49" i="1" s="1"/>
  <c r="AH49" i="2"/>
  <c r="AG37" i="1"/>
  <c r="AH37" i="1" s="1"/>
  <c r="AH37" i="2"/>
  <c r="AF4" i="2"/>
  <c r="AG26" i="1"/>
  <c r="AH26" i="1" s="1"/>
  <c r="AH26" i="2"/>
  <c r="AG68" i="1"/>
  <c r="AH68" i="1" s="1"/>
  <c r="AH68" i="2"/>
  <c r="AG56" i="1"/>
  <c r="AH56" i="1" s="1"/>
  <c r="AH56" i="2"/>
  <c r="AG22" i="1"/>
  <c r="AH22" i="1" s="1"/>
  <c r="AH22" i="2"/>
  <c r="AG10" i="1"/>
  <c r="AH10" i="1" s="1"/>
  <c r="AH10" i="2"/>
  <c r="AG69" i="1"/>
  <c r="AH69" i="1" s="1"/>
  <c r="AH69" i="2"/>
  <c r="AG57" i="1"/>
  <c r="AH57" i="1" s="1"/>
  <c r="AH57" i="2"/>
  <c r="AG45" i="1"/>
  <c r="AH45" i="1" s="1"/>
  <c r="AH45" i="2"/>
  <c r="AG34" i="1"/>
  <c r="AH34" i="1" s="1"/>
  <c r="AH34" i="2"/>
  <c r="AG77" i="1"/>
  <c r="AH77" i="1" s="1"/>
  <c r="AH77" i="2"/>
  <c r="AG65" i="1"/>
  <c r="AH65" i="1" s="1"/>
  <c r="AH65" i="2"/>
  <c r="AE53" i="1"/>
  <c r="AF53" i="1" s="1"/>
  <c r="AF53" i="2"/>
  <c r="AE48" i="1"/>
  <c r="AF48" i="1" s="1"/>
  <c r="AF48" i="2"/>
  <c r="AG24" i="1"/>
  <c r="AH24" i="1" s="1"/>
  <c r="AH24" i="2"/>
  <c r="AG12" i="1"/>
  <c r="AH12" i="1" s="1"/>
  <c r="AH12" i="2"/>
  <c r="AF79" i="2"/>
  <c r="AG43" i="1"/>
  <c r="AH43" i="1" s="1"/>
  <c r="AH43" i="2"/>
  <c r="AG7" i="1"/>
  <c r="AH7" i="1" s="1"/>
  <c r="AH7" i="2"/>
  <c r="AG32" i="1"/>
  <c r="AH32" i="1" s="1"/>
  <c r="AH32" i="2"/>
  <c r="AG74" i="1"/>
  <c r="AH74" i="1" s="1"/>
  <c r="AH74" i="2"/>
  <c r="AG63" i="1"/>
  <c r="AH63" i="1" s="1"/>
  <c r="AH63" i="2"/>
  <c r="AG40" i="1"/>
  <c r="AH40" i="1" s="1"/>
  <c r="AH40" i="2"/>
  <c r="AG23" i="1"/>
  <c r="AH23" i="1" s="1"/>
  <c r="AH23" i="2"/>
  <c r="AG78" i="1"/>
  <c r="AH78" i="1" s="1"/>
  <c r="AH78" i="2"/>
  <c r="AG42" i="1"/>
  <c r="AH42" i="1" s="1"/>
  <c r="AH42" i="2"/>
  <c r="AG73" i="1"/>
  <c r="AH73" i="1" s="1"/>
  <c r="AH73" i="2"/>
  <c r="AG61" i="1"/>
  <c r="AH61" i="1" s="1"/>
  <c r="AH61" i="2"/>
  <c r="AG25" i="1"/>
  <c r="AH25" i="1" s="1"/>
  <c r="AH25" i="2"/>
  <c r="AG13" i="1"/>
  <c r="AH13" i="1" s="1"/>
  <c r="AH13" i="2"/>
  <c r="AG14" i="1"/>
  <c r="AH14" i="1" s="1"/>
  <c r="AH14" i="2"/>
  <c r="AG62" i="1"/>
  <c r="AH62" i="1" s="1"/>
  <c r="AH62" i="2"/>
  <c r="AG38" i="1"/>
  <c r="AH38" i="1" s="1"/>
  <c r="AH38" i="2"/>
  <c r="AG16" i="1"/>
  <c r="AH16" i="1" s="1"/>
  <c r="AH16" i="2"/>
  <c r="AG4" i="1"/>
  <c r="AH4" i="1" s="1"/>
  <c r="AH4" i="2"/>
  <c r="AG51" i="1"/>
  <c r="AH51" i="1" s="1"/>
  <c r="AH51" i="2"/>
  <c r="AG39" i="1"/>
  <c r="AH39" i="1" s="1"/>
  <c r="AH39" i="2"/>
  <c r="AG27" i="1"/>
  <c r="AH27" i="1" s="1"/>
  <c r="AH27" i="2"/>
  <c r="AG15" i="1"/>
  <c r="AH15" i="1" s="1"/>
  <c r="AH15" i="2"/>
  <c r="AG76" i="1"/>
  <c r="AH76" i="1" s="1"/>
  <c r="AH76" i="2"/>
  <c r="AG59" i="1"/>
  <c r="AH59" i="1" s="1"/>
  <c r="AH59" i="2"/>
  <c r="AG47" i="1"/>
  <c r="AH47" i="1" s="1"/>
  <c r="AH47" i="2"/>
  <c r="AG35" i="1"/>
  <c r="AH35" i="1" s="1"/>
  <c r="AH35" i="2"/>
  <c r="AF42" i="2"/>
  <c r="AG30" i="1"/>
  <c r="AH30" i="1" s="1"/>
  <c r="AH30" i="2"/>
  <c r="AF18" i="2"/>
  <c r="O28" i="10"/>
  <c r="N2" i="10"/>
  <c r="O2" i="10" s="1"/>
  <c r="P2" i="10"/>
  <c r="O11" i="10"/>
  <c r="O35" i="10"/>
  <c r="O23" i="10"/>
  <c r="O29" i="10"/>
  <c r="O71" i="10"/>
  <c r="O40" i="10"/>
  <c r="O16" i="10"/>
  <c r="O63" i="10"/>
  <c r="O76" i="10"/>
  <c r="O66" i="10"/>
  <c r="O70" i="10"/>
  <c r="O51" i="10"/>
  <c r="O65" i="10"/>
  <c r="O45" i="10"/>
  <c r="O58" i="10"/>
  <c r="O46" i="10"/>
  <c r="O22" i="10"/>
  <c r="O72" i="10"/>
  <c r="O10" i="10"/>
  <c r="O21" i="10"/>
  <c r="O59" i="10"/>
  <c r="O34" i="10"/>
  <c r="O54" i="10"/>
  <c r="O15" i="10"/>
  <c r="O64" i="10"/>
  <c r="O69" i="10"/>
  <c r="O53" i="10"/>
  <c r="O8" i="10"/>
  <c r="O9" i="10"/>
  <c r="O39" i="10"/>
  <c r="O27" i="10"/>
  <c r="O14" i="10"/>
  <c r="O48" i="10"/>
  <c r="O36" i="10"/>
  <c r="O75" i="10"/>
  <c r="O33" i="10"/>
  <c r="O77" i="10"/>
  <c r="O79" i="10"/>
  <c r="O73" i="10"/>
  <c r="O57" i="10"/>
  <c r="O6" i="10"/>
  <c r="O37" i="10"/>
  <c r="O38" i="10"/>
  <c r="O61" i="10"/>
  <c r="O26" i="10"/>
  <c r="P4" i="10"/>
  <c r="N4" i="10"/>
  <c r="O4" i="10" s="1"/>
  <c r="O55" i="10"/>
  <c r="O20" i="10"/>
  <c r="O49" i="10"/>
  <c r="O74" i="10"/>
  <c r="O12" i="10"/>
  <c r="O43" i="10"/>
  <c r="O24" i="10"/>
  <c r="O31" i="10"/>
  <c r="O68" i="10"/>
  <c r="P5" i="10"/>
  <c r="N5" i="10"/>
  <c r="O5" i="10" s="1"/>
  <c r="O25" i="10"/>
  <c r="O62" i="10"/>
  <c r="O18" i="10"/>
  <c r="O19" i="10"/>
  <c r="O56" i="10"/>
  <c r="O13" i="10"/>
  <c r="O50" i="10"/>
  <c r="O7" i="10"/>
  <c r="O44" i="10"/>
  <c r="O42" i="10"/>
  <c r="O30" i="10"/>
  <c r="O67" i="10"/>
  <c r="O32" i="10"/>
  <c r="J85" i="3"/>
  <c r="J84" i="3"/>
  <c r="J83" i="3"/>
  <c r="J82" i="3"/>
  <c r="J86" i="3"/>
  <c r="G85" i="3"/>
  <c r="G84" i="3"/>
  <c r="G83" i="3"/>
  <c r="G82" i="3"/>
  <c r="G86" i="3"/>
  <c r="W85" i="3"/>
  <c r="X85" i="3" s="1"/>
  <c r="W84" i="3"/>
  <c r="X84" i="3" s="1"/>
  <c r="X83" i="3"/>
  <c r="X82" i="3"/>
  <c r="W86" i="3"/>
  <c r="X86" i="3" s="1"/>
  <c r="Q85" i="3"/>
  <c r="Q84" i="3"/>
  <c r="Q86" i="3"/>
  <c r="U85" i="3"/>
  <c r="V85" i="3" s="1"/>
  <c r="U84" i="3"/>
  <c r="V84" i="3" s="1"/>
  <c r="V83" i="3"/>
  <c r="V82" i="3"/>
  <c r="U86" i="3"/>
  <c r="V86" i="3" s="1"/>
  <c r="O85" i="3"/>
  <c r="O84" i="3"/>
  <c r="O86" i="3"/>
  <c r="S85" i="3"/>
  <c r="T85" i="3" s="1"/>
  <c r="S84" i="3"/>
  <c r="T84" i="3" s="1"/>
  <c r="T83" i="3"/>
  <c r="T82" i="3"/>
  <c r="S86" i="3"/>
  <c r="T86" i="3" s="1"/>
  <c r="M85" i="3"/>
  <c r="M84" i="3"/>
  <c r="D82" i="3"/>
  <c r="D85" i="3"/>
  <c r="D84" i="3"/>
  <c r="D83" i="3"/>
  <c r="AG82" i="1" l="1"/>
  <c r="AH82" i="1" s="1"/>
  <c r="P82" i="10"/>
  <c r="AG83" i="2" s="1"/>
  <c r="AH83" i="2" s="1"/>
  <c r="P83" i="10"/>
  <c r="AG84" i="2" s="1"/>
  <c r="AH84" i="2" s="1"/>
  <c r="N85" i="10"/>
  <c r="O85" i="10" s="1"/>
  <c r="AE86" i="2" s="1"/>
  <c r="AF86" i="2" s="1"/>
  <c r="N82" i="10"/>
  <c r="O82" i="10" s="1"/>
  <c r="N83" i="10"/>
  <c r="O83" i="10" s="1"/>
  <c r="AE84" i="2" s="1"/>
  <c r="AF84" i="2" s="1"/>
  <c r="O81" i="11"/>
  <c r="P84" i="10"/>
  <c r="AG85" i="1" s="1"/>
  <c r="AH85" i="1" s="1"/>
  <c r="N84" i="10"/>
  <c r="O84" i="10" s="1"/>
  <c r="AE85" i="1" s="1"/>
  <c r="AF85" i="1" s="1"/>
  <c r="N83" i="11"/>
  <c r="O83" i="11" s="1"/>
  <c r="P83" i="11"/>
  <c r="P84" i="11"/>
  <c r="N84" i="11"/>
  <c r="O84" i="11" s="1"/>
  <c r="N85" i="11"/>
  <c r="O85" i="11" s="1"/>
  <c r="P85" i="11"/>
  <c r="N82" i="11"/>
  <c r="O82" i="11" s="1"/>
  <c r="P82" i="11"/>
  <c r="AE3" i="1"/>
  <c r="AF3" i="1" s="1"/>
  <c r="AF3" i="2"/>
  <c r="AE51" i="1"/>
  <c r="AF51" i="1" s="1"/>
  <c r="AF51" i="2"/>
  <c r="AE24" i="1"/>
  <c r="AF24" i="1" s="1"/>
  <c r="AF24" i="2"/>
  <c r="AE69" i="1"/>
  <c r="AF69" i="1" s="1"/>
  <c r="AF69" i="2"/>
  <c r="AE25" i="1"/>
  <c r="AF25" i="1" s="1"/>
  <c r="AF25" i="2"/>
  <c r="AE50" i="1"/>
  <c r="AF50" i="1" s="1"/>
  <c r="AF50" i="2"/>
  <c r="AE56" i="1"/>
  <c r="AF56" i="1" s="1"/>
  <c r="AF56" i="2"/>
  <c r="AE7" i="1"/>
  <c r="AF7" i="1" s="1"/>
  <c r="AF7" i="2"/>
  <c r="AE78" i="1"/>
  <c r="AF78" i="1" s="1"/>
  <c r="AF78" i="2"/>
  <c r="AE49" i="1"/>
  <c r="AF49" i="1" s="1"/>
  <c r="AF49" i="2"/>
  <c r="AE10" i="1"/>
  <c r="AF10" i="1" s="1"/>
  <c r="AF10" i="2"/>
  <c r="AE65" i="1"/>
  <c r="AF65" i="1" s="1"/>
  <c r="AF65" i="2"/>
  <c r="AE60" i="1"/>
  <c r="AF60" i="1" s="1"/>
  <c r="AF60" i="2"/>
  <c r="AE23" i="1"/>
  <c r="AF23" i="1" s="1"/>
  <c r="AF23" i="2"/>
  <c r="AE66" i="1"/>
  <c r="AF66" i="1" s="1"/>
  <c r="AF66" i="2"/>
  <c r="AE77" i="1"/>
  <c r="AF77" i="1" s="1"/>
  <c r="AF77" i="2"/>
  <c r="AE41" i="1"/>
  <c r="AF41" i="1" s="1"/>
  <c r="AF41" i="2"/>
  <c r="AE36" i="1"/>
  <c r="AF36" i="1" s="1"/>
  <c r="AF36" i="2"/>
  <c r="AE29" i="1"/>
  <c r="AF29" i="1" s="1"/>
  <c r="AF29" i="2"/>
  <c r="AE26" i="1"/>
  <c r="AF26" i="1" s="1"/>
  <c r="AF26" i="2"/>
  <c r="AE21" i="1"/>
  <c r="AF21" i="1" s="1"/>
  <c r="AF21" i="2"/>
  <c r="AE38" i="1"/>
  <c r="AF38" i="1" s="1"/>
  <c r="AF38" i="2"/>
  <c r="AE37" i="1"/>
  <c r="AF37" i="1" s="1"/>
  <c r="AF37" i="2"/>
  <c r="AE40" i="1"/>
  <c r="AF40" i="1" s="1"/>
  <c r="AF40" i="2"/>
  <c r="AE35" i="1"/>
  <c r="AF35" i="1" s="1"/>
  <c r="AF35" i="2"/>
  <c r="AE73" i="1"/>
  <c r="AF73" i="1" s="1"/>
  <c r="AF73" i="2"/>
  <c r="AE67" i="1"/>
  <c r="AF67" i="1" s="1"/>
  <c r="AF67" i="2"/>
  <c r="AE17" i="1"/>
  <c r="AF17" i="1" s="1"/>
  <c r="AF17" i="2"/>
  <c r="AE43" i="1"/>
  <c r="AF43" i="1" s="1"/>
  <c r="AF43" i="2"/>
  <c r="AE14" i="1"/>
  <c r="AF14" i="1" s="1"/>
  <c r="AF14" i="2"/>
  <c r="AE33" i="1"/>
  <c r="AF33" i="1" s="1"/>
  <c r="AF33" i="2"/>
  <c r="AE45" i="1"/>
  <c r="AF45" i="1" s="1"/>
  <c r="AF45" i="2"/>
  <c r="AE57" i="1"/>
  <c r="AF57" i="1" s="1"/>
  <c r="AF57" i="2"/>
  <c r="AG86" i="1"/>
  <c r="AH86" i="1" s="1"/>
  <c r="AG86" i="2"/>
  <c r="AH86" i="2" s="1"/>
  <c r="AE32" i="1"/>
  <c r="AF32" i="1" s="1"/>
  <c r="AF32" i="2"/>
  <c r="AE44" i="1"/>
  <c r="AF44" i="1" s="1"/>
  <c r="AF44" i="2"/>
  <c r="AE5" i="1"/>
  <c r="AF5" i="1" s="1"/>
  <c r="AF5" i="2"/>
  <c r="AE62" i="1"/>
  <c r="AF62" i="1" s="1"/>
  <c r="AF62" i="2"/>
  <c r="AE58" i="1"/>
  <c r="AF58" i="1" s="1"/>
  <c r="AF58" i="2"/>
  <c r="AE34" i="1"/>
  <c r="AF34" i="1" s="1"/>
  <c r="AF34" i="2"/>
  <c r="AE15" i="1"/>
  <c r="AF15" i="1" s="1"/>
  <c r="AF15" i="2"/>
  <c r="AE9" i="1"/>
  <c r="AF9" i="1" s="1"/>
  <c r="AF9" i="2"/>
  <c r="AE16" i="1"/>
  <c r="AF16" i="1" s="1"/>
  <c r="AF16" i="2"/>
  <c r="AE22" i="1"/>
  <c r="AF22" i="1" s="1"/>
  <c r="AF22" i="2"/>
  <c r="AE47" i="1"/>
  <c r="AF47" i="1" s="1"/>
  <c r="AF47" i="2"/>
  <c r="AE52" i="1"/>
  <c r="AF52" i="1" s="1"/>
  <c r="AF52" i="2"/>
  <c r="AE82" i="1"/>
  <c r="AF82" i="1" s="1"/>
  <c r="AE82" i="2"/>
  <c r="AF82" i="2" s="1"/>
  <c r="AE72" i="1"/>
  <c r="AF72" i="1" s="1"/>
  <c r="AF72" i="2"/>
  <c r="AE12" i="1"/>
  <c r="AF12" i="1" s="1"/>
  <c r="AF12" i="2"/>
  <c r="AE31" i="1"/>
  <c r="AF31" i="1" s="1"/>
  <c r="AF31" i="2"/>
  <c r="AE19" i="1"/>
  <c r="AF19" i="1" s="1"/>
  <c r="AF19" i="2"/>
  <c r="AG6" i="1"/>
  <c r="AH6" i="1" s="1"/>
  <c r="AH6" i="2"/>
  <c r="AE75" i="1"/>
  <c r="AF75" i="1" s="1"/>
  <c r="AF75" i="2"/>
  <c r="AE27" i="1"/>
  <c r="AF27" i="1" s="1"/>
  <c r="AF27" i="2"/>
  <c r="AE80" i="1"/>
  <c r="AF80" i="1" s="1"/>
  <c r="AF80" i="2"/>
  <c r="AE70" i="1"/>
  <c r="AF70" i="1" s="1"/>
  <c r="AF70" i="2"/>
  <c r="AE46" i="1"/>
  <c r="AF46" i="1" s="1"/>
  <c r="AF46" i="2"/>
  <c r="AE68" i="1"/>
  <c r="AF68" i="1" s="1"/>
  <c r="AF68" i="2"/>
  <c r="AE8" i="1"/>
  <c r="AF8" i="1" s="1"/>
  <c r="AF8" i="2"/>
  <c r="AE20" i="1"/>
  <c r="AF20" i="1" s="1"/>
  <c r="AF20" i="2"/>
  <c r="AE63" i="1"/>
  <c r="AF63" i="1" s="1"/>
  <c r="AF63" i="2"/>
  <c r="AE6" i="1"/>
  <c r="AF6" i="1" s="1"/>
  <c r="AF6" i="2"/>
  <c r="AE13" i="1"/>
  <c r="AF13" i="1" s="1"/>
  <c r="AF13" i="2"/>
  <c r="AG83" i="1"/>
  <c r="AH83" i="1" s="1"/>
  <c r="AG5" i="1"/>
  <c r="AH5" i="1" s="1"/>
  <c r="AH5" i="2"/>
  <c r="AE39" i="1"/>
  <c r="AF39" i="1" s="1"/>
  <c r="AF39" i="2"/>
  <c r="AE74" i="1"/>
  <c r="AF74" i="1" s="1"/>
  <c r="AF74" i="2"/>
  <c r="AE76" i="1"/>
  <c r="AF76" i="1" s="1"/>
  <c r="AF76" i="2"/>
  <c r="AE28" i="1"/>
  <c r="AF28" i="1" s="1"/>
  <c r="AF28" i="2"/>
  <c r="AE54" i="1"/>
  <c r="AF54" i="1" s="1"/>
  <c r="AF54" i="2"/>
  <c r="AE55" i="1"/>
  <c r="AF55" i="1" s="1"/>
  <c r="AF55" i="2"/>
  <c r="AE11" i="1"/>
  <c r="AF11" i="1" s="1"/>
  <c r="AF11" i="2"/>
  <c r="AE59" i="1"/>
  <c r="AF59" i="1" s="1"/>
  <c r="AF59" i="2"/>
  <c r="AE71" i="1"/>
  <c r="AF71" i="1" s="1"/>
  <c r="AF71" i="2"/>
  <c r="AE64" i="1"/>
  <c r="AF64" i="1" s="1"/>
  <c r="AF64" i="2"/>
  <c r="AE30" i="1"/>
  <c r="AF30" i="1" s="1"/>
  <c r="AF30" i="2"/>
  <c r="AG3" i="1"/>
  <c r="AH3" i="1" s="1"/>
  <c r="AH3" i="2"/>
  <c r="H85" i="3"/>
  <c r="H82" i="3"/>
  <c r="R83" i="3"/>
  <c r="R84" i="3"/>
  <c r="N82" i="3"/>
  <c r="N83" i="3"/>
  <c r="P85" i="3"/>
  <c r="R85" i="3"/>
  <c r="P84" i="3"/>
  <c r="N84" i="3"/>
  <c r="L85" i="3"/>
  <c r="L82" i="3"/>
  <c r="H83" i="3"/>
  <c r="L84" i="3"/>
  <c r="P82" i="3"/>
  <c r="P83" i="3"/>
  <c r="N85" i="3"/>
  <c r="L83" i="3"/>
  <c r="R82" i="3"/>
  <c r="H84" i="3"/>
  <c r="AG84" i="1" l="1"/>
  <c r="AH84" i="1" s="1"/>
  <c r="AE86" i="1"/>
  <c r="AF86" i="1" s="1"/>
  <c r="AG85" i="2"/>
  <c r="AH85" i="2" s="1"/>
  <c r="AE84" i="1"/>
  <c r="AF84" i="1" s="1"/>
  <c r="AE83" i="1"/>
  <c r="AF83" i="1" s="1"/>
  <c r="AE83" i="2"/>
  <c r="AF83" i="2" s="1"/>
  <c r="AK8" i="1"/>
  <c r="AE85" i="2"/>
  <c r="AF85" i="2" s="1"/>
  <c r="AK14" i="1"/>
  <c r="AK24" i="1"/>
  <c r="AK9" i="1"/>
  <c r="AK5" i="1"/>
  <c r="AK7" i="1"/>
  <c r="AK17" i="1"/>
  <c r="AK6" i="1"/>
  <c r="AK18" i="1"/>
  <c r="AK23" i="1"/>
  <c r="AK16" i="1"/>
  <c r="AK21" i="1"/>
  <c r="AK19" i="1"/>
  <c r="AK20" i="1"/>
  <c r="AK22" i="1"/>
  <c r="AK15" i="1"/>
  <c r="AK9" i="2"/>
  <c r="AK7" i="2"/>
  <c r="AK6" i="2"/>
  <c r="AK8" i="2"/>
  <c r="AK5" i="2"/>
  <c r="AK18" i="2"/>
  <c r="AK21" i="2"/>
  <c r="AK19" i="2"/>
  <c r="AK22" i="2"/>
  <c r="AK20" i="2"/>
  <c r="AK15" i="2"/>
  <c r="AK23" i="2"/>
  <c r="AK14" i="2"/>
  <c r="AK16" i="2"/>
  <c r="AK24" i="2"/>
  <c r="AK17" i="2"/>
  <c r="D86" i="3"/>
  <c r="N86" i="3" l="1"/>
  <c r="L86" i="3"/>
  <c r="H86" i="3" l="1"/>
  <c r="R86" i="3"/>
  <c r="P86" i="3"/>
</calcChain>
</file>

<file path=xl/comments1.xml><?xml version="1.0" encoding="utf-8"?>
<comments xmlns="http://schemas.openxmlformats.org/spreadsheetml/2006/main">
  <authors>
    <author>Renata Martins Fantin</author>
  </authors>
  <commentList>
    <comment ref="AE2" authorId="0" shapeId="0">
      <text>
        <r>
          <rPr>
            <b/>
            <sz val="9"/>
            <color indexed="81"/>
            <rFont val="Segoe UI"/>
            <family val="2"/>
          </rPr>
          <t>Renata Martins Fantin:</t>
        </r>
        <r>
          <rPr>
            <sz val="9"/>
            <color indexed="81"/>
            <rFont val="Segoe UI"/>
            <family val="2"/>
          </rPr>
          <t xml:space="preserve">
BCG, PENTA, POLIO, PNEUMO, MENINGO, ROTAVÍRUS, FEBRE AMARELA, HEPATITE A, TRÍPLICE VIRAL E VARICELA</t>
        </r>
      </text>
    </comment>
    <comment ref="AF2" authorId="0" shapeId="0">
      <text>
        <r>
          <rPr>
            <b/>
            <sz val="9"/>
            <color indexed="81"/>
            <rFont val="Segoe UI"/>
            <family val="2"/>
          </rPr>
          <t>Renata Martins Fantin:</t>
        </r>
        <r>
          <rPr>
            <sz val="9"/>
            <color indexed="81"/>
            <rFont val="Segoe UI"/>
            <family val="2"/>
          </rPr>
          <t xml:space="preserve">
BCG, PENTA, POLIO, PNEUMO, MENINGO, ROTAVÍRUS, FEBRE AMARELA, HEPATITE A, TRÍPLICE VIRAL E VARICELA</t>
        </r>
      </text>
    </comment>
    <comment ref="AG2" authorId="0" shapeId="0">
      <text>
        <r>
          <rPr>
            <b/>
            <sz val="9"/>
            <color indexed="81"/>
            <rFont val="Segoe UI"/>
            <family val="2"/>
          </rPr>
          <t>Renata Martins Fantin:</t>
        </r>
        <r>
          <rPr>
            <sz val="9"/>
            <color indexed="81"/>
            <rFont val="Segoe UI"/>
            <family val="2"/>
          </rPr>
          <t xml:space="preserve">
PENTA, POLIO, PNEUMO E TRÍPLICE VIRAL</t>
        </r>
      </text>
    </comment>
    <comment ref="AH2" authorId="0" shapeId="0">
      <text>
        <r>
          <rPr>
            <b/>
            <sz val="9"/>
            <color indexed="81"/>
            <rFont val="Segoe UI"/>
            <family val="2"/>
          </rPr>
          <t>Renata Martins Fantin:</t>
        </r>
        <r>
          <rPr>
            <sz val="9"/>
            <color indexed="81"/>
            <rFont val="Segoe UI"/>
            <family val="2"/>
          </rPr>
          <t xml:space="preserve">
PENTA, POLIO, PNEUMO E TRÍPLICE VIRAL</t>
        </r>
      </text>
    </comment>
  </commentList>
</comments>
</file>

<file path=xl/comments2.xml><?xml version="1.0" encoding="utf-8"?>
<comments xmlns="http://schemas.openxmlformats.org/spreadsheetml/2006/main">
  <authors>
    <author>Renata Martins Fantin</author>
  </authors>
  <commentList>
    <comment ref="AE2" authorId="0" shapeId="0">
      <text>
        <r>
          <rPr>
            <b/>
            <sz val="9"/>
            <color indexed="81"/>
            <rFont val="Segoe UI"/>
            <family val="2"/>
          </rPr>
          <t>Renata Martins Fantin:</t>
        </r>
        <r>
          <rPr>
            <sz val="9"/>
            <color indexed="81"/>
            <rFont val="Segoe UI"/>
            <family val="2"/>
          </rPr>
          <t xml:space="preserve">
BCG, PENTA, POLIO, PNEUMO, MENINGO, ROTAVÍRUS, FEBRE AMARELA, HEPATITE A, TRÍPLICE VIRAL E VARICELA</t>
        </r>
      </text>
    </comment>
    <comment ref="AF2" authorId="0" shapeId="0">
      <text>
        <r>
          <rPr>
            <b/>
            <sz val="9"/>
            <color indexed="81"/>
            <rFont val="Segoe UI"/>
            <family val="2"/>
          </rPr>
          <t>Renata Martins Fantin:</t>
        </r>
        <r>
          <rPr>
            <sz val="9"/>
            <color indexed="81"/>
            <rFont val="Segoe UI"/>
            <family val="2"/>
          </rPr>
          <t xml:space="preserve">
BCG, PENTA, POLIO, PNEUMO, MENINGO, ROTAVÍRUS, FEBRE AMARELA, HEPATITE A, TRÍPLICE VIRAL E VARICELA</t>
        </r>
      </text>
    </comment>
    <comment ref="AG2" authorId="0" shapeId="0">
      <text>
        <r>
          <rPr>
            <b/>
            <sz val="9"/>
            <color indexed="81"/>
            <rFont val="Segoe UI"/>
            <family val="2"/>
          </rPr>
          <t>Renata Martins Fantin:</t>
        </r>
        <r>
          <rPr>
            <sz val="9"/>
            <color indexed="81"/>
            <rFont val="Segoe UI"/>
            <family val="2"/>
          </rPr>
          <t xml:space="preserve">
PENTA, POLIO, PNEUMO E TRÍPLICE VIRAL</t>
        </r>
      </text>
    </comment>
    <comment ref="AH2" authorId="0" shapeId="0">
      <text>
        <r>
          <rPr>
            <b/>
            <sz val="9"/>
            <color indexed="81"/>
            <rFont val="Segoe UI"/>
            <family val="2"/>
          </rPr>
          <t>Renata Martins Fantin:</t>
        </r>
        <r>
          <rPr>
            <sz val="9"/>
            <color indexed="81"/>
            <rFont val="Segoe UI"/>
            <family val="2"/>
          </rPr>
          <t xml:space="preserve">
PENTA, POLIO, PNEUMO E TRÍPLICE VIRAL</t>
        </r>
      </text>
    </comment>
  </commentList>
</comments>
</file>

<file path=xl/sharedStrings.xml><?xml version="1.0" encoding="utf-8"?>
<sst xmlns="http://schemas.openxmlformats.org/spreadsheetml/2006/main" count="2025" uniqueCount="212">
  <si>
    <t xml:space="preserve">Regional </t>
  </si>
  <si>
    <t>Município</t>
  </si>
  <si>
    <t>Metropolitana</t>
  </si>
  <si>
    <t>Norte</t>
  </si>
  <si>
    <t>Central</t>
  </si>
  <si>
    <t>Sul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</si>
  <si>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</si>
  <si>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</si>
  <si>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</si>
  <si>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</si>
  <si>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</si>
  <si>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</si>
  <si>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</si>
  <si>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</si>
  <si>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</si>
  <si>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</si>
  <si>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</si>
  <si>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</si>
  <si>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</si>
  <si>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</si>
  <si>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</si>
  <si>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</si>
  <si>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</si>
  <si>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</si>
  <si>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</si>
  <si>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</si>
  <si>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</si>
  <si>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</si>
  <si>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</si>
  <si>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</si>
  <si>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</si>
  <si>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</si>
  <si>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</si>
  <si>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</si>
  <si>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</si>
  <si>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</si>
  <si>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</si>
  <si>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</si>
  <si>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</si>
  <si>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</si>
  <si>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</si>
  <si>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</si>
  <si>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</si>
  <si>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</si>
  <si>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</si>
  <si>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</si>
  <si>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</si>
  <si>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</si>
  <si>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</si>
  <si>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</si>
  <si>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</si>
  <si>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</si>
  <si>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</si>
  <si>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</si>
  <si>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</si>
  <si>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</si>
  <si>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</si>
  <si>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</si>
  <si>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</si>
  <si>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</si>
  <si>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</si>
  <si>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</si>
  <si>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</si>
  <si>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</si>
  <si>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</si>
  <si>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</si>
  <si>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</si>
  <si>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</si>
  <si>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</si>
  <si>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</si>
  <si>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</si>
  <si>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</si>
  <si>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</si>
  <si>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</si>
  <si>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</si>
  <si>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</si>
  <si>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</si>
  <si>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</si>
  <si>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</si>
  <si>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</si>
  <si>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</si>
  <si>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</si>
  <si>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</si>
  <si>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</si>
  <si>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Total</t>
  </si>
  <si>
    <t>Meningocócica Conjudada C e Meningocócica ACWY</t>
  </si>
  <si>
    <t xml:space="preserve">Série Histórica </t>
  </si>
  <si>
    <r>
      <t>Fonte: </t>
    </r>
    <r>
      <rPr>
        <u/>
        <sz val="10"/>
        <color rgb="FF1155CC"/>
        <rFont val="Calibri"/>
        <family val="2"/>
        <scheme val="minor"/>
      </rPr>
      <t>http://tabnet.datasus.gov.br/</t>
    </r>
    <r>
      <rPr>
        <sz val="10"/>
        <color theme="1"/>
        <rFont val="Calibri"/>
        <family val="2"/>
        <scheme val="minor"/>
      </rPr>
      <t xml:space="preserve"> e </t>
    </r>
    <r>
      <rPr>
        <u/>
        <sz val="10"/>
        <color rgb="FF1155CC"/>
        <rFont val="Calibri"/>
        <family val="2"/>
        <scheme val="minor"/>
      </rPr>
      <t>https://www.vacinaeconfia.es.gov.br</t>
    </r>
  </si>
  <si>
    <t>Cobertura Calculada por município de vacinação</t>
  </si>
  <si>
    <r>
      <t xml:space="preserve">1 </t>
    </r>
    <r>
      <rPr>
        <sz val="11"/>
        <color theme="1"/>
        <rFont val="Calibri"/>
        <family val="2"/>
        <scheme val="minor"/>
      </rPr>
      <t>População proporcional extraída do MS/SVS/DASIS - Sistema de Informações sobre Nascidos Vivos - SINASC</t>
    </r>
  </si>
  <si>
    <t>2000 a 2021 – Estimativas preliminares elaboradas pelo Ministério da Saúde/SVS/DASNT/CGIAE</t>
  </si>
  <si>
    <t xml:space="preserve"> Nota: Dados preliminares 2021</t>
  </si>
  <si>
    <t>METROPOLITANA</t>
  </si>
  <si>
    <t>SUL</t>
  </si>
  <si>
    <t>MUNICÍPIO</t>
  </si>
  <si>
    <t>HPV* Quadrivalente D1 Total - Feminino</t>
  </si>
  <si>
    <t>HPV* Quadrivalente D2 Total - Feminino</t>
  </si>
  <si>
    <t>HPV* Quadrivalente D1 Total - Masculino</t>
  </si>
  <si>
    <t>HPV* Quadrivalente D2 Total - Masculino</t>
  </si>
  <si>
    <t>REGIONAL</t>
  </si>
  <si>
    <t>CENTRAL-NORTE</t>
  </si>
  <si>
    <t>Central Norte</t>
  </si>
  <si>
    <t>Atílio Vivácqua</t>
  </si>
  <si>
    <t>TOTAL</t>
  </si>
  <si>
    <r>
      <t>Fonte: </t>
    </r>
    <r>
      <rPr>
        <u/>
        <sz val="10"/>
        <color rgb="FF1155CC"/>
        <rFont val="Calibri"/>
        <family val="2"/>
        <scheme val="minor"/>
      </rPr>
      <t>http://tabnet.datasus.gov.br/</t>
    </r>
    <r>
      <rPr>
        <sz val="10"/>
        <color theme="1"/>
        <rFont val="Calibri"/>
        <family val="2"/>
        <scheme val="minor"/>
      </rPr>
      <t/>
    </r>
  </si>
  <si>
    <t>Fonte: https://www.vacinaeconfia.es.gov.br</t>
  </si>
  <si>
    <t>Total Espírito Santo</t>
  </si>
  <si>
    <t>Total Norte</t>
  </si>
  <si>
    <t>Total Central</t>
  </si>
  <si>
    <t>Total Metropolitana</t>
  </si>
  <si>
    <t>Total Sul</t>
  </si>
  <si>
    <t xml:space="preserve">¹População 1 ano proporcional </t>
  </si>
  <si>
    <t xml:space="preserve">DOSES APLICADAS REF PNEUMO </t>
  </si>
  <si>
    <t>DOSES APLICADAS REF MENINGO</t>
  </si>
  <si>
    <t>DOSES APLICADAS REF FEBRE AMARELA</t>
  </si>
  <si>
    <t>DOSES APLICADAS R1 POLIO</t>
  </si>
  <si>
    <t>DOSES APLICADAS R2 POLIO</t>
  </si>
  <si>
    <t>DOSES APLICADAS R1 TRÍPLICE BACTERIANA</t>
  </si>
  <si>
    <t>DOSES APLICADAS R2 TRÍPLICE BACTERIANA</t>
  </si>
  <si>
    <t>DOSES APLICADAS D2 TRÍPLICE VIRAL</t>
  </si>
  <si>
    <t>DOSES APLICADAS D2 VARICELA</t>
  </si>
  <si>
    <t>COBERTURA REF PNEUMO</t>
  </si>
  <si>
    <t>COBERTURA REF MENINGO</t>
  </si>
  <si>
    <t>COBERTURA REF FEBRE AMARELA</t>
  </si>
  <si>
    <t>COBERTURA R1 POLIO</t>
  </si>
  <si>
    <t>COBERTURA R2 POLIO</t>
  </si>
  <si>
    <t>COBERTURA R1 TRÍPLICE BACTERIANA</t>
  </si>
  <si>
    <t>COBERTURA R2 TRÍPLICE BACTERIANA</t>
  </si>
  <si>
    <t>COBERTURA D2 TRÍPLICE VIRAL</t>
  </si>
  <si>
    <t>COBERTURA D2 VARICELA</t>
  </si>
  <si>
    <t xml:space="preserve">¹População &lt; 1 ano e 1 ano proporcional </t>
  </si>
  <si>
    <t>Doses Aplicadas BCG</t>
  </si>
  <si>
    <t>Cobertura Vacinal BCG</t>
  </si>
  <si>
    <t xml:space="preserve">Doses Aplicadas Pentavalente </t>
  </si>
  <si>
    <t>Cobertura Vacinal Pentavalente</t>
  </si>
  <si>
    <t xml:space="preserve">Doses Aplicadas Poliomielite </t>
  </si>
  <si>
    <t xml:space="preserve">Cobertura Vacinal Poliomielite </t>
  </si>
  <si>
    <t>Doses Aplicadas Pneumo 10</t>
  </si>
  <si>
    <t>Cobertura Vacinal Pneumo 10</t>
  </si>
  <si>
    <t>Doses Aplicadas Rotavírus</t>
  </si>
  <si>
    <t>Cobertura Vacinal Rotavírus</t>
  </si>
  <si>
    <t>Doses Aplicadas Meningo C</t>
  </si>
  <si>
    <t>Cobertura Vacinal Meningo C</t>
  </si>
  <si>
    <t>Doses Aplicadas Febre Amarela</t>
  </si>
  <si>
    <t>Cobertura Vacinal Febre Amarela</t>
  </si>
  <si>
    <t>Doses Aplicadas Hepatite A</t>
  </si>
  <si>
    <t>Cobertura Vacinal Hepatite A</t>
  </si>
  <si>
    <t>Doses Aplicadas de Tríplice Viral</t>
  </si>
  <si>
    <t>Cobertura Vacinal Tríplice Viral</t>
  </si>
  <si>
    <t>Cobertura Varicela</t>
  </si>
  <si>
    <t xml:space="preserve">¹População &lt; 1 ano e 1 ano anual </t>
  </si>
  <si>
    <t xml:space="preserve">¹População 1 ano anual </t>
  </si>
  <si>
    <t xml:space="preserve"> Vacina e Confia, em 12 de junho de 2023.**</t>
  </si>
  <si>
    <t>Fonte: SIPNI/DATASUS, em 09 de junho de 2023.*</t>
  </si>
  <si>
    <t>*Dados referentes às doses aplicadas pelas clínicas particulares de janeiro a maio de 2023</t>
  </si>
  <si>
    <t>**Dados referente às doses aplicadas no período de janeiro a maio de 2023</t>
  </si>
  <si>
    <t>VACINAS QUE ATINGIRAM A META DE CV</t>
  </si>
  <si>
    <t>HOMOGENEIDADE ENTRE AS VACINAS DO PQA-VS</t>
  </si>
  <si>
    <t>HOMOGENEIDADE ENTRE AS 10 VACINAS</t>
  </si>
  <si>
    <t>VACINAS DO PQA-VS QUE ATINGIRAM A META DE CV</t>
  </si>
  <si>
    <t>META 90%</t>
  </si>
  <si>
    <t>META 95%</t>
  </si>
  <si>
    <t>ATINGIRAM META</t>
  </si>
  <si>
    <t>PQA-VS</t>
  </si>
  <si>
    <t>Nº DE MUNICÍPIOS</t>
  </si>
  <si>
    <t>PERCENTUAL</t>
  </si>
  <si>
    <r>
      <t xml:space="preserve">LEGENDA / HOMOGENEIDADE </t>
    </r>
    <r>
      <rPr>
        <b/>
        <sz val="11"/>
        <color rgb="FFFF0000"/>
        <rFont val="Calibri"/>
        <family val="2"/>
        <scheme val="minor"/>
      </rPr>
      <t>PQA-VS</t>
    </r>
  </si>
  <si>
    <r>
      <t xml:space="preserve">LEGENDA / HOMOGENEIDADE </t>
    </r>
    <r>
      <rPr>
        <b/>
        <sz val="11"/>
        <color rgb="FFFF0000"/>
        <rFont val="Calibri"/>
        <family val="2"/>
        <scheme val="minor"/>
      </rPr>
      <t>10 VACINAS</t>
    </r>
  </si>
  <si>
    <t>HOMOGENEIDADE ENTRE MUNICÍPIOS</t>
  </si>
  <si>
    <t>Doses Aplicadas Varicela ***</t>
  </si>
  <si>
    <t>DOSES APLICADAS dTpa GESTANTES</t>
  </si>
  <si>
    <t>COBERTURA VACINAL dTpa GESTANTES</t>
  </si>
  <si>
    <t>TOTAL ES</t>
  </si>
  <si>
    <t>***Vacina Varicela: redução de envio da vacina por parte do Ministério da Saúde ao longo dos meses do ano de 2023. Na rotina do mês de agosto o ES não recebeu a referida vacina. Recebida vacina Tetra Viral (SCRV) para a campanha de multivacinação.</t>
  </si>
  <si>
    <t>Cobertura Calculada por município de procedência da vacinação</t>
  </si>
  <si>
    <t>Cobertura Calculada por município de residência do cidadão (no Vacina e Confia, a origem da informação é o endereço que consta no cadastro do cidadão preenchido manualmente por meio do autocadastro ou pelo cadastro realizado por um profissional de saúde no momento do atendimento).</t>
  </si>
  <si>
    <t>Doses Aplicadas HB
&lt; 30 dias</t>
  </si>
  <si>
    <t>Cobertura Vacinal HB
até 30 dias</t>
  </si>
  <si>
    <t>*Dados parciais. Dados de janeiro/2022 a abril/2022 extraídos do TABNET em 09/11/2023</t>
  </si>
  <si>
    <t xml:space="preserve">²População 4 anos anual </t>
  </si>
  <si>
    <t xml:space="preserve">²População 4 anos proporcional </t>
  </si>
  <si>
    <t>² População proporcional extraída do Censo IBGE 2022</t>
  </si>
  <si>
    <t>População proporcional extraída do Censo IBGE 2022</t>
  </si>
  <si>
    <t>¹POPULAÇÃO GESTANTE ANUAL</t>
  </si>
  <si>
    <t>¹POPULAÇÃO PROPORCIONAL</t>
  </si>
  <si>
    <t>**Dados referente às doses aplicadas no período de janeiro de 2024</t>
  </si>
  <si>
    <t>Cobertura Vacinal COVID-19</t>
  </si>
  <si>
    <t>Doses Aplicadas COVID-19</t>
  </si>
  <si>
    <t>AO NASCER</t>
  </si>
  <si>
    <t>MENOR DE 1 ANO</t>
  </si>
  <si>
    <t>1 ANO</t>
  </si>
  <si>
    <t>Período avaliado: 2016-2024</t>
  </si>
  <si>
    <r>
      <t>*Dados de janeiro/2024 extraídos do Vacina e Confia em</t>
    </r>
    <r>
      <rPr>
        <sz val="10"/>
        <color rgb="FFFF0000"/>
        <rFont val="Calibri"/>
        <family val="2"/>
        <scheme val="minor"/>
      </rPr>
      <t xml:space="preserve"> 04/01/2024</t>
    </r>
  </si>
  <si>
    <t>Período avaliado: 2013-2024</t>
  </si>
  <si>
    <t>Cobertura Vacinal HPV 2024</t>
  </si>
  <si>
    <t>Pfizer Pediátrica Menor de 5 anos e Coronavac</t>
  </si>
  <si>
    <t>Período avaliado: 2021-2024</t>
  </si>
  <si>
    <r>
      <t>Fonte: </t>
    </r>
    <r>
      <rPr>
        <u/>
        <sz val="10"/>
        <color rgb="FF1155CC"/>
        <rFont val="Calibri"/>
        <family val="2"/>
        <scheme val="minor"/>
      </rPr>
      <t>https://www.vacinaeconfia.es.gov.br</t>
    </r>
  </si>
  <si>
    <t>População proporcional extraída do SINASC 2022 (menores de 1 ano) e Censo IBGE 2022 (demais idades)</t>
  </si>
  <si>
    <t>Espírito Santo</t>
  </si>
  <si>
    <t>Região Norte</t>
  </si>
  <si>
    <t>Região Central</t>
  </si>
  <si>
    <t>Região Metropolitana</t>
  </si>
  <si>
    <t>Região Sul</t>
  </si>
  <si>
    <t>D2</t>
  </si>
  <si>
    <t>REFORÇOS 1 ANO</t>
  </si>
  <si>
    <t>REFORÇOS 4 ANOS</t>
  </si>
  <si>
    <t>*Dados de janeiro/2024 extraídos do Vacina e Confia em 06/02/2024</t>
  </si>
  <si>
    <r>
      <t>*Dados parciais gerados em 09/11/2023 e 10/11/2023</t>
    </r>
    <r>
      <rPr>
        <sz val="10"/>
        <rFont val="Calibri"/>
        <family val="2"/>
      </rPr>
      <t xml:space="preserve"> (TABNET) e 06/02/2024 (VeC)</t>
    </r>
  </si>
  <si>
    <t xml:space="preserve"> FonteVacina e Confia, em 06 de fevereiro de 2024.**</t>
  </si>
  <si>
    <t xml:space="preserve"> Vacina e Confia, em 06 de fevereiro de 2024.**</t>
  </si>
  <si>
    <r>
      <t xml:space="preserve">1 </t>
    </r>
    <r>
      <rPr>
        <sz val="11"/>
        <color theme="1"/>
        <rFont val="Calibri"/>
        <family val="2"/>
        <scheme val="minor"/>
      </rPr>
      <t>População proporcional extraída do MS/SVS/DASIS - SINASC/DASIS/SVS/MS 2023 (hoje preliminares) referente ao período de janeiro a novembro de 2023 e SINASC/DASIS/SVS/MS 2022 referente ao período de dezembro de 2023.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</si>
</sst>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rgb="FF1155CC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10"/>
      <name val="Calibri"/>
      <family val="2"/>
    </font>
    <font>
      <b/>
      <sz val="11"/>
      <color indexed="8"/>
      <name val="Calibri"/>
      <family val="2"/>
      <scheme val="minor"/>
    </font>
    <font>
      <sz val="10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</cellStyleXfs>
  <cellXfs count="144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10" fontId="0" fillId="2" borderId="1" xfId="0" applyNumberFormat="1" applyFill="1" applyBorder="1"/>
    <xf numFmtId="0" fontId="1" fillId="0" borderId="0" xfId="0" applyFont="1"/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0" fillId="0" borderId="0" xfId="0" applyFont="1"/>
    <xf numFmtId="2" fontId="0" fillId="0" borderId="1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0" fontId="1" fillId="2" borderId="1" xfId="0" applyNumberFormat="1" applyFont="1" applyFill="1" applyBorder="1"/>
    <xf numFmtId="0" fontId="1" fillId="2" borderId="1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0" fontId="0" fillId="2" borderId="1" xfId="0" applyNumberForma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9" fontId="0" fillId="7" borderId="1" xfId="0" applyNumberForma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0" fillId="9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 textRotation="90" wrapText="1"/>
    </xf>
    <xf numFmtId="0" fontId="16" fillId="8" borderId="1" xfId="5" applyFont="1" applyFill="1" applyBorder="1" applyAlignment="1">
      <alignment horizontal="center" vertical="center"/>
    </xf>
    <xf numFmtId="1" fontId="16" fillId="8" borderId="1" xfId="0" applyNumberFormat="1" applyFont="1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0" fillId="8" borderId="5" xfId="5" applyFont="1" applyFill="1" applyBorder="1" applyAlignment="1">
      <alignment horizontal="center" vertical="center"/>
    </xf>
    <xf numFmtId="1" fontId="10" fillId="8" borderId="5" xfId="0" applyNumberFormat="1" applyFont="1" applyFill="1" applyBorder="1" applyAlignment="1">
      <alignment horizontal="center" vertical="center"/>
    </xf>
    <xf numFmtId="0" fontId="14" fillId="8" borderId="19" xfId="0" applyFont="1" applyFill="1" applyBorder="1" applyAlignment="1">
      <alignment horizontal="center" vertical="center"/>
    </xf>
    <xf numFmtId="0" fontId="18" fillId="0" borderId="0" xfId="0" applyFont="1"/>
    <xf numFmtId="0" fontId="14" fillId="0" borderId="0" xfId="0" applyFont="1" applyAlignment="1">
      <alignment horizontal="center" vertical="center"/>
    </xf>
    <xf numFmtId="1" fontId="0" fillId="3" borderId="1" xfId="0" applyNumberFormat="1" applyFill="1" applyBorder="1" applyAlignment="1">
      <alignment horizontal="center"/>
    </xf>
    <xf numFmtId="0" fontId="1" fillId="11" borderId="1" xfId="0" applyFont="1" applyFill="1" applyBorder="1" applyAlignment="1">
      <alignment horizontal="center" vertical="center" wrapText="1"/>
    </xf>
    <xf numFmtId="10" fontId="0" fillId="11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2" fontId="0" fillId="0" borderId="0" xfId="0" applyNumberFormat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" fillId="13" borderId="1" xfId="0" applyFont="1" applyFill="1" applyBorder="1" applyAlignment="1">
      <alignment horizontal="center" vertical="center" wrapText="1"/>
    </xf>
    <xf numFmtId="10" fontId="0" fillId="13" borderId="1" xfId="0" applyNumberFormat="1" applyFill="1" applyBorder="1" applyAlignment="1">
      <alignment horizontal="center" vertical="center"/>
    </xf>
    <xf numFmtId="10" fontId="1" fillId="13" borderId="1" xfId="0" applyNumberFormat="1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 wrapText="1"/>
    </xf>
    <xf numFmtId="10" fontId="0" fillId="15" borderId="1" xfId="0" applyNumberFormat="1" applyFill="1" applyBorder="1" applyAlignment="1">
      <alignment horizontal="center" vertical="center"/>
    </xf>
    <xf numFmtId="10" fontId="1" fillId="15" borderId="1" xfId="0" applyNumberFormat="1" applyFont="1" applyFill="1" applyBorder="1" applyAlignment="1">
      <alignment horizontal="center" vertical="center"/>
    </xf>
    <xf numFmtId="10" fontId="21" fillId="15" borderId="1" xfId="0" applyNumberFormat="1" applyFont="1" applyFill="1" applyBorder="1" applyAlignment="1">
      <alignment horizontal="center" vertical="center"/>
    </xf>
    <xf numFmtId="10" fontId="0" fillId="13" borderId="1" xfId="0" applyNumberFormat="1" applyFill="1" applyBorder="1" applyAlignment="1">
      <alignment horizontal="center"/>
    </xf>
    <xf numFmtId="0" fontId="1" fillId="9" borderId="1" xfId="0" applyFont="1" applyFill="1" applyBorder="1" applyAlignment="1">
      <alignment horizontal="center" vertical="center" wrapText="1"/>
    </xf>
    <xf numFmtId="10" fontId="0" fillId="9" borderId="1" xfId="0" applyNumberFormat="1" applyFill="1" applyBorder="1" applyAlignment="1">
      <alignment horizontal="center"/>
    </xf>
    <xf numFmtId="0" fontId="1" fillId="12" borderId="1" xfId="0" applyFont="1" applyFill="1" applyBorder="1" applyAlignment="1">
      <alignment horizontal="center" vertical="center"/>
    </xf>
    <xf numFmtId="0" fontId="1" fillId="13" borderId="1" xfId="5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2" borderId="1" xfId="5" applyFont="1" applyFill="1" applyBorder="1" applyAlignment="1">
      <alignment horizontal="center" vertical="center"/>
    </xf>
    <xf numFmtId="0" fontId="1" fillId="10" borderId="1" xfId="5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 vertical="center"/>
    </xf>
    <xf numFmtId="10" fontId="0" fillId="10" borderId="1" xfId="4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0" fontId="1" fillId="10" borderId="1" xfId="4" applyNumberFormat="1" applyFont="1" applyFill="1" applyBorder="1" applyAlignment="1">
      <alignment horizontal="center" vertical="center"/>
    </xf>
    <xf numFmtId="10" fontId="1" fillId="10" borderId="19" xfId="4" applyNumberFormat="1" applyFont="1" applyFill="1" applyBorder="1" applyAlignment="1">
      <alignment horizontal="center" vertical="center"/>
    </xf>
    <xf numFmtId="10" fontId="0" fillId="15" borderId="1" xfId="0" applyNumberFormat="1" applyFill="1" applyBorder="1" applyAlignment="1">
      <alignment horizontal="center"/>
    </xf>
    <xf numFmtId="0" fontId="0" fillId="0" borderId="0" xfId="0" applyAlignment="1">
      <alignment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9" fontId="0" fillId="0" borderId="1" xfId="4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9" fontId="0" fillId="0" borderId="17" xfId="4" applyFont="1" applyBorder="1" applyAlignment="1">
      <alignment horizontal="center" vertical="center"/>
    </xf>
    <xf numFmtId="9" fontId="0" fillId="0" borderId="19" xfId="4" applyFont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" fillId="1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8" borderId="17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21" fillId="11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/>
    </xf>
    <xf numFmtId="0" fontId="1" fillId="13" borderId="17" xfId="0" applyFont="1" applyFill="1" applyBorder="1" applyAlignment="1">
      <alignment horizontal="center"/>
    </xf>
    <xf numFmtId="0" fontId="1" fillId="13" borderId="18" xfId="0" applyFont="1" applyFill="1" applyBorder="1" applyAlignment="1">
      <alignment horizontal="center"/>
    </xf>
    <xf numFmtId="0" fontId="1" fillId="13" borderId="19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21" fillId="9" borderId="1" xfId="0" applyFont="1" applyFill="1" applyBorder="1" applyAlignment="1">
      <alignment horizontal="center"/>
    </xf>
    <xf numFmtId="0" fontId="21" fillId="13" borderId="17" xfId="0" applyFont="1" applyFill="1" applyBorder="1" applyAlignment="1">
      <alignment horizontal="center"/>
    </xf>
    <xf numFmtId="0" fontId="21" fillId="13" borderId="18" xfId="0" applyFont="1" applyFill="1" applyBorder="1" applyAlignment="1">
      <alignment horizontal="center"/>
    </xf>
    <xf numFmtId="0" fontId="21" fillId="13" borderId="19" xfId="0" applyFont="1" applyFill="1" applyBorder="1" applyAlignment="1">
      <alignment horizontal="center"/>
    </xf>
    <xf numFmtId="0" fontId="21" fillId="15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0" fillId="0" borderId="0" xfId="0" applyFont="1" applyAlignment="1">
      <alignment vertical="center"/>
    </xf>
    <xf numFmtId="10" fontId="0" fillId="13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</cellXfs>
  <cellStyles count="6">
    <cellStyle name="Normal" xfId="0" builtinId="0"/>
    <cellStyle name="Normal 2" xfId="1"/>
    <cellStyle name="Normal 2 2" xfId="5"/>
    <cellStyle name="Porcentagem" xfId="4" builtinId="5"/>
    <cellStyle name="Vírgula 2" xfId="2"/>
    <cellStyle name="Vírgula 2 2" xfId="3"/>
  </cellStyles>
  <dxfs count="56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CCFF"/>
      <color rgb="FFCC99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Relationship Id="rId4" Type="http://schemas.openxmlformats.org/officeDocument/2006/relationships/printerSettings" Target="../printerSettings/printerSettings4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2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30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3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>
    <tabColor rgb="FFFF99CC"/>
  </sheetPr>
  <dimension ref="A1:AK97"/>
  <sheetViews>
    <sheetView showGridLines="0" tabSelected="1" workbookViewId="0">
      <pane ySplit="2" topLeftCell="A3" activePane="bottomLeft" state="frozen"/>
      <selection pane="bottomLeft" activeCell="A95" sqref="A95:M96"/>
    </sheetView>
  </sheetViews>
  <sheetFormatPr defaultRowHeight="15" x14ac:dyDescent="0.25"/>
  <cols>
    <col min="1" max="1" width="18.140625" style="75" customWidth="1"/>
    <col min="2" max="2" width="23.85546875" style="75" bestFit="1" customWidth="1"/>
    <col min="3" max="4" width="14.140625" style="9" customWidth="1"/>
    <col min="5" max="28" width="13.42578125" style="9" customWidth="1"/>
    <col min="29" max="30" width="9.140625" style="48"/>
    <col min="31" max="34" width="20.28515625" style="48" customWidth="1"/>
    <col min="35" max="35" width="9.140625" style="48"/>
    <col min="36" max="36" width="26.7109375" style="48" bestFit="1" customWidth="1"/>
    <col min="37" max="37" width="18" style="48" bestFit="1" customWidth="1"/>
    <col min="38" max="16384" width="9.140625" style="48"/>
  </cols>
  <sheetData>
    <row r="1" spans="1:37" s="75" customFormat="1" x14ac:dyDescent="0.25">
      <c r="C1" s="9"/>
      <c r="D1" s="9"/>
      <c r="E1" s="110" t="s">
        <v>188</v>
      </c>
      <c r="F1" s="110"/>
      <c r="G1" s="110"/>
      <c r="H1" s="110"/>
      <c r="I1" s="112" t="s">
        <v>189</v>
      </c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5" t="s">
        <v>190</v>
      </c>
      <c r="X1" s="115"/>
      <c r="Y1" s="115"/>
      <c r="Z1" s="115"/>
      <c r="AA1" s="115"/>
      <c r="AB1" s="115"/>
    </row>
    <row r="2" spans="1:37" ht="59.25" customHeight="1" x14ac:dyDescent="0.25">
      <c r="A2" s="3" t="s">
        <v>0</v>
      </c>
      <c r="B2" s="3" t="s">
        <v>1</v>
      </c>
      <c r="C2" s="32" t="s">
        <v>150</v>
      </c>
      <c r="D2" s="32" t="s">
        <v>130</v>
      </c>
      <c r="E2" s="30" t="s">
        <v>176</v>
      </c>
      <c r="F2" s="68" t="s">
        <v>177</v>
      </c>
      <c r="G2" s="30" t="s">
        <v>131</v>
      </c>
      <c r="H2" s="68" t="s">
        <v>132</v>
      </c>
      <c r="I2" s="30" t="s">
        <v>133</v>
      </c>
      <c r="J2" s="31" t="s">
        <v>134</v>
      </c>
      <c r="K2" s="30" t="s">
        <v>135</v>
      </c>
      <c r="L2" s="31" t="s">
        <v>136</v>
      </c>
      <c r="M2" s="30" t="s">
        <v>137</v>
      </c>
      <c r="N2" s="31" t="s">
        <v>138</v>
      </c>
      <c r="O2" s="30" t="s">
        <v>139</v>
      </c>
      <c r="P2" s="31" t="s">
        <v>140</v>
      </c>
      <c r="Q2" s="30" t="s">
        <v>141</v>
      </c>
      <c r="R2" s="31" t="s">
        <v>142</v>
      </c>
      <c r="S2" s="30" t="s">
        <v>143</v>
      </c>
      <c r="T2" s="31" t="s">
        <v>144</v>
      </c>
      <c r="U2" s="30" t="s">
        <v>187</v>
      </c>
      <c r="V2" s="83" t="s">
        <v>186</v>
      </c>
      <c r="W2" s="30" t="s">
        <v>145</v>
      </c>
      <c r="X2" s="80" t="s">
        <v>146</v>
      </c>
      <c r="Y2" s="30" t="s">
        <v>147</v>
      </c>
      <c r="Z2" s="80" t="s">
        <v>148</v>
      </c>
      <c r="AA2" s="30" t="s">
        <v>169</v>
      </c>
      <c r="AB2" s="80" t="s">
        <v>149</v>
      </c>
      <c r="AE2" s="44" t="s">
        <v>156</v>
      </c>
      <c r="AF2" s="44" t="s">
        <v>158</v>
      </c>
      <c r="AG2" s="45" t="s">
        <v>159</v>
      </c>
      <c r="AH2" s="45" t="s">
        <v>157</v>
      </c>
    </row>
    <row r="3" spans="1:37" ht="15" customHeight="1" x14ac:dyDescent="0.25">
      <c r="A3" s="49" t="s">
        <v>2</v>
      </c>
      <c r="B3" s="49" t="s">
        <v>6</v>
      </c>
      <c r="C3" s="34">
        <v>418</v>
      </c>
      <c r="D3" s="34">
        <f>(C3/12)*1</f>
        <v>34.833333333333336</v>
      </c>
      <c r="E3" s="33">
        <v>31</v>
      </c>
      <c r="F3" s="69">
        <f t="shared" ref="F3:F34" si="0">E3/D3</f>
        <v>0.88995215311004783</v>
      </c>
      <c r="G3" s="33">
        <v>27</v>
      </c>
      <c r="H3" s="69">
        <f t="shared" ref="H3:H34" si="1">G3/D3</f>
        <v>0.77511961722488032</v>
      </c>
      <c r="I3" s="33">
        <v>30</v>
      </c>
      <c r="J3" s="50">
        <f t="shared" ref="J3:J34" si="2">I3/D3</f>
        <v>0.86124401913875592</v>
      </c>
      <c r="K3" s="33">
        <v>29</v>
      </c>
      <c r="L3" s="50">
        <f t="shared" ref="L3:L34" si="3">K3/D3</f>
        <v>0.83253588516746402</v>
      </c>
      <c r="M3" s="33">
        <v>43</v>
      </c>
      <c r="N3" s="50">
        <f t="shared" ref="N3:N34" si="4">M3/D3</f>
        <v>1.2344497607655502</v>
      </c>
      <c r="O3" s="33">
        <v>44</v>
      </c>
      <c r="P3" s="50">
        <f t="shared" ref="P3:P34" si="5">O3/D3</f>
        <v>1.263157894736842</v>
      </c>
      <c r="Q3" s="33">
        <v>38</v>
      </c>
      <c r="R3" s="50">
        <f t="shared" ref="R3:R34" si="6">Q3/D3</f>
        <v>1.0909090909090908</v>
      </c>
      <c r="S3" s="33">
        <v>33</v>
      </c>
      <c r="T3" s="50">
        <f t="shared" ref="T3:T34" si="7">S3/D3</f>
        <v>0.94736842105263153</v>
      </c>
      <c r="U3" s="33">
        <v>0</v>
      </c>
      <c r="V3" s="84">
        <f t="shared" ref="V3:V34" si="8">U3/D3</f>
        <v>0</v>
      </c>
      <c r="W3" s="33">
        <v>26</v>
      </c>
      <c r="X3" s="81">
        <f t="shared" ref="X3:X34" si="9">W3/D3</f>
        <v>0.74641148325358841</v>
      </c>
      <c r="Y3" s="33">
        <v>38</v>
      </c>
      <c r="Z3" s="81">
        <f t="shared" ref="Z3:Z34" si="10">Y3/D3</f>
        <v>1.0909090909090908</v>
      </c>
      <c r="AA3" s="33">
        <v>23</v>
      </c>
      <c r="AB3" s="81">
        <f t="shared" ref="AB3:AB34" si="11">AA3/D3</f>
        <v>0.66028708133971292</v>
      </c>
      <c r="AE3" s="40">
        <f>cálculos1!O2</f>
        <v>4</v>
      </c>
      <c r="AF3" s="41">
        <f>AE3*0.1</f>
        <v>0.4</v>
      </c>
      <c r="AG3" s="40">
        <f>cálculos1!P2</f>
        <v>2</v>
      </c>
      <c r="AH3" s="41">
        <f>AG3*0.25</f>
        <v>0.5</v>
      </c>
      <c r="AJ3" s="103" t="s">
        <v>166</v>
      </c>
      <c r="AK3" s="103"/>
    </row>
    <row r="4" spans="1:37" x14ac:dyDescent="0.25">
      <c r="A4" s="49" t="s">
        <v>3</v>
      </c>
      <c r="B4" s="49" t="s">
        <v>7</v>
      </c>
      <c r="C4" s="34">
        <v>160</v>
      </c>
      <c r="D4" s="34">
        <f t="shared" ref="D4:D67" si="12">(C4/12)*1</f>
        <v>13.333333333333334</v>
      </c>
      <c r="E4" s="33">
        <v>2</v>
      </c>
      <c r="F4" s="69">
        <f t="shared" si="0"/>
        <v>0.15</v>
      </c>
      <c r="G4" s="33">
        <v>4</v>
      </c>
      <c r="H4" s="69">
        <f t="shared" si="1"/>
        <v>0.3</v>
      </c>
      <c r="I4" s="33">
        <v>20</v>
      </c>
      <c r="J4" s="50">
        <f t="shared" si="2"/>
        <v>1.5</v>
      </c>
      <c r="K4" s="33">
        <v>18</v>
      </c>
      <c r="L4" s="50">
        <f t="shared" si="3"/>
        <v>1.3499999999999999</v>
      </c>
      <c r="M4" s="33">
        <v>22</v>
      </c>
      <c r="N4" s="50">
        <f t="shared" si="4"/>
        <v>1.65</v>
      </c>
      <c r="O4" s="33">
        <v>22</v>
      </c>
      <c r="P4" s="50">
        <f t="shared" si="5"/>
        <v>1.65</v>
      </c>
      <c r="Q4" s="33">
        <v>11</v>
      </c>
      <c r="R4" s="50">
        <f t="shared" si="6"/>
        <v>0.82499999999999996</v>
      </c>
      <c r="S4" s="33">
        <v>10</v>
      </c>
      <c r="T4" s="50">
        <f t="shared" si="7"/>
        <v>0.75</v>
      </c>
      <c r="U4" s="33">
        <v>0</v>
      </c>
      <c r="V4" s="84">
        <f t="shared" si="8"/>
        <v>0</v>
      </c>
      <c r="W4" s="33">
        <v>14</v>
      </c>
      <c r="X4" s="81">
        <f t="shared" si="9"/>
        <v>1.05</v>
      </c>
      <c r="Y4" s="33">
        <v>9</v>
      </c>
      <c r="Z4" s="81">
        <f t="shared" si="10"/>
        <v>0.67499999999999993</v>
      </c>
      <c r="AA4" s="33">
        <v>1</v>
      </c>
      <c r="AB4" s="81">
        <f t="shared" si="11"/>
        <v>7.4999999999999997E-2</v>
      </c>
      <c r="AE4" s="40">
        <f>cálculos1!O3</f>
        <v>5</v>
      </c>
      <c r="AF4" s="41">
        <f t="shared" ref="AF4:AF67" si="13">AE4*0.1</f>
        <v>0.5</v>
      </c>
      <c r="AG4" s="40">
        <f>cálculos1!P3</f>
        <v>3</v>
      </c>
      <c r="AH4" s="41">
        <f t="shared" ref="AH4:AH67" si="14">AG4*0.25</f>
        <v>0.75</v>
      </c>
      <c r="AJ4" s="45" t="s">
        <v>165</v>
      </c>
      <c r="AK4" s="45" t="s">
        <v>164</v>
      </c>
    </row>
    <row r="5" spans="1:37" x14ac:dyDescent="0.25">
      <c r="A5" s="49" t="s">
        <v>4</v>
      </c>
      <c r="B5" s="49" t="s">
        <v>8</v>
      </c>
      <c r="C5" s="34">
        <v>154</v>
      </c>
      <c r="D5" s="34">
        <f t="shared" si="12"/>
        <v>12.833333333333334</v>
      </c>
      <c r="E5" s="33">
        <v>9</v>
      </c>
      <c r="F5" s="69">
        <f t="shared" si="0"/>
        <v>0.70129870129870131</v>
      </c>
      <c r="G5" s="33">
        <v>11</v>
      </c>
      <c r="H5" s="69">
        <f t="shared" si="1"/>
        <v>0.8571428571428571</v>
      </c>
      <c r="I5" s="33">
        <v>21</v>
      </c>
      <c r="J5" s="50">
        <f t="shared" si="2"/>
        <v>1.6363636363636362</v>
      </c>
      <c r="K5" s="33">
        <v>19</v>
      </c>
      <c r="L5" s="50">
        <f t="shared" si="3"/>
        <v>1.4805194805194803</v>
      </c>
      <c r="M5" s="33">
        <v>16</v>
      </c>
      <c r="N5" s="50">
        <f t="shared" si="4"/>
        <v>1.2467532467532467</v>
      </c>
      <c r="O5" s="33">
        <v>16</v>
      </c>
      <c r="P5" s="50">
        <f t="shared" si="5"/>
        <v>1.2467532467532467</v>
      </c>
      <c r="Q5" s="33">
        <v>20</v>
      </c>
      <c r="R5" s="50">
        <f t="shared" si="6"/>
        <v>1.5584415584415583</v>
      </c>
      <c r="S5" s="33">
        <v>14</v>
      </c>
      <c r="T5" s="50">
        <f t="shared" si="7"/>
        <v>1.0909090909090908</v>
      </c>
      <c r="U5" s="33">
        <v>0</v>
      </c>
      <c r="V5" s="84">
        <f t="shared" si="8"/>
        <v>0</v>
      </c>
      <c r="W5" s="33">
        <v>13</v>
      </c>
      <c r="X5" s="81">
        <f t="shared" si="9"/>
        <v>1.0129870129870129</v>
      </c>
      <c r="Y5" s="33">
        <v>13</v>
      </c>
      <c r="Z5" s="81">
        <f t="shared" si="10"/>
        <v>1.0129870129870129</v>
      </c>
      <c r="AA5" s="33">
        <v>9</v>
      </c>
      <c r="AB5" s="81">
        <f t="shared" si="11"/>
        <v>0.70129870129870131</v>
      </c>
      <c r="AE5" s="40">
        <f>cálculos1!O4</f>
        <v>8</v>
      </c>
      <c r="AF5" s="41">
        <f t="shared" si="13"/>
        <v>0.8</v>
      </c>
      <c r="AG5" s="40">
        <f>cálculos1!P4</f>
        <v>4</v>
      </c>
      <c r="AH5" s="41">
        <f t="shared" si="14"/>
        <v>1</v>
      </c>
      <c r="AJ5" s="41">
        <v>0</v>
      </c>
      <c r="AK5" s="33">
        <f>COUNTIF($AH$3:$AH$80,"=0")</f>
        <v>5</v>
      </c>
    </row>
    <row r="6" spans="1:37" x14ac:dyDescent="0.25">
      <c r="A6" s="49" t="s">
        <v>5</v>
      </c>
      <c r="B6" s="49" t="s">
        <v>9</v>
      </c>
      <c r="C6" s="34">
        <v>350</v>
      </c>
      <c r="D6" s="34">
        <f t="shared" si="12"/>
        <v>29.166666666666668</v>
      </c>
      <c r="E6" s="33">
        <v>12</v>
      </c>
      <c r="F6" s="69">
        <f t="shared" si="0"/>
        <v>0.41142857142857142</v>
      </c>
      <c r="G6" s="33">
        <v>17</v>
      </c>
      <c r="H6" s="69">
        <f t="shared" si="1"/>
        <v>0.58285714285714285</v>
      </c>
      <c r="I6" s="33">
        <v>31</v>
      </c>
      <c r="J6" s="50">
        <f t="shared" si="2"/>
        <v>1.0628571428571427</v>
      </c>
      <c r="K6" s="33">
        <v>32</v>
      </c>
      <c r="L6" s="50">
        <f t="shared" si="3"/>
        <v>1.0971428571428572</v>
      </c>
      <c r="M6" s="33">
        <v>33</v>
      </c>
      <c r="N6" s="50">
        <f t="shared" si="4"/>
        <v>1.1314285714285715</v>
      </c>
      <c r="O6" s="33">
        <v>29</v>
      </c>
      <c r="P6" s="50">
        <f t="shared" si="5"/>
        <v>0.99428571428571422</v>
      </c>
      <c r="Q6" s="33">
        <v>31</v>
      </c>
      <c r="R6" s="50">
        <f t="shared" si="6"/>
        <v>1.0628571428571427</v>
      </c>
      <c r="S6" s="33">
        <v>25</v>
      </c>
      <c r="T6" s="50">
        <f t="shared" si="7"/>
        <v>0.8571428571428571</v>
      </c>
      <c r="U6" s="33">
        <v>0</v>
      </c>
      <c r="V6" s="84">
        <f t="shared" si="8"/>
        <v>0</v>
      </c>
      <c r="W6" s="33">
        <v>25</v>
      </c>
      <c r="X6" s="81">
        <f t="shared" si="9"/>
        <v>0.8571428571428571</v>
      </c>
      <c r="Y6" s="33">
        <v>28</v>
      </c>
      <c r="Z6" s="81">
        <f t="shared" si="10"/>
        <v>0.96</v>
      </c>
      <c r="AA6" s="33">
        <v>20</v>
      </c>
      <c r="AB6" s="81">
        <f t="shared" si="11"/>
        <v>0.68571428571428572</v>
      </c>
      <c r="AE6" s="40">
        <f>cálculos1!O5</f>
        <v>6</v>
      </c>
      <c r="AF6" s="41">
        <f t="shared" si="13"/>
        <v>0.60000000000000009</v>
      </c>
      <c r="AG6" s="40">
        <f>cálculos1!P5</f>
        <v>4</v>
      </c>
      <c r="AH6" s="41">
        <f t="shared" si="14"/>
        <v>1</v>
      </c>
      <c r="AJ6" s="41">
        <v>0.25</v>
      </c>
      <c r="AK6" s="33">
        <f>COUNTIF($AH$3:$AH$80,"=0,25")</f>
        <v>8</v>
      </c>
    </row>
    <row r="7" spans="1:37" x14ac:dyDescent="0.25">
      <c r="A7" s="49" t="s">
        <v>5</v>
      </c>
      <c r="B7" s="49" t="s">
        <v>10</v>
      </c>
      <c r="C7" s="34">
        <v>162</v>
      </c>
      <c r="D7" s="34">
        <f t="shared" si="12"/>
        <v>13.5</v>
      </c>
      <c r="E7" s="33">
        <v>5</v>
      </c>
      <c r="F7" s="69">
        <f t="shared" si="0"/>
        <v>0.37037037037037035</v>
      </c>
      <c r="G7" s="33">
        <v>10</v>
      </c>
      <c r="H7" s="69">
        <f t="shared" si="1"/>
        <v>0.7407407407407407</v>
      </c>
      <c r="I7" s="33">
        <v>14</v>
      </c>
      <c r="J7" s="50">
        <f t="shared" si="2"/>
        <v>1.037037037037037</v>
      </c>
      <c r="K7" s="33">
        <v>14</v>
      </c>
      <c r="L7" s="50">
        <f t="shared" si="3"/>
        <v>1.037037037037037</v>
      </c>
      <c r="M7" s="33">
        <v>19</v>
      </c>
      <c r="N7" s="50">
        <f t="shared" si="4"/>
        <v>1.4074074074074074</v>
      </c>
      <c r="O7" s="33">
        <v>20</v>
      </c>
      <c r="P7" s="50">
        <f t="shared" si="5"/>
        <v>1.4814814814814814</v>
      </c>
      <c r="Q7" s="33">
        <v>12</v>
      </c>
      <c r="R7" s="50">
        <f t="shared" si="6"/>
        <v>0.88888888888888884</v>
      </c>
      <c r="S7" s="33">
        <v>16</v>
      </c>
      <c r="T7" s="50">
        <f t="shared" si="7"/>
        <v>1.1851851851851851</v>
      </c>
      <c r="U7" s="33">
        <v>0</v>
      </c>
      <c r="V7" s="84">
        <f t="shared" si="8"/>
        <v>0</v>
      </c>
      <c r="W7" s="33">
        <v>11</v>
      </c>
      <c r="X7" s="81">
        <f t="shared" si="9"/>
        <v>0.81481481481481477</v>
      </c>
      <c r="Y7" s="33">
        <v>9</v>
      </c>
      <c r="Z7" s="81">
        <f t="shared" si="10"/>
        <v>0.66666666666666663</v>
      </c>
      <c r="AA7" s="33">
        <v>8</v>
      </c>
      <c r="AB7" s="81">
        <f t="shared" si="11"/>
        <v>0.59259259259259256</v>
      </c>
      <c r="AE7" s="40">
        <f>cálculos1!O6</f>
        <v>5</v>
      </c>
      <c r="AF7" s="41">
        <f t="shared" si="13"/>
        <v>0.5</v>
      </c>
      <c r="AG7" s="40">
        <f>cálculos1!P6</f>
        <v>3</v>
      </c>
      <c r="AH7" s="41">
        <f t="shared" si="14"/>
        <v>0.75</v>
      </c>
      <c r="AJ7" s="41">
        <v>0.5</v>
      </c>
      <c r="AK7" s="33">
        <f>COUNTIF($AH$3:$AH$80,"=0,5")</f>
        <v>10</v>
      </c>
    </row>
    <row r="8" spans="1:37" x14ac:dyDescent="0.25">
      <c r="A8" s="49" t="s">
        <v>4</v>
      </c>
      <c r="B8" s="49" t="s">
        <v>11</v>
      </c>
      <c r="C8" s="34">
        <v>89</v>
      </c>
      <c r="D8" s="34">
        <f t="shared" si="12"/>
        <v>7.416666666666667</v>
      </c>
      <c r="E8" s="33">
        <v>1</v>
      </c>
      <c r="F8" s="69">
        <f t="shared" si="0"/>
        <v>0.1348314606741573</v>
      </c>
      <c r="G8" s="33">
        <v>0</v>
      </c>
      <c r="H8" s="69">
        <f t="shared" si="1"/>
        <v>0</v>
      </c>
      <c r="I8" s="33">
        <v>9</v>
      </c>
      <c r="J8" s="50">
        <f t="shared" si="2"/>
        <v>1.2134831460674156</v>
      </c>
      <c r="K8" s="33">
        <v>9</v>
      </c>
      <c r="L8" s="50">
        <f t="shared" si="3"/>
        <v>1.2134831460674156</v>
      </c>
      <c r="M8" s="33">
        <v>11</v>
      </c>
      <c r="N8" s="50">
        <f t="shared" si="4"/>
        <v>1.4831460674157302</v>
      </c>
      <c r="O8" s="33">
        <v>11</v>
      </c>
      <c r="P8" s="50">
        <f t="shared" si="5"/>
        <v>1.4831460674157302</v>
      </c>
      <c r="Q8" s="33">
        <v>10</v>
      </c>
      <c r="R8" s="50">
        <f t="shared" si="6"/>
        <v>1.348314606741573</v>
      </c>
      <c r="S8" s="33">
        <v>10</v>
      </c>
      <c r="T8" s="50">
        <f t="shared" si="7"/>
        <v>1.348314606741573</v>
      </c>
      <c r="U8" s="33">
        <v>0</v>
      </c>
      <c r="V8" s="84">
        <f t="shared" si="8"/>
        <v>0</v>
      </c>
      <c r="W8" s="33">
        <v>8</v>
      </c>
      <c r="X8" s="81">
        <f t="shared" si="9"/>
        <v>1.0786516853932584</v>
      </c>
      <c r="Y8" s="33">
        <v>8</v>
      </c>
      <c r="Z8" s="81">
        <f t="shared" si="10"/>
        <v>1.0786516853932584</v>
      </c>
      <c r="AA8" s="33">
        <v>7</v>
      </c>
      <c r="AB8" s="81">
        <f t="shared" si="11"/>
        <v>0.9438202247191011</v>
      </c>
      <c r="AE8" s="40">
        <f>cálculos1!O7</f>
        <v>8</v>
      </c>
      <c r="AF8" s="41">
        <f t="shared" si="13"/>
        <v>0.8</v>
      </c>
      <c r="AG8" s="40">
        <f>cálculos1!P7</f>
        <v>4</v>
      </c>
      <c r="AH8" s="41">
        <f t="shared" si="14"/>
        <v>1</v>
      </c>
      <c r="AJ8" s="41">
        <v>0.75</v>
      </c>
      <c r="AK8" s="33">
        <f>COUNTIF($AH$3:$AH$80,"=0,75")</f>
        <v>29</v>
      </c>
    </row>
    <row r="9" spans="1:37" x14ac:dyDescent="0.25">
      <c r="A9" s="49" t="s">
        <v>5</v>
      </c>
      <c r="B9" s="49" t="s">
        <v>12</v>
      </c>
      <c r="C9" s="34">
        <v>380</v>
      </c>
      <c r="D9" s="34">
        <f t="shared" si="12"/>
        <v>31.666666666666668</v>
      </c>
      <c r="E9" s="33">
        <v>2</v>
      </c>
      <c r="F9" s="69">
        <f t="shared" si="0"/>
        <v>6.3157894736842107E-2</v>
      </c>
      <c r="G9" s="33">
        <v>20</v>
      </c>
      <c r="H9" s="69">
        <f t="shared" si="1"/>
        <v>0.63157894736842102</v>
      </c>
      <c r="I9" s="33">
        <v>40</v>
      </c>
      <c r="J9" s="50">
        <f t="shared" si="2"/>
        <v>1.263157894736842</v>
      </c>
      <c r="K9" s="33">
        <v>42</v>
      </c>
      <c r="L9" s="50">
        <f t="shared" si="3"/>
        <v>1.3263157894736841</v>
      </c>
      <c r="M9" s="33">
        <v>37</v>
      </c>
      <c r="N9" s="50">
        <f t="shared" si="4"/>
        <v>1.1684210526315788</v>
      </c>
      <c r="O9" s="33">
        <v>36</v>
      </c>
      <c r="P9" s="50">
        <f t="shared" si="5"/>
        <v>1.1368421052631579</v>
      </c>
      <c r="Q9" s="33">
        <v>48</v>
      </c>
      <c r="R9" s="50">
        <f t="shared" si="6"/>
        <v>1.5157894736842106</v>
      </c>
      <c r="S9" s="33">
        <v>23</v>
      </c>
      <c r="T9" s="50">
        <f t="shared" si="7"/>
        <v>0.72631578947368414</v>
      </c>
      <c r="U9" s="33">
        <v>1</v>
      </c>
      <c r="V9" s="84">
        <f t="shared" si="8"/>
        <v>3.1578947368421054E-2</v>
      </c>
      <c r="W9" s="33">
        <v>34</v>
      </c>
      <c r="X9" s="81">
        <f t="shared" si="9"/>
        <v>1.0736842105263158</v>
      </c>
      <c r="Y9" s="33">
        <v>33</v>
      </c>
      <c r="Z9" s="81">
        <f t="shared" si="10"/>
        <v>1.0421052631578946</v>
      </c>
      <c r="AA9" s="33">
        <v>23</v>
      </c>
      <c r="AB9" s="81">
        <f t="shared" si="11"/>
        <v>0.72631578947368414</v>
      </c>
      <c r="AE9" s="40">
        <f>cálculos1!O8</f>
        <v>7</v>
      </c>
      <c r="AF9" s="41">
        <f t="shared" si="13"/>
        <v>0.70000000000000007</v>
      </c>
      <c r="AG9" s="40">
        <f>cálculos1!P8</f>
        <v>4</v>
      </c>
      <c r="AH9" s="41">
        <f t="shared" si="14"/>
        <v>1</v>
      </c>
      <c r="AJ9" s="41">
        <v>1</v>
      </c>
      <c r="AK9" s="33">
        <f>COUNTIF($AH$3:$AH$80,"=1,0")</f>
        <v>26</v>
      </c>
    </row>
    <row r="10" spans="1:37" ht="15" customHeight="1" x14ac:dyDescent="0.25">
      <c r="A10" s="49" t="s">
        <v>5</v>
      </c>
      <c r="B10" s="49" t="s">
        <v>13</v>
      </c>
      <c r="C10" s="34">
        <v>67</v>
      </c>
      <c r="D10" s="34">
        <f t="shared" si="12"/>
        <v>5.583333333333333</v>
      </c>
      <c r="E10" s="33">
        <v>4</v>
      </c>
      <c r="F10" s="69">
        <f t="shared" si="0"/>
        <v>0.71641791044776126</v>
      </c>
      <c r="G10" s="33">
        <v>7</v>
      </c>
      <c r="H10" s="69">
        <f t="shared" si="1"/>
        <v>1.2537313432835822</v>
      </c>
      <c r="I10" s="33">
        <v>10</v>
      </c>
      <c r="J10" s="50">
        <f t="shared" si="2"/>
        <v>1.791044776119403</v>
      </c>
      <c r="K10" s="33">
        <v>11</v>
      </c>
      <c r="L10" s="50">
        <f t="shared" si="3"/>
        <v>1.9701492537313434</v>
      </c>
      <c r="M10" s="33">
        <v>5</v>
      </c>
      <c r="N10" s="50">
        <f t="shared" si="4"/>
        <v>0.89552238805970152</v>
      </c>
      <c r="O10" s="33">
        <v>5</v>
      </c>
      <c r="P10" s="50">
        <f t="shared" si="5"/>
        <v>0.89552238805970152</v>
      </c>
      <c r="Q10" s="33">
        <v>2</v>
      </c>
      <c r="R10" s="50">
        <f t="shared" si="6"/>
        <v>0.35820895522388063</v>
      </c>
      <c r="S10" s="33">
        <v>6</v>
      </c>
      <c r="T10" s="50">
        <f t="shared" si="7"/>
        <v>1.0746268656716418</v>
      </c>
      <c r="U10" s="33">
        <v>0</v>
      </c>
      <c r="V10" s="84">
        <f t="shared" si="8"/>
        <v>0</v>
      </c>
      <c r="W10" s="33">
        <v>3</v>
      </c>
      <c r="X10" s="81">
        <f t="shared" si="9"/>
        <v>0.53731343283582089</v>
      </c>
      <c r="Y10" s="33">
        <v>6</v>
      </c>
      <c r="Z10" s="81">
        <f t="shared" si="10"/>
        <v>1.0746268656716418</v>
      </c>
      <c r="AA10" s="33">
        <v>3</v>
      </c>
      <c r="AB10" s="81">
        <f t="shared" si="11"/>
        <v>0.53731343283582089</v>
      </c>
      <c r="AE10" s="40">
        <f>cálculos1!O9</f>
        <v>5</v>
      </c>
      <c r="AF10" s="41">
        <f t="shared" si="13"/>
        <v>0.5</v>
      </c>
      <c r="AG10" s="40">
        <f>cálculos1!P9</f>
        <v>3</v>
      </c>
      <c r="AH10" s="41">
        <f t="shared" si="14"/>
        <v>0.75</v>
      </c>
    </row>
    <row r="11" spans="1:37" x14ac:dyDescent="0.25">
      <c r="A11" s="49" t="s">
        <v>2</v>
      </c>
      <c r="B11" s="49" t="s">
        <v>14</v>
      </c>
      <c r="C11" s="34">
        <v>1531</v>
      </c>
      <c r="D11" s="34">
        <f t="shared" si="12"/>
        <v>127.58333333333333</v>
      </c>
      <c r="E11" s="33">
        <v>100</v>
      </c>
      <c r="F11" s="69">
        <f t="shared" si="0"/>
        <v>0.78380143696930116</v>
      </c>
      <c r="G11" s="33">
        <v>101</v>
      </c>
      <c r="H11" s="69">
        <f t="shared" si="1"/>
        <v>0.79163945133899416</v>
      </c>
      <c r="I11" s="33">
        <v>130</v>
      </c>
      <c r="J11" s="50">
        <f t="shared" si="2"/>
        <v>1.0189418680600915</v>
      </c>
      <c r="K11" s="33">
        <v>133</v>
      </c>
      <c r="L11" s="50">
        <f t="shared" si="3"/>
        <v>1.0424559111691705</v>
      </c>
      <c r="M11" s="33">
        <v>140</v>
      </c>
      <c r="N11" s="50">
        <f t="shared" si="4"/>
        <v>1.0973220117570215</v>
      </c>
      <c r="O11" s="33">
        <v>138</v>
      </c>
      <c r="P11" s="50">
        <f t="shared" si="5"/>
        <v>1.0816459830176355</v>
      </c>
      <c r="Q11" s="33">
        <v>111</v>
      </c>
      <c r="R11" s="50">
        <f t="shared" si="6"/>
        <v>0.8700195950359243</v>
      </c>
      <c r="S11" s="33">
        <v>120</v>
      </c>
      <c r="T11" s="50">
        <f t="shared" si="7"/>
        <v>0.94056172436316132</v>
      </c>
      <c r="U11" s="33">
        <v>3</v>
      </c>
      <c r="V11" s="84">
        <f t="shared" si="8"/>
        <v>2.3514043109079036E-2</v>
      </c>
      <c r="W11" s="33">
        <v>143</v>
      </c>
      <c r="X11" s="81">
        <f t="shared" si="9"/>
        <v>1.1208360548661007</v>
      </c>
      <c r="Y11" s="33">
        <v>172</v>
      </c>
      <c r="Z11" s="81">
        <f t="shared" si="10"/>
        <v>1.348138471587198</v>
      </c>
      <c r="AA11" s="33">
        <v>110</v>
      </c>
      <c r="AB11" s="81">
        <f t="shared" si="11"/>
        <v>0.8621815806662313</v>
      </c>
      <c r="AE11" s="40">
        <f>cálculos1!O10</f>
        <v>6</v>
      </c>
      <c r="AF11" s="41">
        <f t="shared" si="13"/>
        <v>0.60000000000000009</v>
      </c>
      <c r="AG11" s="40">
        <f>cálculos1!P10</f>
        <v>4</v>
      </c>
      <c r="AH11" s="41">
        <f t="shared" si="14"/>
        <v>1</v>
      </c>
    </row>
    <row r="12" spans="1:37" x14ac:dyDescent="0.25">
      <c r="A12" s="49" t="s">
        <v>5</v>
      </c>
      <c r="B12" s="49" t="s">
        <v>15</v>
      </c>
      <c r="C12" s="34">
        <v>142</v>
      </c>
      <c r="D12" s="34">
        <f t="shared" si="12"/>
        <v>11.833333333333334</v>
      </c>
      <c r="E12" s="33">
        <v>0</v>
      </c>
      <c r="F12" s="69">
        <f t="shared" si="0"/>
        <v>0</v>
      </c>
      <c r="G12" s="33">
        <v>0</v>
      </c>
      <c r="H12" s="69">
        <f t="shared" si="1"/>
        <v>0</v>
      </c>
      <c r="I12" s="33">
        <v>16</v>
      </c>
      <c r="J12" s="50">
        <f t="shared" si="2"/>
        <v>1.352112676056338</v>
      </c>
      <c r="K12" s="33">
        <v>15</v>
      </c>
      <c r="L12" s="50">
        <f t="shared" si="3"/>
        <v>1.2676056338028168</v>
      </c>
      <c r="M12" s="33">
        <v>10</v>
      </c>
      <c r="N12" s="50">
        <f t="shared" si="4"/>
        <v>0.84507042253521125</v>
      </c>
      <c r="O12" s="33">
        <v>9</v>
      </c>
      <c r="P12" s="50">
        <f t="shared" si="5"/>
        <v>0.76056338028169013</v>
      </c>
      <c r="Q12" s="33">
        <v>10</v>
      </c>
      <c r="R12" s="50">
        <f t="shared" si="6"/>
        <v>0.84507042253521125</v>
      </c>
      <c r="S12" s="33">
        <v>4</v>
      </c>
      <c r="T12" s="50">
        <f t="shared" si="7"/>
        <v>0.3380281690140845</v>
      </c>
      <c r="U12" s="33">
        <v>0</v>
      </c>
      <c r="V12" s="84">
        <f t="shared" si="8"/>
        <v>0</v>
      </c>
      <c r="W12" s="33">
        <v>11</v>
      </c>
      <c r="X12" s="81">
        <f t="shared" si="9"/>
        <v>0.92957746478873238</v>
      </c>
      <c r="Y12" s="33">
        <v>12</v>
      </c>
      <c r="Z12" s="81">
        <f t="shared" si="10"/>
        <v>1.0140845070422535</v>
      </c>
      <c r="AA12" s="33">
        <v>7</v>
      </c>
      <c r="AB12" s="81">
        <f t="shared" si="11"/>
        <v>0.59154929577464788</v>
      </c>
      <c r="AE12" s="40">
        <f>cálculos1!O11</f>
        <v>3</v>
      </c>
      <c r="AF12" s="41">
        <f t="shared" si="13"/>
        <v>0.30000000000000004</v>
      </c>
      <c r="AG12" s="40">
        <f>cálculos1!P11</f>
        <v>3</v>
      </c>
      <c r="AH12" s="41">
        <f t="shared" si="14"/>
        <v>0.75</v>
      </c>
      <c r="AJ12" s="104" t="s">
        <v>167</v>
      </c>
      <c r="AK12" s="104"/>
    </row>
    <row r="13" spans="1:37" x14ac:dyDescent="0.25">
      <c r="A13" s="49" t="s">
        <v>4</v>
      </c>
      <c r="B13" s="49" t="s">
        <v>16</v>
      </c>
      <c r="C13" s="34">
        <v>382</v>
      </c>
      <c r="D13" s="34">
        <f t="shared" si="12"/>
        <v>31.833333333333332</v>
      </c>
      <c r="E13" s="33">
        <v>6</v>
      </c>
      <c r="F13" s="69">
        <f t="shared" si="0"/>
        <v>0.18848167539267016</v>
      </c>
      <c r="G13" s="33">
        <v>8</v>
      </c>
      <c r="H13" s="69">
        <f t="shared" si="1"/>
        <v>0.2513089005235602</v>
      </c>
      <c r="I13" s="33">
        <v>32</v>
      </c>
      <c r="J13" s="50">
        <f t="shared" si="2"/>
        <v>1.0052356020942408</v>
      </c>
      <c r="K13" s="33">
        <v>31</v>
      </c>
      <c r="L13" s="50">
        <f t="shared" si="3"/>
        <v>0.97382198952879584</v>
      </c>
      <c r="M13" s="33">
        <v>42</v>
      </c>
      <c r="N13" s="50">
        <f t="shared" si="4"/>
        <v>1.3193717277486912</v>
      </c>
      <c r="O13" s="33">
        <v>40</v>
      </c>
      <c r="P13" s="50">
        <f t="shared" si="5"/>
        <v>1.256544502617801</v>
      </c>
      <c r="Q13" s="33">
        <v>34</v>
      </c>
      <c r="R13" s="50">
        <f t="shared" si="6"/>
        <v>1.0680628272251309</v>
      </c>
      <c r="S13" s="33">
        <v>23</v>
      </c>
      <c r="T13" s="50">
        <f t="shared" si="7"/>
        <v>0.72251308900523559</v>
      </c>
      <c r="U13" s="33">
        <v>0</v>
      </c>
      <c r="V13" s="84">
        <f t="shared" si="8"/>
        <v>0</v>
      </c>
      <c r="W13" s="33">
        <v>40</v>
      </c>
      <c r="X13" s="81">
        <f t="shared" si="9"/>
        <v>1.256544502617801</v>
      </c>
      <c r="Y13" s="33">
        <v>47</v>
      </c>
      <c r="Z13" s="81">
        <f t="shared" si="10"/>
        <v>1.4764397905759163</v>
      </c>
      <c r="AA13" s="33">
        <v>37</v>
      </c>
      <c r="AB13" s="81">
        <f t="shared" si="11"/>
        <v>1.162303664921466</v>
      </c>
      <c r="AE13" s="40">
        <f>cálculos1!O12</f>
        <v>8</v>
      </c>
      <c r="AF13" s="41">
        <f t="shared" si="13"/>
        <v>0.8</v>
      </c>
      <c r="AG13" s="40">
        <f>cálculos1!P12</f>
        <v>4</v>
      </c>
      <c r="AH13" s="41">
        <f t="shared" si="14"/>
        <v>1</v>
      </c>
      <c r="AJ13" s="44" t="s">
        <v>165</v>
      </c>
      <c r="AK13" s="44" t="s">
        <v>164</v>
      </c>
    </row>
    <row r="14" spans="1:37" x14ac:dyDescent="0.25">
      <c r="A14" s="49" t="s">
        <v>3</v>
      </c>
      <c r="B14" s="49" t="s">
        <v>17</v>
      </c>
      <c r="C14" s="34">
        <v>594</v>
      </c>
      <c r="D14" s="34">
        <f t="shared" si="12"/>
        <v>49.5</v>
      </c>
      <c r="E14" s="33">
        <v>24</v>
      </c>
      <c r="F14" s="69">
        <f t="shared" si="0"/>
        <v>0.48484848484848486</v>
      </c>
      <c r="G14" s="33">
        <v>27</v>
      </c>
      <c r="H14" s="69">
        <f t="shared" si="1"/>
        <v>0.54545454545454541</v>
      </c>
      <c r="I14" s="33">
        <v>35</v>
      </c>
      <c r="J14" s="50">
        <f t="shared" si="2"/>
        <v>0.70707070707070707</v>
      </c>
      <c r="K14" s="33">
        <v>37</v>
      </c>
      <c r="L14" s="50">
        <f t="shared" si="3"/>
        <v>0.74747474747474751</v>
      </c>
      <c r="M14" s="33">
        <v>47</v>
      </c>
      <c r="N14" s="50">
        <f t="shared" si="4"/>
        <v>0.9494949494949495</v>
      </c>
      <c r="O14" s="33">
        <v>47</v>
      </c>
      <c r="P14" s="50">
        <f t="shared" si="5"/>
        <v>0.9494949494949495</v>
      </c>
      <c r="Q14" s="33">
        <v>44</v>
      </c>
      <c r="R14" s="50">
        <f t="shared" si="6"/>
        <v>0.88888888888888884</v>
      </c>
      <c r="S14" s="33">
        <v>44</v>
      </c>
      <c r="T14" s="50">
        <f t="shared" si="7"/>
        <v>0.88888888888888884</v>
      </c>
      <c r="U14" s="33">
        <v>0</v>
      </c>
      <c r="V14" s="84">
        <f t="shared" si="8"/>
        <v>0</v>
      </c>
      <c r="W14" s="33">
        <v>29</v>
      </c>
      <c r="X14" s="81">
        <f t="shared" si="9"/>
        <v>0.58585858585858586</v>
      </c>
      <c r="Y14" s="33">
        <v>50</v>
      </c>
      <c r="Z14" s="81">
        <f t="shared" si="10"/>
        <v>1.0101010101010102</v>
      </c>
      <c r="AA14" s="33">
        <v>31</v>
      </c>
      <c r="AB14" s="81">
        <f t="shared" si="11"/>
        <v>0.6262626262626263</v>
      </c>
      <c r="AE14" s="40">
        <f>cálculos1!O13</f>
        <v>2</v>
      </c>
      <c r="AF14" s="41">
        <f t="shared" si="13"/>
        <v>0.2</v>
      </c>
      <c r="AG14" s="40">
        <f>cálculos1!P13</f>
        <v>1</v>
      </c>
      <c r="AH14" s="41">
        <f t="shared" si="14"/>
        <v>0.25</v>
      </c>
      <c r="AJ14" s="54">
        <v>0</v>
      </c>
      <c r="AK14" s="33">
        <f>COUNTIF($AF$3:$AF$80,"=0")</f>
        <v>2</v>
      </c>
    </row>
    <row r="15" spans="1:37" x14ac:dyDescent="0.25">
      <c r="A15" s="49" t="s">
        <v>3</v>
      </c>
      <c r="B15" s="49" t="s">
        <v>18</v>
      </c>
      <c r="C15" s="34">
        <v>212</v>
      </c>
      <c r="D15" s="34">
        <f t="shared" si="12"/>
        <v>17.666666666666668</v>
      </c>
      <c r="E15" s="33">
        <v>0</v>
      </c>
      <c r="F15" s="69">
        <f t="shared" si="0"/>
        <v>0</v>
      </c>
      <c r="G15" s="33">
        <v>7</v>
      </c>
      <c r="H15" s="69">
        <f t="shared" si="1"/>
        <v>0.39622641509433959</v>
      </c>
      <c r="I15" s="33">
        <v>11</v>
      </c>
      <c r="J15" s="50">
        <f t="shared" si="2"/>
        <v>0.62264150943396224</v>
      </c>
      <c r="K15" s="33">
        <v>15</v>
      </c>
      <c r="L15" s="50">
        <f t="shared" si="3"/>
        <v>0.84905660377358483</v>
      </c>
      <c r="M15" s="33">
        <v>14</v>
      </c>
      <c r="N15" s="50">
        <f t="shared" si="4"/>
        <v>0.79245283018867918</v>
      </c>
      <c r="O15" s="33">
        <v>16</v>
      </c>
      <c r="P15" s="50">
        <f t="shared" si="5"/>
        <v>0.90566037735849048</v>
      </c>
      <c r="Q15" s="33">
        <v>14</v>
      </c>
      <c r="R15" s="50">
        <f t="shared" si="6"/>
        <v>0.79245283018867918</v>
      </c>
      <c r="S15" s="33">
        <v>18</v>
      </c>
      <c r="T15" s="50">
        <f t="shared" si="7"/>
        <v>1.0188679245283019</v>
      </c>
      <c r="U15" s="33">
        <v>0</v>
      </c>
      <c r="V15" s="84">
        <f t="shared" si="8"/>
        <v>0</v>
      </c>
      <c r="W15" s="33">
        <v>20</v>
      </c>
      <c r="X15" s="81">
        <f t="shared" si="9"/>
        <v>1.1320754716981132</v>
      </c>
      <c r="Y15" s="33">
        <v>15</v>
      </c>
      <c r="Z15" s="81">
        <f t="shared" si="10"/>
        <v>0.84905660377358483</v>
      </c>
      <c r="AA15" s="33">
        <v>17</v>
      </c>
      <c r="AB15" s="81">
        <f t="shared" si="11"/>
        <v>0.96226415094339612</v>
      </c>
      <c r="AE15" s="40">
        <f>cálculos1!O14</f>
        <v>4</v>
      </c>
      <c r="AF15" s="41">
        <f t="shared" si="13"/>
        <v>0.4</v>
      </c>
      <c r="AG15" s="40">
        <f>cálculos1!P14</f>
        <v>0</v>
      </c>
      <c r="AH15" s="41">
        <f t="shared" si="14"/>
        <v>0</v>
      </c>
      <c r="AJ15" s="54">
        <v>0.1</v>
      </c>
      <c r="AK15" s="33">
        <f>COUNTIF($AF$3:$AF$80,"=0,1")</f>
        <v>2</v>
      </c>
    </row>
    <row r="16" spans="1:37" x14ac:dyDescent="0.25">
      <c r="A16" s="49" t="s">
        <v>5</v>
      </c>
      <c r="B16" s="49" t="s">
        <v>19</v>
      </c>
      <c r="C16" s="34">
        <v>79</v>
      </c>
      <c r="D16" s="34">
        <f t="shared" si="12"/>
        <v>6.583333333333333</v>
      </c>
      <c r="E16" s="33">
        <v>2</v>
      </c>
      <c r="F16" s="69">
        <f t="shared" si="0"/>
        <v>0.30379746835443039</v>
      </c>
      <c r="G16" s="33">
        <v>5</v>
      </c>
      <c r="H16" s="69">
        <f t="shared" si="1"/>
        <v>0.759493670886076</v>
      </c>
      <c r="I16" s="33">
        <v>15</v>
      </c>
      <c r="J16" s="50">
        <f t="shared" si="2"/>
        <v>2.278481012658228</v>
      </c>
      <c r="K16" s="33">
        <v>14</v>
      </c>
      <c r="L16" s="50">
        <f t="shared" si="3"/>
        <v>2.1265822784810129</v>
      </c>
      <c r="M16" s="33">
        <v>14</v>
      </c>
      <c r="N16" s="50">
        <f t="shared" si="4"/>
        <v>2.1265822784810129</v>
      </c>
      <c r="O16" s="33">
        <v>14</v>
      </c>
      <c r="P16" s="50">
        <f t="shared" si="5"/>
        <v>2.1265822784810129</v>
      </c>
      <c r="Q16" s="33">
        <v>6</v>
      </c>
      <c r="R16" s="50">
        <f t="shared" si="6"/>
        <v>0.91139240506329122</v>
      </c>
      <c r="S16" s="33">
        <v>8</v>
      </c>
      <c r="T16" s="50">
        <f t="shared" si="7"/>
        <v>1.2151898734177216</v>
      </c>
      <c r="U16" s="33">
        <v>2</v>
      </c>
      <c r="V16" s="84">
        <f t="shared" si="8"/>
        <v>0.30379746835443039</v>
      </c>
      <c r="W16" s="33">
        <v>2</v>
      </c>
      <c r="X16" s="81">
        <f t="shared" si="9"/>
        <v>0.30379746835443039</v>
      </c>
      <c r="Y16" s="33">
        <v>12</v>
      </c>
      <c r="Z16" s="81">
        <f t="shared" si="10"/>
        <v>1.8227848101265824</v>
      </c>
      <c r="AA16" s="33">
        <v>0</v>
      </c>
      <c r="AB16" s="81">
        <f t="shared" si="11"/>
        <v>0</v>
      </c>
      <c r="AE16" s="40">
        <f>cálculos1!O15</f>
        <v>6</v>
      </c>
      <c r="AF16" s="41">
        <f t="shared" si="13"/>
        <v>0.60000000000000009</v>
      </c>
      <c r="AG16" s="40">
        <f>cálculos1!P15</f>
        <v>4</v>
      </c>
      <c r="AH16" s="41">
        <f t="shared" si="14"/>
        <v>1</v>
      </c>
      <c r="AJ16" s="54">
        <v>0.2</v>
      </c>
      <c r="AK16" s="33">
        <f>COUNTIF($AF$3:$AF$80,"=0,2")</f>
        <v>4</v>
      </c>
    </row>
    <row r="17" spans="1:37" x14ac:dyDescent="0.25">
      <c r="A17" s="49" t="s">
        <v>2</v>
      </c>
      <c r="B17" s="49" t="s">
        <v>20</v>
      </c>
      <c r="C17" s="34">
        <v>208</v>
      </c>
      <c r="D17" s="34">
        <f t="shared" si="12"/>
        <v>17.333333333333332</v>
      </c>
      <c r="E17" s="33">
        <v>2</v>
      </c>
      <c r="F17" s="69">
        <f t="shared" si="0"/>
        <v>0.11538461538461539</v>
      </c>
      <c r="G17" s="33">
        <v>14</v>
      </c>
      <c r="H17" s="69">
        <f t="shared" si="1"/>
        <v>0.80769230769230771</v>
      </c>
      <c r="I17" s="33">
        <v>27</v>
      </c>
      <c r="J17" s="50">
        <f t="shared" si="2"/>
        <v>1.5576923076923077</v>
      </c>
      <c r="K17" s="33">
        <v>27</v>
      </c>
      <c r="L17" s="50">
        <f t="shared" si="3"/>
        <v>1.5576923076923077</v>
      </c>
      <c r="M17" s="33">
        <v>22</v>
      </c>
      <c r="N17" s="50">
        <f t="shared" si="4"/>
        <v>1.2692307692307694</v>
      </c>
      <c r="O17" s="33">
        <v>22</v>
      </c>
      <c r="P17" s="50">
        <f t="shared" si="5"/>
        <v>1.2692307692307694</v>
      </c>
      <c r="Q17" s="33">
        <v>16</v>
      </c>
      <c r="R17" s="50">
        <f t="shared" si="6"/>
        <v>0.92307692307692313</v>
      </c>
      <c r="S17" s="33">
        <v>20</v>
      </c>
      <c r="T17" s="50">
        <f t="shared" si="7"/>
        <v>1.153846153846154</v>
      </c>
      <c r="U17" s="33">
        <v>0</v>
      </c>
      <c r="V17" s="84">
        <f t="shared" si="8"/>
        <v>0</v>
      </c>
      <c r="W17" s="33">
        <v>24</v>
      </c>
      <c r="X17" s="81">
        <f t="shared" si="9"/>
        <v>1.3846153846153848</v>
      </c>
      <c r="Y17" s="33">
        <v>21</v>
      </c>
      <c r="Z17" s="81">
        <f t="shared" si="10"/>
        <v>1.2115384615384617</v>
      </c>
      <c r="AA17" s="33">
        <v>24</v>
      </c>
      <c r="AB17" s="81">
        <f t="shared" si="11"/>
        <v>1.3846153846153848</v>
      </c>
      <c r="AE17" s="40">
        <f>cálculos1!O16</f>
        <v>8</v>
      </c>
      <c r="AF17" s="41">
        <f t="shared" si="13"/>
        <v>0.8</v>
      </c>
      <c r="AG17" s="40">
        <f>cálculos1!P16</f>
        <v>4</v>
      </c>
      <c r="AH17" s="41">
        <f t="shared" si="14"/>
        <v>1</v>
      </c>
      <c r="AJ17" s="54">
        <v>0.3</v>
      </c>
      <c r="AK17" s="33">
        <f>COUNTIF($AF$3:$AF$80,"=0,3")</f>
        <v>5</v>
      </c>
    </row>
    <row r="18" spans="1:37" x14ac:dyDescent="0.25">
      <c r="A18" s="49" t="s">
        <v>5</v>
      </c>
      <c r="B18" s="49" t="s">
        <v>21</v>
      </c>
      <c r="C18" s="34">
        <v>2503</v>
      </c>
      <c r="D18" s="34">
        <f t="shared" si="12"/>
        <v>208.58333333333334</v>
      </c>
      <c r="E18" s="33">
        <v>268</v>
      </c>
      <c r="F18" s="69">
        <f t="shared" si="0"/>
        <v>1.2848581701957651</v>
      </c>
      <c r="G18" s="33">
        <v>267</v>
      </c>
      <c r="H18" s="69">
        <f t="shared" si="1"/>
        <v>1.2800639232920494</v>
      </c>
      <c r="I18" s="33">
        <v>212</v>
      </c>
      <c r="J18" s="50">
        <f t="shared" si="2"/>
        <v>1.0163803435876948</v>
      </c>
      <c r="K18" s="33">
        <v>202</v>
      </c>
      <c r="L18" s="50">
        <f t="shared" si="3"/>
        <v>0.96843787455053931</v>
      </c>
      <c r="M18" s="33">
        <v>222</v>
      </c>
      <c r="N18" s="50">
        <f t="shared" si="4"/>
        <v>1.0643228126248501</v>
      </c>
      <c r="O18" s="33">
        <v>211</v>
      </c>
      <c r="P18" s="50">
        <f t="shared" si="5"/>
        <v>1.0115860966839791</v>
      </c>
      <c r="Q18" s="33">
        <v>197</v>
      </c>
      <c r="R18" s="50">
        <f t="shared" si="6"/>
        <v>0.94446664003196157</v>
      </c>
      <c r="S18" s="33">
        <v>190</v>
      </c>
      <c r="T18" s="50">
        <f t="shared" si="7"/>
        <v>0.91090691170595284</v>
      </c>
      <c r="U18" s="33">
        <v>0</v>
      </c>
      <c r="V18" s="84">
        <f t="shared" si="8"/>
        <v>0</v>
      </c>
      <c r="W18" s="33">
        <v>209</v>
      </c>
      <c r="X18" s="81">
        <f t="shared" si="9"/>
        <v>1.001997602876548</v>
      </c>
      <c r="Y18" s="33">
        <v>247</v>
      </c>
      <c r="Z18" s="81">
        <f t="shared" si="10"/>
        <v>1.1841789852177387</v>
      </c>
      <c r="AA18" s="33">
        <v>95</v>
      </c>
      <c r="AB18" s="81">
        <f t="shared" si="11"/>
        <v>0.45545345585297642</v>
      </c>
      <c r="AE18" s="40">
        <f>cálculos1!O17</f>
        <v>7</v>
      </c>
      <c r="AF18" s="41">
        <f t="shared" si="13"/>
        <v>0.70000000000000007</v>
      </c>
      <c r="AG18" s="40">
        <f>cálculos1!P17</f>
        <v>4</v>
      </c>
      <c r="AH18" s="41">
        <f t="shared" si="14"/>
        <v>1</v>
      </c>
      <c r="AJ18" s="54">
        <v>0.4</v>
      </c>
      <c r="AK18" s="33">
        <f>COUNTIF($AF$3:$AF$80,"=0,4")</f>
        <v>11</v>
      </c>
    </row>
    <row r="19" spans="1:37" x14ac:dyDescent="0.25">
      <c r="A19" s="49" t="s">
        <v>2</v>
      </c>
      <c r="B19" s="49" t="s">
        <v>22</v>
      </c>
      <c r="C19" s="34">
        <v>4970</v>
      </c>
      <c r="D19" s="34">
        <f t="shared" si="12"/>
        <v>414.16666666666669</v>
      </c>
      <c r="E19" s="33">
        <v>145</v>
      </c>
      <c r="F19" s="69">
        <f t="shared" si="0"/>
        <v>0.35010060362173034</v>
      </c>
      <c r="G19" s="33">
        <v>152</v>
      </c>
      <c r="H19" s="69">
        <f t="shared" si="1"/>
        <v>0.3670020120724346</v>
      </c>
      <c r="I19" s="33">
        <v>437</v>
      </c>
      <c r="J19" s="50">
        <f t="shared" si="2"/>
        <v>1.0551307847082494</v>
      </c>
      <c r="K19" s="33">
        <v>421</v>
      </c>
      <c r="L19" s="50">
        <f t="shared" si="3"/>
        <v>1.0164989939637827</v>
      </c>
      <c r="M19" s="33">
        <v>444</v>
      </c>
      <c r="N19" s="50">
        <f t="shared" si="4"/>
        <v>1.0720321931589536</v>
      </c>
      <c r="O19" s="33">
        <v>433</v>
      </c>
      <c r="P19" s="50">
        <f t="shared" si="5"/>
        <v>1.0454728370221327</v>
      </c>
      <c r="Q19" s="33">
        <v>412</v>
      </c>
      <c r="R19" s="50">
        <f t="shared" si="6"/>
        <v>0.99476861167002006</v>
      </c>
      <c r="S19" s="33">
        <v>356</v>
      </c>
      <c r="T19" s="50">
        <f t="shared" si="7"/>
        <v>0.85955734406438633</v>
      </c>
      <c r="U19" s="33">
        <v>11</v>
      </c>
      <c r="V19" s="84">
        <f t="shared" si="8"/>
        <v>2.6559356136820925E-2</v>
      </c>
      <c r="W19" s="33">
        <v>393</v>
      </c>
      <c r="X19" s="81">
        <f t="shared" si="9"/>
        <v>0.9488933601609657</v>
      </c>
      <c r="Y19" s="33">
        <v>438</v>
      </c>
      <c r="Z19" s="81">
        <f t="shared" si="10"/>
        <v>1.0575452716297786</v>
      </c>
      <c r="AA19" s="33">
        <v>225</v>
      </c>
      <c r="AB19" s="81">
        <f t="shared" si="11"/>
        <v>0.54325955734406439</v>
      </c>
      <c r="AE19" s="40">
        <f>cálculos1!O18</f>
        <v>6</v>
      </c>
      <c r="AF19" s="41">
        <f t="shared" si="13"/>
        <v>0.60000000000000009</v>
      </c>
      <c r="AG19" s="40">
        <f>cálculos1!P18</f>
        <v>4</v>
      </c>
      <c r="AH19" s="41">
        <f t="shared" si="14"/>
        <v>1</v>
      </c>
      <c r="AJ19" s="54">
        <v>0.5</v>
      </c>
      <c r="AK19" s="33">
        <f>COUNTIF($AF$3:$AF$80,"=0,5")</f>
        <v>20</v>
      </c>
    </row>
    <row r="20" spans="1:37" x14ac:dyDescent="0.25">
      <c r="A20" s="49" t="s">
        <v>5</v>
      </c>
      <c r="B20" s="49" t="s">
        <v>23</v>
      </c>
      <c r="C20" s="34">
        <v>451</v>
      </c>
      <c r="D20" s="34">
        <f t="shared" si="12"/>
        <v>37.583333333333336</v>
      </c>
      <c r="E20" s="33">
        <v>23</v>
      </c>
      <c r="F20" s="69">
        <f t="shared" si="0"/>
        <v>0.61197339246119731</v>
      </c>
      <c r="G20" s="33">
        <v>25</v>
      </c>
      <c r="H20" s="69">
        <f t="shared" si="1"/>
        <v>0.66518847006651882</v>
      </c>
      <c r="I20" s="33">
        <v>42</v>
      </c>
      <c r="J20" s="50">
        <f t="shared" si="2"/>
        <v>1.1175166297117516</v>
      </c>
      <c r="K20" s="33">
        <v>41</v>
      </c>
      <c r="L20" s="50">
        <f t="shared" si="3"/>
        <v>1.0909090909090908</v>
      </c>
      <c r="M20" s="33">
        <v>34</v>
      </c>
      <c r="N20" s="50">
        <f t="shared" si="4"/>
        <v>0.90465631929046553</v>
      </c>
      <c r="O20" s="33">
        <v>30</v>
      </c>
      <c r="P20" s="50">
        <f t="shared" si="5"/>
        <v>0.79822616407982261</v>
      </c>
      <c r="Q20" s="33">
        <v>33</v>
      </c>
      <c r="R20" s="50">
        <f t="shared" si="6"/>
        <v>0.87804878048780477</v>
      </c>
      <c r="S20" s="33">
        <v>28</v>
      </c>
      <c r="T20" s="50">
        <f t="shared" si="7"/>
        <v>0.74501108647450109</v>
      </c>
      <c r="U20" s="33">
        <v>0</v>
      </c>
      <c r="V20" s="84">
        <f t="shared" si="8"/>
        <v>0</v>
      </c>
      <c r="W20" s="33">
        <v>32</v>
      </c>
      <c r="X20" s="81">
        <f t="shared" si="9"/>
        <v>0.85144124168514412</v>
      </c>
      <c r="Y20" s="33">
        <v>54</v>
      </c>
      <c r="Z20" s="81">
        <f t="shared" si="10"/>
        <v>1.4368070953436807</v>
      </c>
      <c r="AA20" s="33">
        <v>27</v>
      </c>
      <c r="AB20" s="81">
        <f t="shared" si="11"/>
        <v>0.71840354767184034</v>
      </c>
      <c r="AE20" s="40">
        <f>cálculos1!O19</f>
        <v>3</v>
      </c>
      <c r="AF20" s="41">
        <f t="shared" si="13"/>
        <v>0.30000000000000004</v>
      </c>
      <c r="AG20" s="40">
        <f>cálculos1!P19</f>
        <v>3</v>
      </c>
      <c r="AH20" s="41">
        <f t="shared" si="14"/>
        <v>0.75</v>
      </c>
      <c r="AJ20" s="54">
        <v>0.6</v>
      </c>
      <c r="AK20" s="33">
        <f>COUNTIF($AF$3:$AF$80,"=0,6")</f>
        <v>13</v>
      </c>
    </row>
    <row r="21" spans="1:37" x14ac:dyDescent="0.25">
      <c r="A21" s="49" t="s">
        <v>4</v>
      </c>
      <c r="B21" s="49" t="s">
        <v>24</v>
      </c>
      <c r="C21" s="34">
        <v>1605</v>
      </c>
      <c r="D21" s="34">
        <f t="shared" si="12"/>
        <v>133.75</v>
      </c>
      <c r="E21" s="33">
        <v>314</v>
      </c>
      <c r="F21" s="69">
        <f t="shared" si="0"/>
        <v>2.3476635514018693</v>
      </c>
      <c r="G21" s="33">
        <v>278</v>
      </c>
      <c r="H21" s="69">
        <f t="shared" si="1"/>
        <v>2.0785046728971963</v>
      </c>
      <c r="I21" s="33">
        <v>130</v>
      </c>
      <c r="J21" s="50">
        <f t="shared" si="2"/>
        <v>0.9719626168224299</v>
      </c>
      <c r="K21" s="33">
        <v>120</v>
      </c>
      <c r="L21" s="50">
        <f t="shared" si="3"/>
        <v>0.89719626168224298</v>
      </c>
      <c r="M21" s="33">
        <v>141</v>
      </c>
      <c r="N21" s="50">
        <f t="shared" si="4"/>
        <v>1.0542056074766355</v>
      </c>
      <c r="O21" s="33">
        <v>145</v>
      </c>
      <c r="P21" s="50">
        <f t="shared" si="5"/>
        <v>1.0841121495327102</v>
      </c>
      <c r="Q21" s="33">
        <v>121</v>
      </c>
      <c r="R21" s="50">
        <f t="shared" si="6"/>
        <v>0.90467289719626165</v>
      </c>
      <c r="S21" s="33">
        <v>115</v>
      </c>
      <c r="T21" s="50">
        <f t="shared" si="7"/>
        <v>0.85981308411214952</v>
      </c>
      <c r="U21" s="33">
        <v>0</v>
      </c>
      <c r="V21" s="84">
        <f t="shared" si="8"/>
        <v>0</v>
      </c>
      <c r="W21" s="33">
        <v>89</v>
      </c>
      <c r="X21" s="81">
        <f t="shared" si="9"/>
        <v>0.66542056074766354</v>
      </c>
      <c r="Y21" s="33">
        <v>131</v>
      </c>
      <c r="Z21" s="81">
        <f t="shared" si="10"/>
        <v>0.97943925233644857</v>
      </c>
      <c r="AA21" s="33">
        <v>78</v>
      </c>
      <c r="AB21" s="81">
        <f t="shared" si="11"/>
        <v>0.58317757009345794</v>
      </c>
      <c r="AE21" s="40">
        <f>cálculos1!O20</f>
        <v>5</v>
      </c>
      <c r="AF21" s="41">
        <f t="shared" si="13"/>
        <v>0.5</v>
      </c>
      <c r="AG21" s="40">
        <f>cálculos1!P20</f>
        <v>3</v>
      </c>
      <c r="AH21" s="41">
        <f t="shared" si="14"/>
        <v>0.75</v>
      </c>
      <c r="AJ21" s="54">
        <v>0.7</v>
      </c>
      <c r="AK21" s="33">
        <f>COUNTIF($AF$3:$AF$80,"=0,7")</f>
        <v>12</v>
      </c>
    </row>
    <row r="22" spans="1:37" x14ac:dyDescent="0.25">
      <c r="A22" s="49" t="s">
        <v>3</v>
      </c>
      <c r="B22" s="49" t="s">
        <v>25</v>
      </c>
      <c r="C22" s="34">
        <v>384</v>
      </c>
      <c r="D22" s="34">
        <f t="shared" si="12"/>
        <v>32</v>
      </c>
      <c r="E22" s="33">
        <v>0</v>
      </c>
      <c r="F22" s="69">
        <f t="shared" si="0"/>
        <v>0</v>
      </c>
      <c r="G22" s="33">
        <v>1</v>
      </c>
      <c r="H22" s="69">
        <f t="shared" si="1"/>
        <v>3.125E-2</v>
      </c>
      <c r="I22" s="33">
        <v>34</v>
      </c>
      <c r="J22" s="50">
        <f t="shared" si="2"/>
        <v>1.0625</v>
      </c>
      <c r="K22" s="33">
        <v>33</v>
      </c>
      <c r="L22" s="50">
        <f t="shared" si="3"/>
        <v>1.03125</v>
      </c>
      <c r="M22" s="33">
        <v>31</v>
      </c>
      <c r="N22" s="50">
        <f t="shared" si="4"/>
        <v>0.96875</v>
      </c>
      <c r="O22" s="33">
        <v>31</v>
      </c>
      <c r="P22" s="50">
        <f t="shared" si="5"/>
        <v>0.96875</v>
      </c>
      <c r="Q22" s="33">
        <v>31</v>
      </c>
      <c r="R22" s="50">
        <f t="shared" si="6"/>
        <v>0.96875</v>
      </c>
      <c r="S22" s="33">
        <v>34</v>
      </c>
      <c r="T22" s="50">
        <f t="shared" si="7"/>
        <v>1.0625</v>
      </c>
      <c r="U22" s="33">
        <v>0</v>
      </c>
      <c r="V22" s="84">
        <f t="shared" si="8"/>
        <v>0</v>
      </c>
      <c r="W22" s="33">
        <v>27</v>
      </c>
      <c r="X22" s="81">
        <f t="shared" si="9"/>
        <v>0.84375</v>
      </c>
      <c r="Y22" s="33">
        <v>41</v>
      </c>
      <c r="Z22" s="81">
        <f t="shared" si="10"/>
        <v>1.28125</v>
      </c>
      <c r="AA22" s="33">
        <v>22</v>
      </c>
      <c r="AB22" s="81">
        <f t="shared" si="11"/>
        <v>0.6875</v>
      </c>
      <c r="AE22" s="40">
        <f>cálculos1!O21</f>
        <v>7</v>
      </c>
      <c r="AF22" s="41">
        <f t="shared" si="13"/>
        <v>0.70000000000000007</v>
      </c>
      <c r="AG22" s="40">
        <f>cálculos1!P21</f>
        <v>4</v>
      </c>
      <c r="AH22" s="41">
        <f t="shared" si="14"/>
        <v>1</v>
      </c>
      <c r="AJ22" s="54">
        <v>0.8</v>
      </c>
      <c r="AK22" s="33">
        <f>COUNTIF($AF$3:$AF$80,"=0,8")</f>
        <v>8</v>
      </c>
    </row>
    <row r="23" spans="1:37" x14ac:dyDescent="0.25">
      <c r="A23" s="49" t="s">
        <v>2</v>
      </c>
      <c r="B23" s="49" t="s">
        <v>26</v>
      </c>
      <c r="C23" s="34">
        <v>166</v>
      </c>
      <c r="D23" s="34">
        <f t="shared" si="12"/>
        <v>13.833333333333334</v>
      </c>
      <c r="E23" s="33">
        <v>0</v>
      </c>
      <c r="F23" s="69">
        <f t="shared" si="0"/>
        <v>0</v>
      </c>
      <c r="G23" s="33">
        <v>0</v>
      </c>
      <c r="H23" s="69">
        <f t="shared" si="1"/>
        <v>0</v>
      </c>
      <c r="I23" s="33">
        <v>9</v>
      </c>
      <c r="J23" s="50">
        <f t="shared" si="2"/>
        <v>0.6506024096385542</v>
      </c>
      <c r="K23" s="33">
        <v>9</v>
      </c>
      <c r="L23" s="50">
        <f t="shared" si="3"/>
        <v>0.6506024096385542</v>
      </c>
      <c r="M23" s="33">
        <v>15</v>
      </c>
      <c r="N23" s="50">
        <f t="shared" si="4"/>
        <v>1.0843373493975903</v>
      </c>
      <c r="O23" s="33">
        <v>15</v>
      </c>
      <c r="P23" s="50">
        <f t="shared" si="5"/>
        <v>1.0843373493975903</v>
      </c>
      <c r="Q23" s="33">
        <v>14</v>
      </c>
      <c r="R23" s="50">
        <f t="shared" si="6"/>
        <v>1.0120481927710843</v>
      </c>
      <c r="S23" s="33">
        <v>14</v>
      </c>
      <c r="T23" s="50">
        <f t="shared" si="7"/>
        <v>1.0120481927710843</v>
      </c>
      <c r="U23" s="33">
        <v>0</v>
      </c>
      <c r="V23" s="84">
        <f t="shared" si="8"/>
        <v>0</v>
      </c>
      <c r="W23" s="33">
        <v>12</v>
      </c>
      <c r="X23" s="81">
        <f t="shared" si="9"/>
        <v>0.86746987951807231</v>
      </c>
      <c r="Y23" s="33">
        <v>8</v>
      </c>
      <c r="Z23" s="81">
        <f t="shared" si="10"/>
        <v>0.57831325301204817</v>
      </c>
      <c r="AA23" s="33">
        <v>7</v>
      </c>
      <c r="AB23" s="81">
        <f t="shared" si="11"/>
        <v>0.50602409638554213</v>
      </c>
      <c r="AE23" s="40">
        <f>cálculos1!O22</f>
        <v>4</v>
      </c>
      <c r="AF23" s="41">
        <f t="shared" si="13"/>
        <v>0.4</v>
      </c>
      <c r="AG23" s="40">
        <f>cálculos1!P22</f>
        <v>1</v>
      </c>
      <c r="AH23" s="41">
        <f t="shared" si="14"/>
        <v>0.25</v>
      </c>
      <c r="AJ23" s="54">
        <v>0.9</v>
      </c>
      <c r="AK23" s="33">
        <f>COUNTIF($AF$3:$AF$80,"=0,9")</f>
        <v>1</v>
      </c>
    </row>
    <row r="24" spans="1:37" x14ac:dyDescent="0.25">
      <c r="A24" s="49" t="s">
        <v>5</v>
      </c>
      <c r="B24" s="49" t="s">
        <v>27</v>
      </c>
      <c r="C24" s="34">
        <v>64</v>
      </c>
      <c r="D24" s="34">
        <f t="shared" si="12"/>
        <v>5.333333333333333</v>
      </c>
      <c r="E24" s="33">
        <v>7</v>
      </c>
      <c r="F24" s="69">
        <f t="shared" si="0"/>
        <v>1.3125</v>
      </c>
      <c r="G24" s="33">
        <v>4</v>
      </c>
      <c r="H24" s="69">
        <f t="shared" si="1"/>
        <v>0.75</v>
      </c>
      <c r="I24" s="33">
        <v>6</v>
      </c>
      <c r="J24" s="50">
        <f t="shared" si="2"/>
        <v>1.125</v>
      </c>
      <c r="K24" s="33">
        <v>6</v>
      </c>
      <c r="L24" s="50">
        <f t="shared" si="3"/>
        <v>1.125</v>
      </c>
      <c r="M24" s="33">
        <v>4</v>
      </c>
      <c r="N24" s="50">
        <f t="shared" si="4"/>
        <v>0.75</v>
      </c>
      <c r="O24" s="33">
        <v>4</v>
      </c>
      <c r="P24" s="50">
        <f t="shared" si="5"/>
        <v>0.75</v>
      </c>
      <c r="Q24" s="33">
        <v>9</v>
      </c>
      <c r="R24" s="50">
        <f t="shared" si="6"/>
        <v>1.6875</v>
      </c>
      <c r="S24" s="33">
        <v>6</v>
      </c>
      <c r="T24" s="50">
        <f t="shared" si="7"/>
        <v>1.125</v>
      </c>
      <c r="U24" s="33">
        <v>0</v>
      </c>
      <c r="V24" s="84">
        <f t="shared" si="8"/>
        <v>0</v>
      </c>
      <c r="W24" s="33">
        <v>6</v>
      </c>
      <c r="X24" s="81">
        <f t="shared" si="9"/>
        <v>1.125</v>
      </c>
      <c r="Y24" s="33">
        <v>4</v>
      </c>
      <c r="Z24" s="81">
        <f t="shared" si="10"/>
        <v>0.75</v>
      </c>
      <c r="AA24" s="33">
        <v>7</v>
      </c>
      <c r="AB24" s="81">
        <f t="shared" si="11"/>
        <v>1.3125</v>
      </c>
      <c r="AE24" s="40">
        <f>cálculos1!O23</f>
        <v>6</v>
      </c>
      <c r="AF24" s="41">
        <f t="shared" si="13"/>
        <v>0.60000000000000009</v>
      </c>
      <c r="AG24" s="40">
        <f>cálculos1!P23</f>
        <v>2</v>
      </c>
      <c r="AH24" s="41">
        <f t="shared" si="14"/>
        <v>0.5</v>
      </c>
      <c r="AJ24" s="54">
        <v>1</v>
      </c>
      <c r="AK24" s="33">
        <f>COUNTIF($AF$3:$AF$80,"=1,0")</f>
        <v>0</v>
      </c>
    </row>
    <row r="25" spans="1:37" x14ac:dyDescent="0.25">
      <c r="A25" s="49" t="s">
        <v>2</v>
      </c>
      <c r="B25" s="49" t="s">
        <v>28</v>
      </c>
      <c r="C25" s="34">
        <v>414</v>
      </c>
      <c r="D25" s="34">
        <f t="shared" si="12"/>
        <v>34.5</v>
      </c>
      <c r="E25" s="33">
        <v>4</v>
      </c>
      <c r="F25" s="69">
        <f t="shared" si="0"/>
        <v>0.11594202898550725</v>
      </c>
      <c r="G25" s="33">
        <v>9</v>
      </c>
      <c r="H25" s="69">
        <f t="shared" si="1"/>
        <v>0.2608695652173913</v>
      </c>
      <c r="I25" s="33">
        <v>32</v>
      </c>
      <c r="J25" s="50">
        <f t="shared" si="2"/>
        <v>0.92753623188405798</v>
      </c>
      <c r="K25" s="33">
        <v>32</v>
      </c>
      <c r="L25" s="50">
        <f t="shared" si="3"/>
        <v>0.92753623188405798</v>
      </c>
      <c r="M25" s="33">
        <v>27</v>
      </c>
      <c r="N25" s="50">
        <f t="shared" si="4"/>
        <v>0.78260869565217395</v>
      </c>
      <c r="O25" s="33">
        <v>25</v>
      </c>
      <c r="P25" s="50">
        <f t="shared" si="5"/>
        <v>0.72463768115942029</v>
      </c>
      <c r="Q25" s="33">
        <v>32</v>
      </c>
      <c r="R25" s="50">
        <f t="shared" si="6"/>
        <v>0.92753623188405798</v>
      </c>
      <c r="S25" s="33">
        <v>29</v>
      </c>
      <c r="T25" s="50">
        <f t="shared" si="7"/>
        <v>0.84057971014492749</v>
      </c>
      <c r="U25" s="33">
        <v>0</v>
      </c>
      <c r="V25" s="84">
        <f t="shared" si="8"/>
        <v>0</v>
      </c>
      <c r="W25" s="33">
        <v>38</v>
      </c>
      <c r="X25" s="81">
        <f t="shared" si="9"/>
        <v>1.1014492753623188</v>
      </c>
      <c r="Y25" s="33">
        <v>43</v>
      </c>
      <c r="Z25" s="81">
        <f t="shared" si="10"/>
        <v>1.2463768115942029</v>
      </c>
      <c r="AA25" s="33">
        <v>52</v>
      </c>
      <c r="AB25" s="81">
        <f t="shared" si="11"/>
        <v>1.5072463768115942</v>
      </c>
      <c r="AE25" s="40">
        <f>cálculos1!O24</f>
        <v>3</v>
      </c>
      <c r="AF25" s="41">
        <f t="shared" si="13"/>
        <v>0.30000000000000004</v>
      </c>
      <c r="AG25" s="40">
        <f>cálculos1!P24</f>
        <v>1</v>
      </c>
      <c r="AH25" s="41">
        <f t="shared" si="14"/>
        <v>0.25</v>
      </c>
    </row>
    <row r="26" spans="1:37" x14ac:dyDescent="0.25">
      <c r="A26" s="49" t="s">
        <v>5</v>
      </c>
      <c r="B26" s="49" t="s">
        <v>29</v>
      </c>
      <c r="C26" s="34">
        <v>95</v>
      </c>
      <c r="D26" s="34">
        <f t="shared" si="12"/>
        <v>7.916666666666667</v>
      </c>
      <c r="E26" s="33">
        <v>2</v>
      </c>
      <c r="F26" s="69">
        <f t="shared" si="0"/>
        <v>0.25263157894736843</v>
      </c>
      <c r="G26" s="33">
        <v>6</v>
      </c>
      <c r="H26" s="69">
        <f t="shared" si="1"/>
        <v>0.75789473684210529</v>
      </c>
      <c r="I26" s="33">
        <v>12</v>
      </c>
      <c r="J26" s="50">
        <f t="shared" si="2"/>
        <v>1.5157894736842106</v>
      </c>
      <c r="K26" s="33">
        <v>13</v>
      </c>
      <c r="L26" s="50">
        <f t="shared" si="3"/>
        <v>1.6421052631578947</v>
      </c>
      <c r="M26" s="33">
        <v>13</v>
      </c>
      <c r="N26" s="50">
        <f t="shared" si="4"/>
        <v>1.6421052631578947</v>
      </c>
      <c r="O26" s="33">
        <v>12</v>
      </c>
      <c r="P26" s="50">
        <f t="shared" si="5"/>
        <v>1.5157894736842106</v>
      </c>
      <c r="Q26" s="33">
        <v>10</v>
      </c>
      <c r="R26" s="50">
        <f t="shared" si="6"/>
        <v>1.263157894736842</v>
      </c>
      <c r="S26" s="33">
        <v>12</v>
      </c>
      <c r="T26" s="50">
        <f t="shared" si="7"/>
        <v>1.5157894736842106</v>
      </c>
      <c r="U26" s="33">
        <v>0</v>
      </c>
      <c r="V26" s="84">
        <f t="shared" si="8"/>
        <v>0</v>
      </c>
      <c r="W26" s="33">
        <v>12</v>
      </c>
      <c r="X26" s="81">
        <f t="shared" si="9"/>
        <v>1.5157894736842106</v>
      </c>
      <c r="Y26" s="33">
        <v>11</v>
      </c>
      <c r="Z26" s="81">
        <f t="shared" si="10"/>
        <v>1.3894736842105262</v>
      </c>
      <c r="AA26" s="33">
        <v>5</v>
      </c>
      <c r="AB26" s="81">
        <f t="shared" si="11"/>
        <v>0.63157894736842102</v>
      </c>
      <c r="AE26" s="40">
        <f>cálculos1!O25</f>
        <v>8</v>
      </c>
      <c r="AF26" s="41">
        <f t="shared" si="13"/>
        <v>0.8</v>
      </c>
      <c r="AG26" s="40">
        <f>cálculos1!P25</f>
        <v>4</v>
      </c>
      <c r="AH26" s="41">
        <f t="shared" si="14"/>
        <v>1</v>
      </c>
    </row>
    <row r="27" spans="1:37" x14ac:dyDescent="0.25">
      <c r="A27" s="49" t="s">
        <v>3</v>
      </c>
      <c r="B27" s="49" t="s">
        <v>30</v>
      </c>
      <c r="C27" s="34">
        <v>257</v>
      </c>
      <c r="D27" s="34">
        <f t="shared" si="12"/>
        <v>21.416666666666668</v>
      </c>
      <c r="E27" s="33">
        <v>11</v>
      </c>
      <c r="F27" s="69">
        <f t="shared" si="0"/>
        <v>0.51361867704280151</v>
      </c>
      <c r="G27" s="33">
        <v>15</v>
      </c>
      <c r="H27" s="69">
        <f t="shared" si="1"/>
        <v>0.70038910505836571</v>
      </c>
      <c r="I27" s="33">
        <v>31</v>
      </c>
      <c r="J27" s="50">
        <f t="shared" si="2"/>
        <v>1.4474708171206225</v>
      </c>
      <c r="K27" s="33">
        <v>29</v>
      </c>
      <c r="L27" s="50">
        <f t="shared" si="3"/>
        <v>1.3540856031128403</v>
      </c>
      <c r="M27" s="33">
        <v>30</v>
      </c>
      <c r="N27" s="50">
        <f t="shared" si="4"/>
        <v>1.4007782101167314</v>
      </c>
      <c r="O27" s="33">
        <v>29</v>
      </c>
      <c r="P27" s="50">
        <f t="shared" si="5"/>
        <v>1.3540856031128403</v>
      </c>
      <c r="Q27" s="33">
        <v>21</v>
      </c>
      <c r="R27" s="50">
        <f t="shared" si="6"/>
        <v>0.98054474708171202</v>
      </c>
      <c r="S27" s="33">
        <v>26</v>
      </c>
      <c r="T27" s="50">
        <f t="shared" si="7"/>
        <v>1.2140077821011672</v>
      </c>
      <c r="U27" s="33">
        <v>0</v>
      </c>
      <c r="V27" s="84">
        <f t="shared" si="8"/>
        <v>0</v>
      </c>
      <c r="W27" s="33">
        <v>29</v>
      </c>
      <c r="X27" s="81">
        <f t="shared" si="9"/>
        <v>1.3540856031128403</v>
      </c>
      <c r="Y27" s="33">
        <v>24</v>
      </c>
      <c r="Z27" s="81">
        <f t="shared" si="10"/>
        <v>1.1206225680933852</v>
      </c>
      <c r="AA27" s="33">
        <v>19</v>
      </c>
      <c r="AB27" s="81">
        <f t="shared" si="11"/>
        <v>0.88715953307392992</v>
      </c>
      <c r="AE27" s="40">
        <f>cálculos1!O26</f>
        <v>8</v>
      </c>
      <c r="AF27" s="41">
        <f t="shared" si="13"/>
        <v>0.8</v>
      </c>
      <c r="AG27" s="40">
        <f>cálculos1!P26</f>
        <v>4</v>
      </c>
      <c r="AH27" s="41">
        <f t="shared" si="14"/>
        <v>1</v>
      </c>
    </row>
    <row r="28" spans="1:37" x14ac:dyDescent="0.25">
      <c r="A28" s="49" t="s">
        <v>2</v>
      </c>
      <c r="B28" s="49" t="s">
        <v>31</v>
      </c>
      <c r="C28" s="34">
        <v>213</v>
      </c>
      <c r="D28" s="34">
        <f t="shared" si="12"/>
        <v>17.75</v>
      </c>
      <c r="E28" s="33">
        <v>2</v>
      </c>
      <c r="F28" s="69">
        <f t="shared" si="0"/>
        <v>0.11267605633802817</v>
      </c>
      <c r="G28" s="33">
        <v>5</v>
      </c>
      <c r="H28" s="69">
        <f t="shared" si="1"/>
        <v>0.28169014084507044</v>
      </c>
      <c r="I28" s="33">
        <v>24</v>
      </c>
      <c r="J28" s="50">
        <f t="shared" si="2"/>
        <v>1.352112676056338</v>
      </c>
      <c r="K28" s="33">
        <v>22</v>
      </c>
      <c r="L28" s="50">
        <f t="shared" si="3"/>
        <v>1.2394366197183098</v>
      </c>
      <c r="M28" s="33">
        <v>27</v>
      </c>
      <c r="N28" s="50">
        <f t="shared" si="4"/>
        <v>1.5211267605633803</v>
      </c>
      <c r="O28" s="33">
        <v>26</v>
      </c>
      <c r="P28" s="50">
        <f t="shared" si="5"/>
        <v>1.4647887323943662</v>
      </c>
      <c r="Q28" s="33">
        <v>21</v>
      </c>
      <c r="R28" s="50">
        <f t="shared" si="6"/>
        <v>1.1830985915492958</v>
      </c>
      <c r="S28" s="33">
        <v>20</v>
      </c>
      <c r="T28" s="50">
        <f t="shared" si="7"/>
        <v>1.1267605633802817</v>
      </c>
      <c r="U28" s="33">
        <v>0</v>
      </c>
      <c r="V28" s="84">
        <f t="shared" si="8"/>
        <v>0</v>
      </c>
      <c r="W28" s="33">
        <v>22</v>
      </c>
      <c r="X28" s="81">
        <f t="shared" si="9"/>
        <v>1.2394366197183098</v>
      </c>
      <c r="Y28" s="33">
        <v>12</v>
      </c>
      <c r="Z28" s="81">
        <f t="shared" si="10"/>
        <v>0.676056338028169</v>
      </c>
      <c r="AA28" s="33">
        <v>27</v>
      </c>
      <c r="AB28" s="81">
        <f t="shared" si="11"/>
        <v>1.5211267605633803</v>
      </c>
      <c r="AE28" s="40">
        <f>cálculos1!O27</f>
        <v>8</v>
      </c>
      <c r="AF28" s="41">
        <f t="shared" si="13"/>
        <v>0.8</v>
      </c>
      <c r="AG28" s="40">
        <f>cálculos1!P27</f>
        <v>3</v>
      </c>
      <c r="AH28" s="41">
        <f t="shared" si="14"/>
        <v>0.75</v>
      </c>
    </row>
    <row r="29" spans="1:37" x14ac:dyDescent="0.25">
      <c r="A29" s="49" t="s">
        <v>4</v>
      </c>
      <c r="B29" s="49" t="s">
        <v>32</v>
      </c>
      <c r="C29" s="34">
        <v>144</v>
      </c>
      <c r="D29" s="34">
        <f t="shared" si="12"/>
        <v>12</v>
      </c>
      <c r="E29" s="33">
        <v>3</v>
      </c>
      <c r="F29" s="69">
        <f t="shared" si="0"/>
        <v>0.25</v>
      </c>
      <c r="G29" s="33">
        <v>5</v>
      </c>
      <c r="H29" s="69">
        <f t="shared" si="1"/>
        <v>0.41666666666666669</v>
      </c>
      <c r="I29" s="33">
        <v>11</v>
      </c>
      <c r="J29" s="50">
        <f t="shared" si="2"/>
        <v>0.91666666666666663</v>
      </c>
      <c r="K29" s="33">
        <v>10</v>
      </c>
      <c r="L29" s="50">
        <f t="shared" si="3"/>
        <v>0.83333333333333337</v>
      </c>
      <c r="M29" s="33">
        <v>20</v>
      </c>
      <c r="N29" s="50">
        <f t="shared" si="4"/>
        <v>1.6666666666666667</v>
      </c>
      <c r="O29" s="33">
        <v>20</v>
      </c>
      <c r="P29" s="50">
        <f t="shared" si="5"/>
        <v>1.6666666666666667</v>
      </c>
      <c r="Q29" s="33">
        <v>8</v>
      </c>
      <c r="R29" s="50">
        <f t="shared" si="6"/>
        <v>0.66666666666666663</v>
      </c>
      <c r="S29" s="33">
        <v>13</v>
      </c>
      <c r="T29" s="50">
        <f t="shared" si="7"/>
        <v>1.0833333333333333</v>
      </c>
      <c r="U29" s="33">
        <v>0</v>
      </c>
      <c r="V29" s="84">
        <f t="shared" si="8"/>
        <v>0</v>
      </c>
      <c r="W29" s="33">
        <v>7</v>
      </c>
      <c r="X29" s="81">
        <f t="shared" si="9"/>
        <v>0.58333333333333337</v>
      </c>
      <c r="Y29" s="33">
        <v>12</v>
      </c>
      <c r="Z29" s="81">
        <f t="shared" si="10"/>
        <v>1</v>
      </c>
      <c r="AA29" s="33">
        <v>5</v>
      </c>
      <c r="AB29" s="81">
        <f t="shared" si="11"/>
        <v>0.41666666666666669</v>
      </c>
      <c r="AE29" s="40">
        <f>cálculos1!O28</f>
        <v>4</v>
      </c>
      <c r="AF29" s="41">
        <f t="shared" si="13"/>
        <v>0.4</v>
      </c>
      <c r="AG29" s="40">
        <f>cálculos1!P28</f>
        <v>2</v>
      </c>
      <c r="AH29" s="41">
        <f t="shared" si="14"/>
        <v>0.5</v>
      </c>
    </row>
    <row r="30" spans="1:37" x14ac:dyDescent="0.25">
      <c r="A30" s="49" t="s">
        <v>5</v>
      </c>
      <c r="B30" s="49" t="s">
        <v>33</v>
      </c>
      <c r="C30" s="34">
        <v>414</v>
      </c>
      <c r="D30" s="34">
        <f t="shared" si="12"/>
        <v>34.5</v>
      </c>
      <c r="E30" s="33">
        <v>16</v>
      </c>
      <c r="F30" s="69">
        <f t="shared" si="0"/>
        <v>0.46376811594202899</v>
      </c>
      <c r="G30" s="33">
        <v>21</v>
      </c>
      <c r="H30" s="69">
        <f t="shared" si="1"/>
        <v>0.60869565217391308</v>
      </c>
      <c r="I30" s="33">
        <v>48</v>
      </c>
      <c r="J30" s="50">
        <f t="shared" si="2"/>
        <v>1.3913043478260869</v>
      </c>
      <c r="K30" s="33">
        <v>48</v>
      </c>
      <c r="L30" s="50">
        <f t="shared" si="3"/>
        <v>1.3913043478260869</v>
      </c>
      <c r="M30" s="33">
        <v>31</v>
      </c>
      <c r="N30" s="50">
        <f t="shared" si="4"/>
        <v>0.89855072463768115</v>
      </c>
      <c r="O30" s="33">
        <v>24</v>
      </c>
      <c r="P30" s="50">
        <f t="shared" si="5"/>
        <v>0.69565217391304346</v>
      </c>
      <c r="Q30" s="33">
        <v>37</v>
      </c>
      <c r="R30" s="50">
        <f t="shared" si="6"/>
        <v>1.0724637681159421</v>
      </c>
      <c r="S30" s="33">
        <v>37</v>
      </c>
      <c r="T30" s="50">
        <f t="shared" si="7"/>
        <v>1.0724637681159421</v>
      </c>
      <c r="U30" s="33">
        <v>0</v>
      </c>
      <c r="V30" s="84">
        <f t="shared" si="8"/>
        <v>0</v>
      </c>
      <c r="W30" s="33">
        <v>35</v>
      </c>
      <c r="X30" s="81">
        <f t="shared" si="9"/>
        <v>1.0144927536231885</v>
      </c>
      <c r="Y30" s="33">
        <v>56</v>
      </c>
      <c r="Z30" s="81">
        <f t="shared" si="10"/>
        <v>1.6231884057971016</v>
      </c>
      <c r="AA30" s="33">
        <v>15</v>
      </c>
      <c r="AB30" s="81">
        <f t="shared" si="11"/>
        <v>0.43478260869565216</v>
      </c>
      <c r="AE30" s="40">
        <f>cálculos1!O29</f>
        <v>6</v>
      </c>
      <c r="AF30" s="41">
        <f t="shared" si="13"/>
        <v>0.60000000000000009</v>
      </c>
      <c r="AG30" s="40">
        <f>cálculos1!P29</f>
        <v>3</v>
      </c>
      <c r="AH30" s="41">
        <f t="shared" si="14"/>
        <v>0.75</v>
      </c>
    </row>
    <row r="31" spans="1:37" x14ac:dyDescent="0.25">
      <c r="A31" s="49" t="s">
        <v>2</v>
      </c>
      <c r="B31" s="49" t="s">
        <v>34</v>
      </c>
      <c r="C31" s="34">
        <v>1775</v>
      </c>
      <c r="D31" s="34">
        <f t="shared" si="12"/>
        <v>147.91666666666666</v>
      </c>
      <c r="E31" s="33">
        <v>90</v>
      </c>
      <c r="F31" s="69">
        <f t="shared" si="0"/>
        <v>0.60845070422535219</v>
      </c>
      <c r="G31" s="33">
        <v>113</v>
      </c>
      <c r="H31" s="69">
        <f t="shared" si="1"/>
        <v>0.76394366197183106</v>
      </c>
      <c r="I31" s="33">
        <v>148</v>
      </c>
      <c r="J31" s="50">
        <f t="shared" si="2"/>
        <v>1.0005633802816902</v>
      </c>
      <c r="K31" s="33">
        <v>133</v>
      </c>
      <c r="L31" s="50">
        <f t="shared" si="3"/>
        <v>0.8991549295774649</v>
      </c>
      <c r="M31" s="33">
        <v>132</v>
      </c>
      <c r="N31" s="50">
        <f t="shared" si="4"/>
        <v>0.89239436619718315</v>
      </c>
      <c r="O31" s="33">
        <v>122</v>
      </c>
      <c r="P31" s="50">
        <f t="shared" si="5"/>
        <v>0.82478873239436623</v>
      </c>
      <c r="Q31" s="33">
        <v>130</v>
      </c>
      <c r="R31" s="50">
        <f t="shared" si="6"/>
        <v>0.87887323943661977</v>
      </c>
      <c r="S31" s="33">
        <v>121</v>
      </c>
      <c r="T31" s="50">
        <f t="shared" si="7"/>
        <v>0.81802816901408459</v>
      </c>
      <c r="U31" s="33">
        <v>0</v>
      </c>
      <c r="V31" s="84">
        <f t="shared" si="8"/>
        <v>0</v>
      </c>
      <c r="W31" s="33">
        <v>120</v>
      </c>
      <c r="X31" s="81">
        <f t="shared" si="9"/>
        <v>0.81126760563380285</v>
      </c>
      <c r="Y31" s="33">
        <v>112</v>
      </c>
      <c r="Z31" s="81">
        <f t="shared" si="10"/>
        <v>0.75718309859154931</v>
      </c>
      <c r="AA31" s="33">
        <v>84</v>
      </c>
      <c r="AB31" s="81">
        <f t="shared" si="11"/>
        <v>0.56788732394366204</v>
      </c>
      <c r="AE31" s="40">
        <f>cálculos1!O30</f>
        <v>1</v>
      </c>
      <c r="AF31" s="41">
        <f t="shared" si="13"/>
        <v>0.1</v>
      </c>
      <c r="AG31" s="40">
        <f>cálculos1!P30</f>
        <v>1</v>
      </c>
      <c r="AH31" s="41">
        <f t="shared" si="14"/>
        <v>0.25</v>
      </c>
    </row>
    <row r="32" spans="1:37" x14ac:dyDescent="0.25">
      <c r="A32" s="49" t="s">
        <v>2</v>
      </c>
      <c r="B32" s="49" t="s">
        <v>35</v>
      </c>
      <c r="C32" s="34">
        <v>364</v>
      </c>
      <c r="D32" s="34">
        <f t="shared" si="12"/>
        <v>30.333333333333332</v>
      </c>
      <c r="E32" s="33">
        <v>13</v>
      </c>
      <c r="F32" s="69">
        <f t="shared" si="0"/>
        <v>0.4285714285714286</v>
      </c>
      <c r="G32" s="33">
        <v>32</v>
      </c>
      <c r="H32" s="69">
        <f t="shared" si="1"/>
        <v>1.054945054945055</v>
      </c>
      <c r="I32" s="33">
        <v>32</v>
      </c>
      <c r="J32" s="50">
        <f t="shared" si="2"/>
        <v>1.054945054945055</v>
      </c>
      <c r="K32" s="33">
        <v>32</v>
      </c>
      <c r="L32" s="50">
        <f t="shared" si="3"/>
        <v>1.054945054945055</v>
      </c>
      <c r="M32" s="33">
        <v>42</v>
      </c>
      <c r="N32" s="50">
        <f t="shared" si="4"/>
        <v>1.3846153846153846</v>
      </c>
      <c r="O32" s="33">
        <v>41</v>
      </c>
      <c r="P32" s="50">
        <f t="shared" si="5"/>
        <v>1.3516483516483517</v>
      </c>
      <c r="Q32" s="33">
        <v>36</v>
      </c>
      <c r="R32" s="50">
        <f t="shared" si="6"/>
        <v>1.1868131868131868</v>
      </c>
      <c r="S32" s="33">
        <v>22</v>
      </c>
      <c r="T32" s="50">
        <f t="shared" si="7"/>
        <v>0.72527472527472525</v>
      </c>
      <c r="U32" s="33">
        <v>1</v>
      </c>
      <c r="V32" s="84">
        <f t="shared" si="8"/>
        <v>3.2967032967032968E-2</v>
      </c>
      <c r="W32" s="33">
        <v>27</v>
      </c>
      <c r="X32" s="81">
        <f t="shared" si="9"/>
        <v>0.89010989010989017</v>
      </c>
      <c r="Y32" s="33">
        <v>34</v>
      </c>
      <c r="Z32" s="81">
        <f t="shared" si="10"/>
        <v>1.1208791208791209</v>
      </c>
      <c r="AA32" s="33">
        <v>7</v>
      </c>
      <c r="AB32" s="81">
        <f t="shared" si="11"/>
        <v>0.23076923076923078</v>
      </c>
      <c r="AE32" s="40">
        <f>cálculos1!O31</f>
        <v>7</v>
      </c>
      <c r="AF32" s="41">
        <f t="shared" si="13"/>
        <v>0.70000000000000007</v>
      </c>
      <c r="AG32" s="40">
        <f>cálculos1!P31</f>
        <v>4</v>
      </c>
      <c r="AH32" s="41">
        <f t="shared" si="14"/>
        <v>1</v>
      </c>
    </row>
    <row r="33" spans="1:34" x14ac:dyDescent="0.25">
      <c r="A33" s="49" t="s">
        <v>2</v>
      </c>
      <c r="B33" s="49" t="s">
        <v>36</v>
      </c>
      <c r="C33" s="34">
        <v>141</v>
      </c>
      <c r="D33" s="34">
        <f t="shared" si="12"/>
        <v>11.75</v>
      </c>
      <c r="E33" s="33">
        <v>2</v>
      </c>
      <c r="F33" s="69">
        <f t="shared" si="0"/>
        <v>0.1702127659574468</v>
      </c>
      <c r="G33" s="33">
        <v>2</v>
      </c>
      <c r="H33" s="69">
        <f t="shared" si="1"/>
        <v>0.1702127659574468</v>
      </c>
      <c r="I33" s="33">
        <v>10</v>
      </c>
      <c r="J33" s="50">
        <f t="shared" si="2"/>
        <v>0.85106382978723405</v>
      </c>
      <c r="K33" s="33">
        <v>10</v>
      </c>
      <c r="L33" s="50">
        <f t="shared" si="3"/>
        <v>0.85106382978723405</v>
      </c>
      <c r="M33" s="33">
        <v>10</v>
      </c>
      <c r="N33" s="50">
        <f t="shared" si="4"/>
        <v>0.85106382978723405</v>
      </c>
      <c r="O33" s="33">
        <v>9</v>
      </c>
      <c r="P33" s="50">
        <f t="shared" si="5"/>
        <v>0.76595744680851063</v>
      </c>
      <c r="Q33" s="33">
        <v>17</v>
      </c>
      <c r="R33" s="50">
        <f t="shared" si="6"/>
        <v>1.446808510638298</v>
      </c>
      <c r="S33" s="33">
        <v>16</v>
      </c>
      <c r="T33" s="50">
        <f t="shared" si="7"/>
        <v>1.3617021276595744</v>
      </c>
      <c r="U33" s="33">
        <v>0</v>
      </c>
      <c r="V33" s="84">
        <f t="shared" si="8"/>
        <v>0</v>
      </c>
      <c r="W33" s="33">
        <v>5</v>
      </c>
      <c r="X33" s="81">
        <f t="shared" si="9"/>
        <v>0.42553191489361702</v>
      </c>
      <c r="Y33" s="33">
        <v>8</v>
      </c>
      <c r="Z33" s="81">
        <f t="shared" si="10"/>
        <v>0.68085106382978722</v>
      </c>
      <c r="AA33" s="33">
        <v>5</v>
      </c>
      <c r="AB33" s="81">
        <f t="shared" si="11"/>
        <v>0.42553191489361702</v>
      </c>
      <c r="AE33" s="40">
        <f>cálculos1!O32</f>
        <v>2</v>
      </c>
      <c r="AF33" s="41">
        <f t="shared" si="13"/>
        <v>0.2</v>
      </c>
      <c r="AG33" s="40">
        <f>cálculos1!P32</f>
        <v>0</v>
      </c>
      <c r="AH33" s="41">
        <f t="shared" si="14"/>
        <v>0</v>
      </c>
    </row>
    <row r="34" spans="1:34" x14ac:dyDescent="0.25">
      <c r="A34" s="49" t="s">
        <v>5</v>
      </c>
      <c r="B34" s="49" t="s">
        <v>37</v>
      </c>
      <c r="C34" s="34">
        <v>137</v>
      </c>
      <c r="D34" s="34">
        <f t="shared" si="12"/>
        <v>11.416666666666666</v>
      </c>
      <c r="E34" s="33">
        <v>4</v>
      </c>
      <c r="F34" s="69">
        <f t="shared" si="0"/>
        <v>0.35036496350364965</v>
      </c>
      <c r="G34" s="33">
        <v>3</v>
      </c>
      <c r="H34" s="69">
        <f t="shared" si="1"/>
        <v>0.26277372262773724</v>
      </c>
      <c r="I34" s="33">
        <v>9</v>
      </c>
      <c r="J34" s="50">
        <f t="shared" si="2"/>
        <v>0.78832116788321172</v>
      </c>
      <c r="K34" s="33">
        <v>11</v>
      </c>
      <c r="L34" s="50">
        <f t="shared" si="3"/>
        <v>0.96350364963503654</v>
      </c>
      <c r="M34" s="33">
        <v>12</v>
      </c>
      <c r="N34" s="50">
        <f t="shared" si="4"/>
        <v>1.051094890510949</v>
      </c>
      <c r="O34" s="33">
        <v>13</v>
      </c>
      <c r="P34" s="50">
        <f t="shared" si="5"/>
        <v>1.1386861313868615</v>
      </c>
      <c r="Q34" s="33">
        <v>5</v>
      </c>
      <c r="R34" s="50">
        <f t="shared" si="6"/>
        <v>0.43795620437956206</v>
      </c>
      <c r="S34" s="33">
        <v>8</v>
      </c>
      <c r="T34" s="50">
        <f t="shared" si="7"/>
        <v>0.7007299270072993</v>
      </c>
      <c r="U34" s="33">
        <v>0</v>
      </c>
      <c r="V34" s="84">
        <f t="shared" si="8"/>
        <v>0</v>
      </c>
      <c r="W34" s="33">
        <v>8</v>
      </c>
      <c r="X34" s="81">
        <f t="shared" si="9"/>
        <v>0.7007299270072993</v>
      </c>
      <c r="Y34" s="33">
        <v>11</v>
      </c>
      <c r="Z34" s="81">
        <f t="shared" si="10"/>
        <v>0.96350364963503654</v>
      </c>
      <c r="AA34" s="33">
        <v>10</v>
      </c>
      <c r="AB34" s="81">
        <f t="shared" si="11"/>
        <v>0.87591240875912413</v>
      </c>
      <c r="AE34" s="40">
        <f>cálculos1!O33</f>
        <v>4</v>
      </c>
      <c r="AF34" s="41">
        <f t="shared" si="13"/>
        <v>0.4</v>
      </c>
      <c r="AG34" s="40">
        <f>cálculos1!P33</f>
        <v>3</v>
      </c>
      <c r="AH34" s="41">
        <f t="shared" si="14"/>
        <v>0.75</v>
      </c>
    </row>
    <row r="35" spans="1:34" x14ac:dyDescent="0.25">
      <c r="A35" s="49" t="s">
        <v>5</v>
      </c>
      <c r="B35" s="49" t="s">
        <v>38</v>
      </c>
      <c r="C35" s="34">
        <v>123</v>
      </c>
      <c r="D35" s="34">
        <f t="shared" si="12"/>
        <v>10.25</v>
      </c>
      <c r="E35" s="33">
        <v>0</v>
      </c>
      <c r="F35" s="69">
        <f t="shared" ref="F35:F66" si="15">E35/D35</f>
        <v>0</v>
      </c>
      <c r="G35" s="33">
        <v>4</v>
      </c>
      <c r="H35" s="69">
        <f t="shared" ref="H35:H66" si="16">G35/D35</f>
        <v>0.3902439024390244</v>
      </c>
      <c r="I35" s="33">
        <v>11</v>
      </c>
      <c r="J35" s="50">
        <f t="shared" ref="J35:J66" si="17">I35/D35</f>
        <v>1.0731707317073171</v>
      </c>
      <c r="K35" s="33">
        <v>10</v>
      </c>
      <c r="L35" s="50">
        <f t="shared" ref="L35:L66" si="18">K35/D35</f>
        <v>0.97560975609756095</v>
      </c>
      <c r="M35" s="33">
        <v>15</v>
      </c>
      <c r="N35" s="50">
        <f t="shared" ref="N35:N66" si="19">M35/D35</f>
        <v>1.4634146341463414</v>
      </c>
      <c r="O35" s="33">
        <v>16</v>
      </c>
      <c r="P35" s="50">
        <f t="shared" ref="P35:P66" si="20">O35/D35</f>
        <v>1.5609756097560976</v>
      </c>
      <c r="Q35" s="33">
        <v>11</v>
      </c>
      <c r="R35" s="50">
        <f t="shared" ref="R35:R66" si="21">Q35/D35</f>
        <v>1.0731707317073171</v>
      </c>
      <c r="S35" s="33">
        <v>12</v>
      </c>
      <c r="T35" s="50">
        <f t="shared" ref="T35:T66" si="22">S35/D35</f>
        <v>1.1707317073170731</v>
      </c>
      <c r="U35" s="33">
        <v>1</v>
      </c>
      <c r="V35" s="84">
        <f t="shared" ref="V35:V66" si="23">U35/D35</f>
        <v>9.7560975609756101E-2</v>
      </c>
      <c r="W35" s="33">
        <v>8</v>
      </c>
      <c r="X35" s="81">
        <f t="shared" ref="X35:X66" si="24">W35/D35</f>
        <v>0.78048780487804881</v>
      </c>
      <c r="Y35" s="33">
        <v>21</v>
      </c>
      <c r="Z35" s="81">
        <f t="shared" ref="Z35:Z66" si="25">Y35/D35</f>
        <v>2.0487804878048781</v>
      </c>
      <c r="AA35" s="33">
        <v>1</v>
      </c>
      <c r="AB35" s="81">
        <f t="shared" ref="AB35:AB66" si="26">AA35/D35</f>
        <v>9.7560975609756101E-2</v>
      </c>
      <c r="AE35" s="40">
        <f>cálculos1!O34</f>
        <v>7</v>
      </c>
      <c r="AF35" s="41">
        <f t="shared" si="13"/>
        <v>0.70000000000000007</v>
      </c>
      <c r="AG35" s="40">
        <f>cálculos1!P34</f>
        <v>4</v>
      </c>
      <c r="AH35" s="41">
        <f t="shared" si="14"/>
        <v>1</v>
      </c>
    </row>
    <row r="36" spans="1:34" x14ac:dyDescent="0.25">
      <c r="A36" s="49" t="s">
        <v>5</v>
      </c>
      <c r="B36" s="49" t="s">
        <v>39</v>
      </c>
      <c r="C36" s="34">
        <v>202</v>
      </c>
      <c r="D36" s="34">
        <f t="shared" si="12"/>
        <v>16.833333333333332</v>
      </c>
      <c r="E36" s="33">
        <v>12</v>
      </c>
      <c r="F36" s="69">
        <f t="shared" si="15"/>
        <v>0.71287128712871295</v>
      </c>
      <c r="G36" s="33">
        <v>16</v>
      </c>
      <c r="H36" s="69">
        <f t="shared" si="16"/>
        <v>0.95049504950495056</v>
      </c>
      <c r="I36" s="33">
        <v>19</v>
      </c>
      <c r="J36" s="50">
        <f t="shared" si="17"/>
        <v>1.1287128712871288</v>
      </c>
      <c r="K36" s="33">
        <v>16</v>
      </c>
      <c r="L36" s="50">
        <f t="shared" si="18"/>
        <v>0.95049504950495056</v>
      </c>
      <c r="M36" s="33">
        <v>25</v>
      </c>
      <c r="N36" s="50">
        <f t="shared" si="19"/>
        <v>1.4851485148514854</v>
      </c>
      <c r="O36" s="33">
        <v>23</v>
      </c>
      <c r="P36" s="50">
        <f t="shared" si="20"/>
        <v>1.3663366336633664</v>
      </c>
      <c r="Q36" s="33">
        <v>24</v>
      </c>
      <c r="R36" s="50">
        <f t="shared" si="21"/>
        <v>1.4257425742574259</v>
      </c>
      <c r="S36" s="33">
        <v>15</v>
      </c>
      <c r="T36" s="50">
        <f t="shared" si="22"/>
        <v>0.8910891089108911</v>
      </c>
      <c r="U36" s="33">
        <v>0</v>
      </c>
      <c r="V36" s="84">
        <f t="shared" si="23"/>
        <v>0</v>
      </c>
      <c r="W36" s="33">
        <v>15</v>
      </c>
      <c r="X36" s="81">
        <f t="shared" si="24"/>
        <v>0.8910891089108911</v>
      </c>
      <c r="Y36" s="33">
        <v>28</v>
      </c>
      <c r="Z36" s="81">
        <f t="shared" si="25"/>
        <v>1.6633663366336635</v>
      </c>
      <c r="AA36" s="33">
        <v>7</v>
      </c>
      <c r="AB36" s="81">
        <f t="shared" si="26"/>
        <v>0.41584158415841588</v>
      </c>
      <c r="AE36" s="40">
        <f>cálculos1!O35</f>
        <v>7</v>
      </c>
      <c r="AF36" s="41">
        <f t="shared" si="13"/>
        <v>0.70000000000000007</v>
      </c>
      <c r="AG36" s="40">
        <f>cálculos1!P35</f>
        <v>4</v>
      </c>
      <c r="AH36" s="41">
        <f t="shared" si="14"/>
        <v>1</v>
      </c>
    </row>
    <row r="37" spans="1:34" x14ac:dyDescent="0.25">
      <c r="A37" s="49" t="s">
        <v>2</v>
      </c>
      <c r="B37" s="49" t="s">
        <v>40</v>
      </c>
      <c r="C37" s="34">
        <v>147</v>
      </c>
      <c r="D37" s="34">
        <f t="shared" si="12"/>
        <v>12.25</v>
      </c>
      <c r="E37" s="33">
        <v>1</v>
      </c>
      <c r="F37" s="69">
        <f t="shared" si="15"/>
        <v>8.1632653061224483E-2</v>
      </c>
      <c r="G37" s="33">
        <v>5</v>
      </c>
      <c r="H37" s="69">
        <f t="shared" si="16"/>
        <v>0.40816326530612246</v>
      </c>
      <c r="I37" s="33">
        <v>10</v>
      </c>
      <c r="J37" s="50">
        <f t="shared" si="17"/>
        <v>0.81632653061224492</v>
      </c>
      <c r="K37" s="33">
        <v>10</v>
      </c>
      <c r="L37" s="50">
        <f t="shared" si="18"/>
        <v>0.81632653061224492</v>
      </c>
      <c r="M37" s="33">
        <v>10</v>
      </c>
      <c r="N37" s="50">
        <f t="shared" si="19"/>
        <v>0.81632653061224492</v>
      </c>
      <c r="O37" s="33">
        <v>10</v>
      </c>
      <c r="P37" s="50">
        <f t="shared" si="20"/>
        <v>0.81632653061224492</v>
      </c>
      <c r="Q37" s="33">
        <v>11</v>
      </c>
      <c r="R37" s="50">
        <f t="shared" si="21"/>
        <v>0.89795918367346939</v>
      </c>
      <c r="S37" s="33">
        <v>15</v>
      </c>
      <c r="T37" s="50">
        <f t="shared" si="22"/>
        <v>1.2244897959183674</v>
      </c>
      <c r="U37" s="33">
        <v>0</v>
      </c>
      <c r="V37" s="84">
        <f t="shared" si="23"/>
        <v>0</v>
      </c>
      <c r="W37" s="33">
        <v>15</v>
      </c>
      <c r="X37" s="81">
        <f t="shared" si="24"/>
        <v>1.2244897959183674</v>
      </c>
      <c r="Y37" s="33">
        <v>16</v>
      </c>
      <c r="Z37" s="81">
        <f t="shared" si="25"/>
        <v>1.3061224489795917</v>
      </c>
      <c r="AA37" s="33">
        <v>19</v>
      </c>
      <c r="AB37" s="81">
        <f t="shared" si="26"/>
        <v>1.5510204081632653</v>
      </c>
      <c r="AE37" s="40">
        <f>cálculos1!O36</f>
        <v>4</v>
      </c>
      <c r="AF37" s="41">
        <f t="shared" si="13"/>
        <v>0.4</v>
      </c>
      <c r="AG37" s="40">
        <f>cálculos1!P36</f>
        <v>1</v>
      </c>
      <c r="AH37" s="41">
        <f t="shared" si="14"/>
        <v>0.25</v>
      </c>
    </row>
    <row r="38" spans="1:34" x14ac:dyDescent="0.25">
      <c r="A38" s="49" t="s">
        <v>5</v>
      </c>
      <c r="B38" s="49" t="s">
        <v>41</v>
      </c>
      <c r="C38" s="34">
        <v>548</v>
      </c>
      <c r="D38" s="34">
        <f t="shared" si="12"/>
        <v>45.666666666666664</v>
      </c>
      <c r="E38" s="33">
        <v>87</v>
      </c>
      <c r="F38" s="69">
        <f t="shared" si="15"/>
        <v>1.9051094890510949</v>
      </c>
      <c r="G38" s="33">
        <v>21</v>
      </c>
      <c r="H38" s="69">
        <f t="shared" si="16"/>
        <v>0.4598540145985402</v>
      </c>
      <c r="I38" s="33">
        <v>45</v>
      </c>
      <c r="J38" s="50">
        <f t="shared" si="17"/>
        <v>0.98540145985401462</v>
      </c>
      <c r="K38" s="33">
        <v>45</v>
      </c>
      <c r="L38" s="50">
        <f t="shared" si="18"/>
        <v>0.98540145985401462</v>
      </c>
      <c r="M38" s="33">
        <v>43</v>
      </c>
      <c r="N38" s="50">
        <f t="shared" si="19"/>
        <v>0.94160583941605847</v>
      </c>
      <c r="O38" s="33">
        <v>42</v>
      </c>
      <c r="P38" s="50">
        <f t="shared" si="20"/>
        <v>0.91970802919708039</v>
      </c>
      <c r="Q38" s="33">
        <v>44</v>
      </c>
      <c r="R38" s="50">
        <f t="shared" si="21"/>
        <v>0.96350364963503654</v>
      </c>
      <c r="S38" s="33">
        <v>34</v>
      </c>
      <c r="T38" s="50">
        <f t="shared" si="22"/>
        <v>0.74452554744525556</v>
      </c>
      <c r="U38" s="33">
        <v>0</v>
      </c>
      <c r="V38" s="84">
        <f t="shared" si="23"/>
        <v>0</v>
      </c>
      <c r="W38" s="33">
        <v>37</v>
      </c>
      <c r="X38" s="81">
        <f t="shared" si="24"/>
        <v>0.81021897810218979</v>
      </c>
      <c r="Y38" s="33">
        <v>59</v>
      </c>
      <c r="Z38" s="81">
        <f t="shared" si="25"/>
        <v>1.2919708029197081</v>
      </c>
      <c r="AA38" s="33">
        <v>42</v>
      </c>
      <c r="AB38" s="81">
        <f t="shared" si="26"/>
        <v>0.91970802919708039</v>
      </c>
      <c r="AE38" s="40">
        <f>cálculos1!O37</f>
        <v>5</v>
      </c>
      <c r="AF38" s="41">
        <f t="shared" si="13"/>
        <v>0.5</v>
      </c>
      <c r="AG38" s="40">
        <f>cálculos1!P37</f>
        <v>3</v>
      </c>
      <c r="AH38" s="41">
        <f t="shared" si="14"/>
        <v>0.75</v>
      </c>
    </row>
    <row r="39" spans="1:34" x14ac:dyDescent="0.25">
      <c r="A39" s="49" t="s">
        <v>2</v>
      </c>
      <c r="B39" s="49" t="s">
        <v>42</v>
      </c>
      <c r="C39" s="34">
        <v>131</v>
      </c>
      <c r="D39" s="34">
        <f t="shared" si="12"/>
        <v>10.916666666666666</v>
      </c>
      <c r="E39" s="33">
        <v>0</v>
      </c>
      <c r="F39" s="69">
        <f t="shared" si="15"/>
        <v>0</v>
      </c>
      <c r="G39" s="33">
        <v>9</v>
      </c>
      <c r="H39" s="69">
        <f t="shared" si="16"/>
        <v>0.82442748091603058</v>
      </c>
      <c r="I39" s="33">
        <v>17</v>
      </c>
      <c r="J39" s="50">
        <f t="shared" si="17"/>
        <v>1.5572519083969467</v>
      </c>
      <c r="K39" s="33">
        <v>17</v>
      </c>
      <c r="L39" s="50">
        <f t="shared" si="18"/>
        <v>1.5572519083969467</v>
      </c>
      <c r="M39" s="33">
        <v>8</v>
      </c>
      <c r="N39" s="50">
        <f t="shared" si="19"/>
        <v>0.73282442748091603</v>
      </c>
      <c r="O39" s="33">
        <v>8</v>
      </c>
      <c r="P39" s="50">
        <f t="shared" si="20"/>
        <v>0.73282442748091603</v>
      </c>
      <c r="Q39" s="33">
        <v>12</v>
      </c>
      <c r="R39" s="50">
        <f t="shared" si="21"/>
        <v>1.0992366412213741</v>
      </c>
      <c r="S39" s="33">
        <v>11</v>
      </c>
      <c r="T39" s="50">
        <f t="shared" si="22"/>
        <v>1.0076335877862597</v>
      </c>
      <c r="U39" s="33">
        <v>0</v>
      </c>
      <c r="V39" s="84">
        <f t="shared" si="23"/>
        <v>0</v>
      </c>
      <c r="W39" s="33">
        <v>6</v>
      </c>
      <c r="X39" s="81">
        <f t="shared" si="24"/>
        <v>0.54961832061068705</v>
      </c>
      <c r="Y39" s="33">
        <v>15</v>
      </c>
      <c r="Z39" s="81">
        <f t="shared" si="25"/>
        <v>1.3740458015267176</v>
      </c>
      <c r="AA39" s="33">
        <v>9</v>
      </c>
      <c r="AB39" s="81">
        <f t="shared" si="26"/>
        <v>0.82442748091603058</v>
      </c>
      <c r="AE39" s="40">
        <f>cálculos1!O38</f>
        <v>5</v>
      </c>
      <c r="AF39" s="41">
        <f t="shared" si="13"/>
        <v>0.5</v>
      </c>
      <c r="AG39" s="40">
        <f>cálculos1!P38</f>
        <v>3</v>
      </c>
      <c r="AH39" s="41">
        <f t="shared" si="14"/>
        <v>0.75</v>
      </c>
    </row>
    <row r="40" spans="1:34" x14ac:dyDescent="0.25">
      <c r="A40" s="49" t="s">
        <v>5</v>
      </c>
      <c r="B40" s="49" t="s">
        <v>43</v>
      </c>
      <c r="C40" s="34">
        <v>481</v>
      </c>
      <c r="D40" s="34">
        <f t="shared" si="12"/>
        <v>40.083333333333336</v>
      </c>
      <c r="E40" s="33">
        <v>27</v>
      </c>
      <c r="F40" s="69">
        <f t="shared" si="15"/>
        <v>0.67359667359667352</v>
      </c>
      <c r="G40" s="33">
        <v>25</v>
      </c>
      <c r="H40" s="69">
        <f t="shared" si="16"/>
        <v>0.62370062370062362</v>
      </c>
      <c r="I40" s="33">
        <v>44</v>
      </c>
      <c r="J40" s="50">
        <f t="shared" si="17"/>
        <v>1.0977130977130976</v>
      </c>
      <c r="K40" s="33">
        <v>44</v>
      </c>
      <c r="L40" s="50">
        <f t="shared" si="18"/>
        <v>1.0977130977130976</v>
      </c>
      <c r="M40" s="33">
        <v>48</v>
      </c>
      <c r="N40" s="50">
        <f t="shared" si="19"/>
        <v>1.1975051975051973</v>
      </c>
      <c r="O40" s="33">
        <v>47</v>
      </c>
      <c r="P40" s="50">
        <f t="shared" si="20"/>
        <v>1.1725571725571724</v>
      </c>
      <c r="Q40" s="33">
        <v>42</v>
      </c>
      <c r="R40" s="50">
        <f t="shared" si="21"/>
        <v>1.0478170478170477</v>
      </c>
      <c r="S40" s="33">
        <v>47</v>
      </c>
      <c r="T40" s="50">
        <f t="shared" si="22"/>
        <v>1.1725571725571724</v>
      </c>
      <c r="U40" s="33">
        <v>0</v>
      </c>
      <c r="V40" s="84">
        <f t="shared" si="23"/>
        <v>0</v>
      </c>
      <c r="W40" s="33">
        <v>33</v>
      </c>
      <c r="X40" s="81">
        <f t="shared" si="24"/>
        <v>0.82328482328482322</v>
      </c>
      <c r="Y40" s="33">
        <v>42</v>
      </c>
      <c r="Z40" s="81">
        <f t="shared" si="25"/>
        <v>1.0478170478170477</v>
      </c>
      <c r="AA40" s="33">
        <v>27</v>
      </c>
      <c r="AB40" s="81">
        <f t="shared" si="26"/>
        <v>0.67359667359667352</v>
      </c>
      <c r="AE40" s="40">
        <f>cálculos1!O39</f>
        <v>7</v>
      </c>
      <c r="AF40" s="41">
        <f t="shared" si="13"/>
        <v>0.70000000000000007</v>
      </c>
      <c r="AG40" s="40">
        <f>cálculos1!P39</f>
        <v>4</v>
      </c>
      <c r="AH40" s="41">
        <f t="shared" si="14"/>
        <v>1</v>
      </c>
    </row>
    <row r="41" spans="1:34" x14ac:dyDescent="0.25">
      <c r="A41" s="49" t="s">
        <v>3</v>
      </c>
      <c r="B41" s="49" t="s">
        <v>44</v>
      </c>
      <c r="C41" s="34">
        <v>501</v>
      </c>
      <c r="D41" s="34">
        <f t="shared" si="12"/>
        <v>41.75</v>
      </c>
      <c r="E41" s="33">
        <v>28</v>
      </c>
      <c r="F41" s="69">
        <f t="shared" si="15"/>
        <v>0.6706586826347305</v>
      </c>
      <c r="G41" s="33">
        <v>22</v>
      </c>
      <c r="H41" s="69">
        <f t="shared" si="16"/>
        <v>0.52694610778443118</v>
      </c>
      <c r="I41" s="33">
        <v>39</v>
      </c>
      <c r="J41" s="50">
        <f t="shared" si="17"/>
        <v>0.93413173652694614</v>
      </c>
      <c r="K41" s="33">
        <v>47</v>
      </c>
      <c r="L41" s="50">
        <f t="shared" si="18"/>
        <v>1.125748502994012</v>
      </c>
      <c r="M41" s="33">
        <v>48</v>
      </c>
      <c r="N41" s="50">
        <f t="shared" si="19"/>
        <v>1.1497005988023952</v>
      </c>
      <c r="O41" s="33">
        <v>47</v>
      </c>
      <c r="P41" s="50">
        <f t="shared" si="20"/>
        <v>1.125748502994012</v>
      </c>
      <c r="Q41" s="33">
        <v>43</v>
      </c>
      <c r="R41" s="50">
        <f t="shared" si="21"/>
        <v>1.0299401197604789</v>
      </c>
      <c r="S41" s="33">
        <v>39</v>
      </c>
      <c r="T41" s="50">
        <f t="shared" si="22"/>
        <v>0.93413173652694614</v>
      </c>
      <c r="U41" s="33">
        <v>0</v>
      </c>
      <c r="V41" s="84">
        <f t="shared" si="23"/>
        <v>0</v>
      </c>
      <c r="W41" s="33">
        <v>48</v>
      </c>
      <c r="X41" s="81">
        <f t="shared" si="24"/>
        <v>1.1497005988023952</v>
      </c>
      <c r="Y41" s="33">
        <v>53</v>
      </c>
      <c r="Z41" s="81">
        <f t="shared" si="25"/>
        <v>1.2694610778443114</v>
      </c>
      <c r="AA41" s="33">
        <v>17</v>
      </c>
      <c r="AB41" s="81">
        <f t="shared" si="26"/>
        <v>0.40718562874251496</v>
      </c>
      <c r="AE41" s="40">
        <f>cálculos1!O40</f>
        <v>6</v>
      </c>
      <c r="AF41" s="41">
        <f t="shared" si="13"/>
        <v>0.60000000000000009</v>
      </c>
      <c r="AG41" s="40">
        <f>cálculos1!P40</f>
        <v>3</v>
      </c>
      <c r="AH41" s="41">
        <f t="shared" si="14"/>
        <v>0.75</v>
      </c>
    </row>
    <row r="42" spans="1:34" x14ac:dyDescent="0.25">
      <c r="A42" s="49" t="s">
        <v>5</v>
      </c>
      <c r="B42" s="49" t="s">
        <v>45</v>
      </c>
      <c r="C42" s="34">
        <v>159</v>
      </c>
      <c r="D42" s="34">
        <f t="shared" si="12"/>
        <v>13.25</v>
      </c>
      <c r="E42" s="33">
        <v>2</v>
      </c>
      <c r="F42" s="69">
        <f t="shared" si="15"/>
        <v>0.15094339622641509</v>
      </c>
      <c r="G42" s="33">
        <v>3</v>
      </c>
      <c r="H42" s="69">
        <f t="shared" si="16"/>
        <v>0.22641509433962265</v>
      </c>
      <c r="I42" s="33">
        <v>21</v>
      </c>
      <c r="J42" s="50">
        <f t="shared" si="17"/>
        <v>1.5849056603773586</v>
      </c>
      <c r="K42" s="33">
        <v>22</v>
      </c>
      <c r="L42" s="50">
        <f t="shared" si="18"/>
        <v>1.6603773584905661</v>
      </c>
      <c r="M42" s="33">
        <v>20</v>
      </c>
      <c r="N42" s="50">
        <f t="shared" si="19"/>
        <v>1.5094339622641511</v>
      </c>
      <c r="O42" s="33">
        <v>19</v>
      </c>
      <c r="P42" s="50">
        <f t="shared" si="20"/>
        <v>1.4339622641509433</v>
      </c>
      <c r="Q42" s="33">
        <v>12</v>
      </c>
      <c r="R42" s="50">
        <f t="shared" si="21"/>
        <v>0.90566037735849059</v>
      </c>
      <c r="S42" s="33">
        <v>18</v>
      </c>
      <c r="T42" s="50">
        <f t="shared" si="22"/>
        <v>1.3584905660377358</v>
      </c>
      <c r="U42" s="33">
        <v>0</v>
      </c>
      <c r="V42" s="84">
        <f t="shared" si="23"/>
        <v>0</v>
      </c>
      <c r="W42" s="33">
        <v>14</v>
      </c>
      <c r="X42" s="81">
        <f t="shared" si="24"/>
        <v>1.0566037735849056</v>
      </c>
      <c r="Y42" s="33">
        <v>12</v>
      </c>
      <c r="Z42" s="81">
        <f t="shared" si="25"/>
        <v>0.90566037735849059</v>
      </c>
      <c r="AA42" s="33">
        <v>1</v>
      </c>
      <c r="AB42" s="81">
        <f t="shared" si="26"/>
        <v>7.5471698113207544E-2</v>
      </c>
      <c r="AE42" s="40">
        <f>cálculos1!O41</f>
        <v>6</v>
      </c>
      <c r="AF42" s="41">
        <f t="shared" si="13"/>
        <v>0.60000000000000009</v>
      </c>
      <c r="AG42" s="40">
        <f>cálculos1!P41</f>
        <v>3</v>
      </c>
      <c r="AH42" s="41">
        <f t="shared" si="14"/>
        <v>0.75</v>
      </c>
    </row>
    <row r="43" spans="1:34" x14ac:dyDescent="0.25">
      <c r="A43" s="49" t="s">
        <v>2</v>
      </c>
      <c r="B43" s="49" t="s">
        <v>46</v>
      </c>
      <c r="C43" s="34">
        <v>198</v>
      </c>
      <c r="D43" s="34">
        <f t="shared" si="12"/>
        <v>16.5</v>
      </c>
      <c r="E43" s="33">
        <v>4</v>
      </c>
      <c r="F43" s="69">
        <f t="shared" si="15"/>
        <v>0.24242424242424243</v>
      </c>
      <c r="G43" s="33">
        <v>5</v>
      </c>
      <c r="H43" s="69">
        <f t="shared" si="16"/>
        <v>0.30303030303030304</v>
      </c>
      <c r="I43" s="33">
        <v>18</v>
      </c>
      <c r="J43" s="50">
        <f t="shared" si="17"/>
        <v>1.0909090909090908</v>
      </c>
      <c r="K43" s="33">
        <v>18</v>
      </c>
      <c r="L43" s="50">
        <f t="shared" si="18"/>
        <v>1.0909090909090908</v>
      </c>
      <c r="M43" s="33">
        <v>16</v>
      </c>
      <c r="N43" s="50">
        <f t="shared" si="19"/>
        <v>0.96969696969696972</v>
      </c>
      <c r="O43" s="33">
        <v>15</v>
      </c>
      <c r="P43" s="50">
        <f t="shared" si="20"/>
        <v>0.90909090909090906</v>
      </c>
      <c r="Q43" s="33">
        <v>14</v>
      </c>
      <c r="R43" s="50">
        <f t="shared" si="21"/>
        <v>0.84848484848484851</v>
      </c>
      <c r="S43" s="33">
        <v>20</v>
      </c>
      <c r="T43" s="50">
        <f t="shared" si="22"/>
        <v>1.2121212121212122</v>
      </c>
      <c r="U43" s="33">
        <v>1</v>
      </c>
      <c r="V43" s="84">
        <f t="shared" si="23"/>
        <v>6.0606060606060608E-2</v>
      </c>
      <c r="W43" s="33">
        <v>12</v>
      </c>
      <c r="X43" s="81">
        <f t="shared" si="24"/>
        <v>0.72727272727272729</v>
      </c>
      <c r="Y43" s="33">
        <v>16</v>
      </c>
      <c r="Z43" s="81">
        <f t="shared" si="25"/>
        <v>0.96969696969696972</v>
      </c>
      <c r="AA43" s="33">
        <v>10</v>
      </c>
      <c r="AB43" s="81">
        <f t="shared" si="26"/>
        <v>0.60606060606060608</v>
      </c>
      <c r="AE43" s="40">
        <f>cálculos1!O42</f>
        <v>6</v>
      </c>
      <c r="AF43" s="41">
        <f t="shared" si="13"/>
        <v>0.60000000000000009</v>
      </c>
      <c r="AG43" s="40">
        <f>cálculos1!P42</f>
        <v>4</v>
      </c>
      <c r="AH43" s="41">
        <f t="shared" si="14"/>
        <v>1</v>
      </c>
    </row>
    <row r="44" spans="1:34" x14ac:dyDescent="0.25">
      <c r="A44" s="49" t="s">
        <v>2</v>
      </c>
      <c r="B44" s="49" t="s">
        <v>47</v>
      </c>
      <c r="C44" s="34">
        <v>107</v>
      </c>
      <c r="D44" s="34">
        <f t="shared" si="12"/>
        <v>8.9166666666666661</v>
      </c>
      <c r="E44" s="33">
        <v>0</v>
      </c>
      <c r="F44" s="69">
        <f t="shared" si="15"/>
        <v>0</v>
      </c>
      <c r="G44" s="33">
        <v>6</v>
      </c>
      <c r="H44" s="69">
        <f t="shared" si="16"/>
        <v>0.67289719626168232</v>
      </c>
      <c r="I44" s="33">
        <v>13</v>
      </c>
      <c r="J44" s="50">
        <f t="shared" si="17"/>
        <v>1.457943925233645</v>
      </c>
      <c r="K44" s="33">
        <v>13</v>
      </c>
      <c r="L44" s="50">
        <f t="shared" si="18"/>
        <v>1.457943925233645</v>
      </c>
      <c r="M44" s="33">
        <v>7</v>
      </c>
      <c r="N44" s="50">
        <f t="shared" si="19"/>
        <v>0.7850467289719627</v>
      </c>
      <c r="O44" s="33">
        <v>8</v>
      </c>
      <c r="P44" s="50">
        <f t="shared" si="20"/>
        <v>0.89719626168224309</v>
      </c>
      <c r="Q44" s="33">
        <v>11</v>
      </c>
      <c r="R44" s="50">
        <f t="shared" si="21"/>
        <v>1.2336448598130842</v>
      </c>
      <c r="S44" s="33">
        <v>19</v>
      </c>
      <c r="T44" s="50">
        <f t="shared" si="22"/>
        <v>2.1308411214953273</v>
      </c>
      <c r="U44" s="33">
        <v>3</v>
      </c>
      <c r="V44" s="84">
        <f t="shared" si="23"/>
        <v>0.33644859813084116</v>
      </c>
      <c r="W44" s="33">
        <v>8</v>
      </c>
      <c r="X44" s="81">
        <f t="shared" si="24"/>
        <v>0.89719626168224309</v>
      </c>
      <c r="Y44" s="33">
        <v>9</v>
      </c>
      <c r="Z44" s="81">
        <f t="shared" si="25"/>
        <v>1.0093457943925235</v>
      </c>
      <c r="AA44" s="33">
        <v>8</v>
      </c>
      <c r="AB44" s="81">
        <f t="shared" si="26"/>
        <v>0.89719626168224309</v>
      </c>
      <c r="AE44" s="40">
        <f>cálculos1!O43</f>
        <v>5</v>
      </c>
      <c r="AF44" s="41">
        <f t="shared" si="13"/>
        <v>0.5</v>
      </c>
      <c r="AG44" s="40">
        <f>cálculos1!P43</f>
        <v>3</v>
      </c>
      <c r="AH44" s="41">
        <f t="shared" si="14"/>
        <v>0.75</v>
      </c>
    </row>
    <row r="45" spans="1:34" x14ac:dyDescent="0.25">
      <c r="A45" s="49" t="s">
        <v>4</v>
      </c>
      <c r="B45" s="49" t="s">
        <v>48</v>
      </c>
      <c r="C45" s="34">
        <v>2639</v>
      </c>
      <c r="D45" s="34">
        <f t="shared" si="12"/>
        <v>219.91666666666666</v>
      </c>
      <c r="E45" s="33">
        <v>205</v>
      </c>
      <c r="F45" s="69">
        <f t="shared" si="15"/>
        <v>0.93217127699886326</v>
      </c>
      <c r="G45" s="33">
        <v>214</v>
      </c>
      <c r="H45" s="69">
        <f t="shared" si="16"/>
        <v>0.97309586964759387</v>
      </c>
      <c r="I45" s="33">
        <v>227</v>
      </c>
      <c r="J45" s="50">
        <f t="shared" si="17"/>
        <v>1.0322091701402047</v>
      </c>
      <c r="K45" s="33">
        <v>220</v>
      </c>
      <c r="L45" s="50">
        <f t="shared" si="18"/>
        <v>1.0003789314134142</v>
      </c>
      <c r="M45" s="33">
        <v>218</v>
      </c>
      <c r="N45" s="50">
        <f t="shared" si="19"/>
        <v>0.99128457749147414</v>
      </c>
      <c r="O45" s="33">
        <v>224</v>
      </c>
      <c r="P45" s="50">
        <f t="shared" si="20"/>
        <v>1.0185676392572944</v>
      </c>
      <c r="Q45" s="33">
        <v>193</v>
      </c>
      <c r="R45" s="50">
        <f t="shared" si="21"/>
        <v>0.87760515346722245</v>
      </c>
      <c r="S45" s="33">
        <v>170</v>
      </c>
      <c r="T45" s="50">
        <f t="shared" si="22"/>
        <v>0.77302008336491101</v>
      </c>
      <c r="U45" s="33">
        <v>0</v>
      </c>
      <c r="V45" s="84">
        <f t="shared" si="23"/>
        <v>0</v>
      </c>
      <c r="W45" s="33">
        <v>147</v>
      </c>
      <c r="X45" s="81">
        <f t="shared" si="24"/>
        <v>0.66843501326259946</v>
      </c>
      <c r="Y45" s="33">
        <v>159</v>
      </c>
      <c r="Z45" s="81">
        <f t="shared" si="25"/>
        <v>0.72300113679424027</v>
      </c>
      <c r="AA45" s="33">
        <v>132</v>
      </c>
      <c r="AB45" s="81">
        <f t="shared" si="26"/>
        <v>0.60022735884804856</v>
      </c>
      <c r="AE45" s="40">
        <f>cálculos1!O44</f>
        <v>5</v>
      </c>
      <c r="AF45" s="41">
        <f t="shared" si="13"/>
        <v>0.5</v>
      </c>
      <c r="AG45" s="40">
        <f>cálculos1!P44</f>
        <v>3</v>
      </c>
      <c r="AH45" s="41">
        <f t="shared" si="14"/>
        <v>0.75</v>
      </c>
    </row>
    <row r="46" spans="1:34" x14ac:dyDescent="0.25">
      <c r="A46" s="49" t="s">
        <v>4</v>
      </c>
      <c r="B46" s="49" t="s">
        <v>49</v>
      </c>
      <c r="C46" s="34">
        <v>165</v>
      </c>
      <c r="D46" s="34">
        <f t="shared" si="12"/>
        <v>13.75</v>
      </c>
      <c r="E46" s="33">
        <v>2</v>
      </c>
      <c r="F46" s="69">
        <f t="shared" si="15"/>
        <v>0.14545454545454545</v>
      </c>
      <c r="G46" s="33">
        <v>2</v>
      </c>
      <c r="H46" s="69">
        <f t="shared" si="16"/>
        <v>0.14545454545454545</v>
      </c>
      <c r="I46" s="33">
        <v>17</v>
      </c>
      <c r="J46" s="50">
        <f t="shared" si="17"/>
        <v>1.2363636363636363</v>
      </c>
      <c r="K46" s="33">
        <v>18</v>
      </c>
      <c r="L46" s="50">
        <f t="shared" si="18"/>
        <v>1.3090909090909091</v>
      </c>
      <c r="M46" s="33">
        <v>7</v>
      </c>
      <c r="N46" s="50">
        <f t="shared" si="19"/>
        <v>0.50909090909090904</v>
      </c>
      <c r="O46" s="33">
        <v>7</v>
      </c>
      <c r="P46" s="50">
        <f t="shared" si="20"/>
        <v>0.50909090909090904</v>
      </c>
      <c r="Q46" s="33">
        <v>7</v>
      </c>
      <c r="R46" s="50">
        <f t="shared" si="21"/>
        <v>0.50909090909090904</v>
      </c>
      <c r="S46" s="33">
        <v>8</v>
      </c>
      <c r="T46" s="50">
        <f t="shared" si="22"/>
        <v>0.58181818181818179</v>
      </c>
      <c r="U46" s="33">
        <v>0</v>
      </c>
      <c r="V46" s="84">
        <f t="shared" si="23"/>
        <v>0</v>
      </c>
      <c r="W46" s="33">
        <v>8</v>
      </c>
      <c r="X46" s="81">
        <f t="shared" si="24"/>
        <v>0.58181818181818179</v>
      </c>
      <c r="Y46" s="33">
        <v>14</v>
      </c>
      <c r="Z46" s="81">
        <f t="shared" si="25"/>
        <v>1.0181818181818181</v>
      </c>
      <c r="AA46" s="33">
        <v>5</v>
      </c>
      <c r="AB46" s="81">
        <f t="shared" si="26"/>
        <v>0.36363636363636365</v>
      </c>
      <c r="AE46" s="40">
        <f>cálculos1!O45</f>
        <v>3</v>
      </c>
      <c r="AF46" s="41">
        <f t="shared" si="13"/>
        <v>0.30000000000000004</v>
      </c>
      <c r="AG46" s="40">
        <f>cálculos1!P45</f>
        <v>3</v>
      </c>
      <c r="AH46" s="41">
        <f t="shared" si="14"/>
        <v>0.75</v>
      </c>
    </row>
    <row r="47" spans="1:34" x14ac:dyDescent="0.25">
      <c r="A47" s="49" t="s">
        <v>5</v>
      </c>
      <c r="B47" s="49" t="s">
        <v>50</v>
      </c>
      <c r="C47" s="34">
        <v>543</v>
      </c>
      <c r="D47" s="34">
        <f t="shared" si="12"/>
        <v>45.25</v>
      </c>
      <c r="E47" s="33">
        <v>1</v>
      </c>
      <c r="F47" s="69">
        <f t="shared" si="15"/>
        <v>2.2099447513812154E-2</v>
      </c>
      <c r="G47" s="33">
        <v>13</v>
      </c>
      <c r="H47" s="69">
        <f t="shared" si="16"/>
        <v>0.287292817679558</v>
      </c>
      <c r="I47" s="33">
        <v>63</v>
      </c>
      <c r="J47" s="50">
        <f t="shared" si="17"/>
        <v>1.3922651933701657</v>
      </c>
      <c r="K47" s="33">
        <v>65</v>
      </c>
      <c r="L47" s="50">
        <f t="shared" si="18"/>
        <v>1.4364640883977902</v>
      </c>
      <c r="M47" s="33">
        <v>51</v>
      </c>
      <c r="N47" s="50">
        <f t="shared" si="19"/>
        <v>1.1270718232044199</v>
      </c>
      <c r="O47" s="33">
        <v>54</v>
      </c>
      <c r="P47" s="50">
        <f t="shared" si="20"/>
        <v>1.1933701657458564</v>
      </c>
      <c r="Q47" s="33">
        <v>61</v>
      </c>
      <c r="R47" s="50">
        <f t="shared" si="21"/>
        <v>1.3480662983425415</v>
      </c>
      <c r="S47" s="33">
        <v>35</v>
      </c>
      <c r="T47" s="50">
        <f t="shared" si="22"/>
        <v>0.77348066298342544</v>
      </c>
      <c r="U47" s="33">
        <v>0</v>
      </c>
      <c r="V47" s="84">
        <f t="shared" si="23"/>
        <v>0</v>
      </c>
      <c r="W47" s="33">
        <v>45</v>
      </c>
      <c r="X47" s="81">
        <f t="shared" si="24"/>
        <v>0.99447513812154698</v>
      </c>
      <c r="Y47" s="33">
        <v>66</v>
      </c>
      <c r="Z47" s="81">
        <f t="shared" si="25"/>
        <v>1.4585635359116023</v>
      </c>
      <c r="AA47" s="33">
        <v>15</v>
      </c>
      <c r="AB47" s="81">
        <f t="shared" si="26"/>
        <v>0.33149171270718231</v>
      </c>
      <c r="AE47" s="40">
        <f>cálculos1!O46</f>
        <v>7</v>
      </c>
      <c r="AF47" s="41">
        <f t="shared" si="13"/>
        <v>0.70000000000000007</v>
      </c>
      <c r="AG47" s="40">
        <f>cálculos1!P46</f>
        <v>4</v>
      </c>
      <c r="AH47" s="41">
        <f t="shared" si="14"/>
        <v>1</v>
      </c>
    </row>
    <row r="48" spans="1:34" x14ac:dyDescent="0.25">
      <c r="A48" s="49" t="s">
        <v>2</v>
      </c>
      <c r="B48" s="49" t="s">
        <v>51</v>
      </c>
      <c r="C48" s="34">
        <v>234</v>
      </c>
      <c r="D48" s="34">
        <f t="shared" si="12"/>
        <v>19.5</v>
      </c>
      <c r="E48" s="33">
        <v>3</v>
      </c>
      <c r="F48" s="69">
        <f t="shared" si="15"/>
        <v>0.15384615384615385</v>
      </c>
      <c r="G48" s="33">
        <v>4</v>
      </c>
      <c r="H48" s="69">
        <f t="shared" si="16"/>
        <v>0.20512820512820512</v>
      </c>
      <c r="I48" s="33">
        <v>15</v>
      </c>
      <c r="J48" s="50">
        <f t="shared" si="17"/>
        <v>0.76923076923076927</v>
      </c>
      <c r="K48" s="33">
        <v>15</v>
      </c>
      <c r="L48" s="50">
        <f t="shared" si="18"/>
        <v>0.76923076923076927</v>
      </c>
      <c r="M48" s="33">
        <v>17</v>
      </c>
      <c r="N48" s="50">
        <f t="shared" si="19"/>
        <v>0.87179487179487181</v>
      </c>
      <c r="O48" s="33">
        <v>17</v>
      </c>
      <c r="P48" s="50">
        <f t="shared" si="20"/>
        <v>0.87179487179487181</v>
      </c>
      <c r="Q48" s="33">
        <v>15</v>
      </c>
      <c r="R48" s="50">
        <f t="shared" si="21"/>
        <v>0.76923076923076927</v>
      </c>
      <c r="S48" s="33">
        <v>19</v>
      </c>
      <c r="T48" s="50">
        <f t="shared" si="22"/>
        <v>0.97435897435897434</v>
      </c>
      <c r="U48" s="33">
        <v>0</v>
      </c>
      <c r="V48" s="84">
        <f t="shared" si="23"/>
        <v>0</v>
      </c>
      <c r="W48" s="33">
        <v>14</v>
      </c>
      <c r="X48" s="81">
        <f t="shared" si="24"/>
        <v>0.71794871794871795</v>
      </c>
      <c r="Y48" s="33">
        <v>21</v>
      </c>
      <c r="Z48" s="81">
        <f t="shared" si="25"/>
        <v>1.0769230769230769</v>
      </c>
      <c r="AA48" s="33">
        <v>11</v>
      </c>
      <c r="AB48" s="81">
        <f t="shared" si="26"/>
        <v>0.5641025641025641</v>
      </c>
      <c r="AE48" s="40">
        <f>cálculos1!O47</f>
        <v>2</v>
      </c>
      <c r="AF48" s="41">
        <f t="shared" si="13"/>
        <v>0.2</v>
      </c>
      <c r="AG48" s="40">
        <f>cálculos1!P47</f>
        <v>1</v>
      </c>
      <c r="AH48" s="41">
        <f t="shared" si="14"/>
        <v>0.25</v>
      </c>
    </row>
    <row r="49" spans="1:34" x14ac:dyDescent="0.25">
      <c r="A49" s="49" t="s">
        <v>4</v>
      </c>
      <c r="B49" s="49" t="s">
        <v>52</v>
      </c>
      <c r="C49" s="34">
        <v>166</v>
      </c>
      <c r="D49" s="34">
        <f t="shared" si="12"/>
        <v>13.833333333333334</v>
      </c>
      <c r="E49" s="33">
        <v>1</v>
      </c>
      <c r="F49" s="69">
        <f t="shared" si="15"/>
        <v>7.2289156626506021E-2</v>
      </c>
      <c r="G49" s="33">
        <v>2</v>
      </c>
      <c r="H49" s="69">
        <f t="shared" si="16"/>
        <v>0.14457831325301204</v>
      </c>
      <c r="I49" s="33">
        <v>18</v>
      </c>
      <c r="J49" s="50">
        <f t="shared" si="17"/>
        <v>1.3012048192771084</v>
      </c>
      <c r="K49" s="33">
        <v>18</v>
      </c>
      <c r="L49" s="50">
        <f t="shared" si="18"/>
        <v>1.3012048192771084</v>
      </c>
      <c r="M49" s="33">
        <v>14</v>
      </c>
      <c r="N49" s="50">
        <f t="shared" si="19"/>
        <v>1.0120481927710843</v>
      </c>
      <c r="O49" s="33">
        <v>17</v>
      </c>
      <c r="P49" s="50">
        <f t="shared" si="20"/>
        <v>1.2289156626506024</v>
      </c>
      <c r="Q49" s="33">
        <v>15</v>
      </c>
      <c r="R49" s="50">
        <f t="shared" si="21"/>
        <v>1.0843373493975903</v>
      </c>
      <c r="S49" s="33">
        <v>9</v>
      </c>
      <c r="T49" s="50">
        <f t="shared" si="22"/>
        <v>0.6506024096385542</v>
      </c>
      <c r="U49" s="33">
        <v>0</v>
      </c>
      <c r="V49" s="84">
        <f t="shared" si="23"/>
        <v>0</v>
      </c>
      <c r="W49" s="33">
        <v>12</v>
      </c>
      <c r="X49" s="81">
        <f t="shared" si="24"/>
        <v>0.86746987951807231</v>
      </c>
      <c r="Y49" s="33">
        <v>18</v>
      </c>
      <c r="Z49" s="81">
        <f t="shared" si="25"/>
        <v>1.3012048192771084</v>
      </c>
      <c r="AA49" s="33">
        <v>11</v>
      </c>
      <c r="AB49" s="81">
        <f t="shared" si="26"/>
        <v>0.79518072289156627</v>
      </c>
      <c r="AE49" s="40">
        <f>cálculos1!O48</f>
        <v>6</v>
      </c>
      <c r="AF49" s="41">
        <f t="shared" si="13"/>
        <v>0.60000000000000009</v>
      </c>
      <c r="AG49" s="40">
        <f>cálculos1!P48</f>
        <v>4</v>
      </c>
      <c r="AH49" s="41">
        <f t="shared" si="14"/>
        <v>1</v>
      </c>
    </row>
    <row r="50" spans="1:34" x14ac:dyDescent="0.25">
      <c r="A50" s="49" t="s">
        <v>5</v>
      </c>
      <c r="B50" s="49" t="s">
        <v>53</v>
      </c>
      <c r="C50" s="34">
        <v>269</v>
      </c>
      <c r="D50" s="34">
        <f t="shared" si="12"/>
        <v>22.416666666666668</v>
      </c>
      <c r="E50" s="33">
        <v>4</v>
      </c>
      <c r="F50" s="69">
        <f t="shared" si="15"/>
        <v>0.17843866171003717</v>
      </c>
      <c r="G50" s="33">
        <v>5</v>
      </c>
      <c r="H50" s="69">
        <f t="shared" si="16"/>
        <v>0.22304832713754646</v>
      </c>
      <c r="I50" s="33">
        <v>20</v>
      </c>
      <c r="J50" s="50">
        <f t="shared" si="17"/>
        <v>0.89219330855018586</v>
      </c>
      <c r="K50" s="33">
        <v>20</v>
      </c>
      <c r="L50" s="50">
        <f t="shared" si="18"/>
        <v>0.89219330855018586</v>
      </c>
      <c r="M50" s="33">
        <v>18</v>
      </c>
      <c r="N50" s="50">
        <f t="shared" si="19"/>
        <v>0.80297397769516721</v>
      </c>
      <c r="O50" s="33">
        <v>17</v>
      </c>
      <c r="P50" s="50">
        <f t="shared" si="20"/>
        <v>0.75836431226765799</v>
      </c>
      <c r="Q50" s="33">
        <v>20</v>
      </c>
      <c r="R50" s="50">
        <f t="shared" si="21"/>
        <v>0.89219330855018586</v>
      </c>
      <c r="S50" s="33">
        <v>16</v>
      </c>
      <c r="T50" s="50">
        <f t="shared" si="22"/>
        <v>0.71375464684014867</v>
      </c>
      <c r="U50" s="33">
        <v>0</v>
      </c>
      <c r="V50" s="84">
        <f t="shared" si="23"/>
        <v>0</v>
      </c>
      <c r="W50" s="33">
        <v>17</v>
      </c>
      <c r="X50" s="81">
        <f t="shared" si="24"/>
        <v>0.75836431226765799</v>
      </c>
      <c r="Y50" s="33">
        <v>23</v>
      </c>
      <c r="Z50" s="81">
        <f t="shared" si="25"/>
        <v>1.0260223048327137</v>
      </c>
      <c r="AA50" s="33">
        <v>13</v>
      </c>
      <c r="AB50" s="81">
        <f t="shared" si="26"/>
        <v>0.5799256505576208</v>
      </c>
      <c r="AE50" s="40">
        <f>cálculos1!O49</f>
        <v>1</v>
      </c>
      <c r="AF50" s="41">
        <f t="shared" si="13"/>
        <v>0.1</v>
      </c>
      <c r="AG50" s="40">
        <f>cálculos1!P49</f>
        <v>1</v>
      </c>
      <c r="AH50" s="41">
        <f t="shared" si="14"/>
        <v>0.25</v>
      </c>
    </row>
    <row r="51" spans="1:34" x14ac:dyDescent="0.25">
      <c r="A51" s="49" t="s">
        <v>3</v>
      </c>
      <c r="B51" s="49" t="s">
        <v>54</v>
      </c>
      <c r="C51" s="34">
        <v>266</v>
      </c>
      <c r="D51" s="34">
        <f t="shared" si="12"/>
        <v>22.166666666666668</v>
      </c>
      <c r="E51" s="33">
        <v>5</v>
      </c>
      <c r="F51" s="69">
        <f t="shared" si="15"/>
        <v>0.22556390977443608</v>
      </c>
      <c r="G51" s="33">
        <v>5</v>
      </c>
      <c r="H51" s="69">
        <f t="shared" si="16"/>
        <v>0.22556390977443608</v>
      </c>
      <c r="I51" s="33">
        <v>32</v>
      </c>
      <c r="J51" s="50">
        <f t="shared" si="17"/>
        <v>1.4436090225563909</v>
      </c>
      <c r="K51" s="33">
        <v>31</v>
      </c>
      <c r="L51" s="50">
        <f t="shared" si="18"/>
        <v>1.3984962406015038</v>
      </c>
      <c r="M51" s="33">
        <v>32</v>
      </c>
      <c r="N51" s="50">
        <f t="shared" si="19"/>
        <v>1.4436090225563909</v>
      </c>
      <c r="O51" s="33">
        <v>33</v>
      </c>
      <c r="P51" s="50">
        <f t="shared" si="20"/>
        <v>1.4887218045112782</v>
      </c>
      <c r="Q51" s="33">
        <v>22</v>
      </c>
      <c r="R51" s="50">
        <f t="shared" si="21"/>
        <v>0.99248120300751874</v>
      </c>
      <c r="S51" s="33">
        <v>22</v>
      </c>
      <c r="T51" s="50">
        <f t="shared" si="22"/>
        <v>0.99248120300751874</v>
      </c>
      <c r="U51" s="33">
        <v>0</v>
      </c>
      <c r="V51" s="84">
        <f t="shared" si="23"/>
        <v>0</v>
      </c>
      <c r="W51" s="33">
        <v>20</v>
      </c>
      <c r="X51" s="81">
        <f t="shared" si="24"/>
        <v>0.90225563909774431</v>
      </c>
      <c r="Y51" s="33">
        <v>25</v>
      </c>
      <c r="Z51" s="81">
        <f t="shared" si="25"/>
        <v>1.1278195488721805</v>
      </c>
      <c r="AA51" s="33">
        <v>11</v>
      </c>
      <c r="AB51" s="81">
        <f t="shared" si="26"/>
        <v>0.49624060150375937</v>
      </c>
      <c r="AE51" s="40">
        <f>cálculos1!O50</f>
        <v>7</v>
      </c>
      <c r="AF51" s="41">
        <f t="shared" si="13"/>
        <v>0.70000000000000007</v>
      </c>
      <c r="AG51" s="40">
        <f>cálculos1!P50</f>
        <v>4</v>
      </c>
      <c r="AH51" s="41">
        <f t="shared" si="14"/>
        <v>1</v>
      </c>
    </row>
    <row r="52" spans="1:34" x14ac:dyDescent="0.25">
      <c r="A52" s="49" t="s">
        <v>3</v>
      </c>
      <c r="B52" s="49" t="s">
        <v>55</v>
      </c>
      <c r="C52" s="34">
        <v>76</v>
      </c>
      <c r="D52" s="34">
        <f t="shared" si="12"/>
        <v>6.333333333333333</v>
      </c>
      <c r="E52" s="33">
        <v>1</v>
      </c>
      <c r="F52" s="69">
        <f t="shared" si="15"/>
        <v>0.15789473684210528</v>
      </c>
      <c r="G52" s="33">
        <v>0</v>
      </c>
      <c r="H52" s="69">
        <f t="shared" si="16"/>
        <v>0</v>
      </c>
      <c r="I52" s="33">
        <v>9</v>
      </c>
      <c r="J52" s="50">
        <f t="shared" si="17"/>
        <v>1.4210526315789473</v>
      </c>
      <c r="K52" s="33">
        <v>10</v>
      </c>
      <c r="L52" s="50">
        <f t="shared" si="18"/>
        <v>1.5789473684210527</v>
      </c>
      <c r="M52" s="33">
        <v>7</v>
      </c>
      <c r="N52" s="50">
        <f t="shared" si="19"/>
        <v>1.1052631578947369</v>
      </c>
      <c r="O52" s="33">
        <v>7</v>
      </c>
      <c r="P52" s="50">
        <f t="shared" si="20"/>
        <v>1.1052631578947369</v>
      </c>
      <c r="Q52" s="33">
        <v>8</v>
      </c>
      <c r="R52" s="50">
        <f t="shared" si="21"/>
        <v>1.2631578947368423</v>
      </c>
      <c r="S52" s="33">
        <v>13</v>
      </c>
      <c r="T52" s="50">
        <f t="shared" si="22"/>
        <v>2.0526315789473686</v>
      </c>
      <c r="U52" s="33">
        <v>0</v>
      </c>
      <c r="V52" s="84">
        <f t="shared" si="23"/>
        <v>0</v>
      </c>
      <c r="W52" s="33">
        <v>0</v>
      </c>
      <c r="X52" s="81">
        <f t="shared" si="24"/>
        <v>0</v>
      </c>
      <c r="Y52" s="33">
        <v>8</v>
      </c>
      <c r="Z52" s="81">
        <f t="shared" si="25"/>
        <v>1.2631578947368423</v>
      </c>
      <c r="AA52" s="33">
        <v>0</v>
      </c>
      <c r="AB52" s="81">
        <f t="shared" si="26"/>
        <v>0</v>
      </c>
      <c r="AE52" s="40">
        <f>cálculos1!O51</f>
        <v>7</v>
      </c>
      <c r="AF52" s="41">
        <f t="shared" si="13"/>
        <v>0.70000000000000007</v>
      </c>
      <c r="AG52" s="40">
        <f>cálculos1!P51</f>
        <v>4</v>
      </c>
      <c r="AH52" s="41">
        <f t="shared" si="14"/>
        <v>1</v>
      </c>
    </row>
    <row r="53" spans="1:34" x14ac:dyDescent="0.25">
      <c r="A53" s="49" t="s">
        <v>5</v>
      </c>
      <c r="B53" s="49" t="s">
        <v>56</v>
      </c>
      <c r="C53" s="34">
        <v>231</v>
      </c>
      <c r="D53" s="34">
        <f t="shared" si="12"/>
        <v>19.25</v>
      </c>
      <c r="E53" s="33">
        <v>14</v>
      </c>
      <c r="F53" s="69">
        <f t="shared" si="15"/>
        <v>0.72727272727272729</v>
      </c>
      <c r="G53" s="33">
        <v>14</v>
      </c>
      <c r="H53" s="69">
        <f t="shared" si="16"/>
        <v>0.72727272727272729</v>
      </c>
      <c r="I53" s="33">
        <v>27</v>
      </c>
      <c r="J53" s="50">
        <f t="shared" si="17"/>
        <v>1.4025974025974026</v>
      </c>
      <c r="K53" s="33">
        <v>22</v>
      </c>
      <c r="L53" s="50">
        <f t="shared" si="18"/>
        <v>1.1428571428571428</v>
      </c>
      <c r="M53" s="33">
        <v>21</v>
      </c>
      <c r="N53" s="50">
        <f t="shared" si="19"/>
        <v>1.0909090909090908</v>
      </c>
      <c r="O53" s="33">
        <v>21</v>
      </c>
      <c r="P53" s="50">
        <f t="shared" si="20"/>
        <v>1.0909090909090908</v>
      </c>
      <c r="Q53" s="33">
        <v>19</v>
      </c>
      <c r="R53" s="50">
        <f t="shared" si="21"/>
        <v>0.98701298701298701</v>
      </c>
      <c r="S53" s="33">
        <v>13</v>
      </c>
      <c r="T53" s="50">
        <f t="shared" si="22"/>
        <v>0.67532467532467533</v>
      </c>
      <c r="U53" s="33">
        <v>0</v>
      </c>
      <c r="V53" s="84">
        <f t="shared" si="23"/>
        <v>0</v>
      </c>
      <c r="W53" s="33">
        <v>22</v>
      </c>
      <c r="X53" s="81">
        <f t="shared" si="24"/>
        <v>1.1428571428571428</v>
      </c>
      <c r="Y53" s="33">
        <v>25</v>
      </c>
      <c r="Z53" s="81">
        <f t="shared" si="25"/>
        <v>1.2987012987012987</v>
      </c>
      <c r="AA53" s="33">
        <v>10</v>
      </c>
      <c r="AB53" s="81">
        <f t="shared" si="26"/>
        <v>0.51948051948051943</v>
      </c>
      <c r="AE53" s="40">
        <f>cálculos1!O52</f>
        <v>7</v>
      </c>
      <c r="AF53" s="41">
        <f t="shared" si="13"/>
        <v>0.70000000000000007</v>
      </c>
      <c r="AG53" s="40">
        <f>cálculos1!P52</f>
        <v>4</v>
      </c>
      <c r="AH53" s="41">
        <f t="shared" si="14"/>
        <v>1</v>
      </c>
    </row>
    <row r="54" spans="1:34" x14ac:dyDescent="0.25">
      <c r="A54" s="49" t="s">
        <v>5</v>
      </c>
      <c r="B54" s="49" t="s">
        <v>57</v>
      </c>
      <c r="C54" s="34">
        <v>173</v>
      </c>
      <c r="D54" s="34">
        <f t="shared" si="12"/>
        <v>14.416666666666666</v>
      </c>
      <c r="E54" s="33">
        <v>0</v>
      </c>
      <c r="F54" s="69">
        <f t="shared" si="15"/>
        <v>0</v>
      </c>
      <c r="G54" s="33">
        <v>1</v>
      </c>
      <c r="H54" s="69">
        <f t="shared" si="16"/>
        <v>6.936416184971099E-2</v>
      </c>
      <c r="I54" s="33">
        <v>25</v>
      </c>
      <c r="J54" s="50">
        <f t="shared" si="17"/>
        <v>1.7341040462427746</v>
      </c>
      <c r="K54" s="33">
        <v>25</v>
      </c>
      <c r="L54" s="50">
        <f t="shared" si="18"/>
        <v>1.7341040462427746</v>
      </c>
      <c r="M54" s="33">
        <v>14</v>
      </c>
      <c r="N54" s="50">
        <f t="shared" si="19"/>
        <v>0.97109826589595383</v>
      </c>
      <c r="O54" s="33">
        <v>14</v>
      </c>
      <c r="P54" s="50">
        <f t="shared" si="20"/>
        <v>0.97109826589595383</v>
      </c>
      <c r="Q54" s="33">
        <v>21</v>
      </c>
      <c r="R54" s="50">
        <f t="shared" si="21"/>
        <v>1.4566473988439308</v>
      </c>
      <c r="S54" s="33">
        <v>11</v>
      </c>
      <c r="T54" s="50">
        <f t="shared" si="22"/>
        <v>0.76300578034682087</v>
      </c>
      <c r="U54" s="33">
        <v>1</v>
      </c>
      <c r="V54" s="84">
        <f t="shared" si="23"/>
        <v>6.936416184971099E-2</v>
      </c>
      <c r="W54" s="33">
        <v>7</v>
      </c>
      <c r="X54" s="81">
        <f t="shared" si="24"/>
        <v>0.48554913294797691</v>
      </c>
      <c r="Y54" s="33">
        <v>12</v>
      </c>
      <c r="Z54" s="81">
        <f t="shared" si="25"/>
        <v>0.83236994219653182</v>
      </c>
      <c r="AA54" s="33">
        <v>13</v>
      </c>
      <c r="AB54" s="81">
        <f t="shared" si="26"/>
        <v>0.90173410404624277</v>
      </c>
      <c r="AE54" s="40">
        <f>cálculos1!O53</f>
        <v>5</v>
      </c>
      <c r="AF54" s="41">
        <f t="shared" si="13"/>
        <v>0.5</v>
      </c>
      <c r="AG54" s="40">
        <f>cálculos1!P53</f>
        <v>3</v>
      </c>
      <c r="AH54" s="41">
        <f t="shared" si="14"/>
        <v>0.75</v>
      </c>
    </row>
    <row r="55" spans="1:34" x14ac:dyDescent="0.25">
      <c r="A55" s="49" t="s">
        <v>3</v>
      </c>
      <c r="B55" s="49" t="s">
        <v>58</v>
      </c>
      <c r="C55" s="34">
        <v>711</v>
      </c>
      <c r="D55" s="34">
        <f t="shared" si="12"/>
        <v>59.25</v>
      </c>
      <c r="E55" s="33">
        <v>6</v>
      </c>
      <c r="F55" s="69">
        <f t="shared" si="15"/>
        <v>0.10126582278481013</v>
      </c>
      <c r="G55" s="33">
        <v>34</v>
      </c>
      <c r="H55" s="69">
        <f t="shared" si="16"/>
        <v>0.57383966244725737</v>
      </c>
      <c r="I55" s="33">
        <v>78</v>
      </c>
      <c r="J55" s="50">
        <f t="shared" si="17"/>
        <v>1.3164556962025316</v>
      </c>
      <c r="K55" s="33">
        <v>79</v>
      </c>
      <c r="L55" s="50">
        <f t="shared" si="18"/>
        <v>1.3333333333333333</v>
      </c>
      <c r="M55" s="33">
        <v>54</v>
      </c>
      <c r="N55" s="50">
        <f t="shared" si="19"/>
        <v>0.91139240506329111</v>
      </c>
      <c r="O55" s="33">
        <v>50</v>
      </c>
      <c r="P55" s="50">
        <f t="shared" si="20"/>
        <v>0.84388185654008441</v>
      </c>
      <c r="Q55" s="33">
        <v>52</v>
      </c>
      <c r="R55" s="50">
        <f t="shared" si="21"/>
        <v>0.87763713080168781</v>
      </c>
      <c r="S55" s="33">
        <v>61</v>
      </c>
      <c r="T55" s="50">
        <f t="shared" si="22"/>
        <v>1.029535864978903</v>
      </c>
      <c r="U55" s="33">
        <v>0</v>
      </c>
      <c r="V55" s="84">
        <f t="shared" si="23"/>
        <v>0</v>
      </c>
      <c r="W55" s="33">
        <v>59</v>
      </c>
      <c r="X55" s="81">
        <f t="shared" si="24"/>
        <v>0.99578059071729963</v>
      </c>
      <c r="Y55" s="33">
        <v>61</v>
      </c>
      <c r="Z55" s="81">
        <f t="shared" si="25"/>
        <v>1.029535864978903</v>
      </c>
      <c r="AA55" s="33">
        <v>26</v>
      </c>
      <c r="AB55" s="81">
        <f t="shared" si="26"/>
        <v>0.43881856540084391</v>
      </c>
      <c r="AE55" s="40">
        <f>cálculos1!O54</f>
        <v>5</v>
      </c>
      <c r="AF55" s="41">
        <f t="shared" si="13"/>
        <v>0.5</v>
      </c>
      <c r="AG55" s="40">
        <f>cálculos1!P54</f>
        <v>3</v>
      </c>
      <c r="AH55" s="41">
        <f t="shared" si="14"/>
        <v>0.75</v>
      </c>
    </row>
    <row r="56" spans="1:34" x14ac:dyDescent="0.25">
      <c r="A56" s="49" t="s">
        <v>4</v>
      </c>
      <c r="B56" s="49" t="s">
        <v>59</v>
      </c>
      <c r="C56" s="34">
        <v>218</v>
      </c>
      <c r="D56" s="34">
        <f t="shared" si="12"/>
        <v>18.166666666666668</v>
      </c>
      <c r="E56" s="33">
        <v>0</v>
      </c>
      <c r="F56" s="69">
        <f t="shared" si="15"/>
        <v>0</v>
      </c>
      <c r="G56" s="33">
        <v>1</v>
      </c>
      <c r="H56" s="69">
        <f t="shared" si="16"/>
        <v>5.5045871559633024E-2</v>
      </c>
      <c r="I56" s="33">
        <v>18</v>
      </c>
      <c r="J56" s="50">
        <f t="shared" si="17"/>
        <v>0.99082568807339444</v>
      </c>
      <c r="K56" s="33">
        <v>18</v>
      </c>
      <c r="L56" s="50">
        <f t="shared" si="18"/>
        <v>0.99082568807339444</v>
      </c>
      <c r="M56" s="33">
        <v>17</v>
      </c>
      <c r="N56" s="50">
        <f t="shared" si="19"/>
        <v>0.93577981651376141</v>
      </c>
      <c r="O56" s="33">
        <v>16</v>
      </c>
      <c r="P56" s="50">
        <f t="shared" si="20"/>
        <v>0.88073394495412838</v>
      </c>
      <c r="Q56" s="33">
        <v>18</v>
      </c>
      <c r="R56" s="50">
        <f t="shared" si="21"/>
        <v>0.99082568807339444</v>
      </c>
      <c r="S56" s="33">
        <v>15</v>
      </c>
      <c r="T56" s="50">
        <f t="shared" si="22"/>
        <v>0.82568807339449535</v>
      </c>
      <c r="U56" s="33">
        <v>0</v>
      </c>
      <c r="V56" s="84">
        <f t="shared" si="23"/>
        <v>0</v>
      </c>
      <c r="W56" s="33">
        <v>25</v>
      </c>
      <c r="X56" s="81">
        <f t="shared" si="24"/>
        <v>1.3761467889908257</v>
      </c>
      <c r="Y56" s="33">
        <v>15</v>
      </c>
      <c r="Z56" s="81">
        <f t="shared" si="25"/>
        <v>0.82568807339449535</v>
      </c>
      <c r="AA56" s="33">
        <v>23</v>
      </c>
      <c r="AB56" s="81">
        <f t="shared" si="26"/>
        <v>1.2660550458715596</v>
      </c>
      <c r="AE56" s="40">
        <f>cálculos1!O55</f>
        <v>5</v>
      </c>
      <c r="AF56" s="41">
        <f t="shared" si="13"/>
        <v>0.5</v>
      </c>
      <c r="AG56" s="40">
        <f>cálculos1!P55</f>
        <v>2</v>
      </c>
      <c r="AH56" s="41">
        <f t="shared" si="14"/>
        <v>0.5</v>
      </c>
    </row>
    <row r="57" spans="1:34" x14ac:dyDescent="0.25">
      <c r="A57" s="49" t="s">
        <v>3</v>
      </c>
      <c r="B57" s="49" t="s">
        <v>60</v>
      </c>
      <c r="C57" s="34">
        <v>342</v>
      </c>
      <c r="D57" s="34">
        <f t="shared" si="12"/>
        <v>28.5</v>
      </c>
      <c r="E57" s="33">
        <v>3</v>
      </c>
      <c r="F57" s="69">
        <f t="shared" si="15"/>
        <v>0.10526315789473684</v>
      </c>
      <c r="G57" s="33">
        <v>3</v>
      </c>
      <c r="H57" s="69">
        <f t="shared" si="16"/>
        <v>0.10526315789473684</v>
      </c>
      <c r="I57" s="33">
        <v>29</v>
      </c>
      <c r="J57" s="50">
        <f t="shared" si="17"/>
        <v>1.0175438596491229</v>
      </c>
      <c r="K57" s="33">
        <v>33</v>
      </c>
      <c r="L57" s="50">
        <f t="shared" si="18"/>
        <v>1.1578947368421053</v>
      </c>
      <c r="M57" s="33">
        <v>21</v>
      </c>
      <c r="N57" s="50">
        <f t="shared" si="19"/>
        <v>0.73684210526315785</v>
      </c>
      <c r="O57" s="33">
        <v>17</v>
      </c>
      <c r="P57" s="50">
        <f t="shared" si="20"/>
        <v>0.59649122807017541</v>
      </c>
      <c r="Q57" s="33">
        <v>21</v>
      </c>
      <c r="R57" s="50">
        <f t="shared" si="21"/>
        <v>0.73684210526315785</v>
      </c>
      <c r="S57" s="33">
        <v>35</v>
      </c>
      <c r="T57" s="50">
        <f t="shared" si="22"/>
        <v>1.2280701754385965</v>
      </c>
      <c r="U57" s="33">
        <v>0</v>
      </c>
      <c r="V57" s="84">
        <f t="shared" si="23"/>
        <v>0</v>
      </c>
      <c r="W57" s="33">
        <v>27</v>
      </c>
      <c r="X57" s="81">
        <f t="shared" si="24"/>
        <v>0.94736842105263153</v>
      </c>
      <c r="Y57" s="33">
        <v>43</v>
      </c>
      <c r="Z57" s="81">
        <f t="shared" si="25"/>
        <v>1.5087719298245614</v>
      </c>
      <c r="AA57" s="33">
        <v>26</v>
      </c>
      <c r="AB57" s="81">
        <f t="shared" si="26"/>
        <v>0.91228070175438591</v>
      </c>
      <c r="AE57" s="40">
        <f>cálculos1!O56</f>
        <v>4</v>
      </c>
      <c r="AF57" s="41">
        <f t="shared" si="13"/>
        <v>0.4</v>
      </c>
      <c r="AG57" s="40">
        <f>cálculos1!P56</f>
        <v>3</v>
      </c>
      <c r="AH57" s="41">
        <f t="shared" si="14"/>
        <v>0.75</v>
      </c>
    </row>
    <row r="58" spans="1:34" x14ac:dyDescent="0.25">
      <c r="A58" s="49" t="s">
        <v>3</v>
      </c>
      <c r="B58" s="49" t="s">
        <v>61</v>
      </c>
      <c r="C58" s="34">
        <v>325</v>
      </c>
      <c r="D58" s="34">
        <f t="shared" si="12"/>
        <v>27.083333333333332</v>
      </c>
      <c r="E58" s="33">
        <v>0</v>
      </c>
      <c r="F58" s="69">
        <f t="shared" si="15"/>
        <v>0</v>
      </c>
      <c r="G58" s="33">
        <v>0</v>
      </c>
      <c r="H58" s="69">
        <f t="shared" si="16"/>
        <v>0</v>
      </c>
      <c r="I58" s="33">
        <v>36</v>
      </c>
      <c r="J58" s="50">
        <f t="shared" si="17"/>
        <v>1.3292307692307692</v>
      </c>
      <c r="K58" s="33">
        <v>35</v>
      </c>
      <c r="L58" s="50">
        <f t="shared" si="18"/>
        <v>1.2923076923076924</v>
      </c>
      <c r="M58" s="33">
        <v>20</v>
      </c>
      <c r="N58" s="50">
        <f t="shared" si="19"/>
        <v>0.7384615384615385</v>
      </c>
      <c r="O58" s="33">
        <v>20</v>
      </c>
      <c r="P58" s="50">
        <f t="shared" si="20"/>
        <v>0.7384615384615385</v>
      </c>
      <c r="Q58" s="33">
        <v>27</v>
      </c>
      <c r="R58" s="50">
        <f t="shared" si="21"/>
        <v>0.99692307692307691</v>
      </c>
      <c r="S58" s="33">
        <v>29</v>
      </c>
      <c r="T58" s="50">
        <f t="shared" si="22"/>
        <v>1.0707692307692309</v>
      </c>
      <c r="U58" s="33">
        <v>0</v>
      </c>
      <c r="V58" s="84">
        <f t="shared" si="23"/>
        <v>0</v>
      </c>
      <c r="W58" s="33">
        <v>16</v>
      </c>
      <c r="X58" s="81">
        <f t="shared" si="24"/>
        <v>0.59076923076923082</v>
      </c>
      <c r="Y58" s="33">
        <v>26</v>
      </c>
      <c r="Z58" s="81">
        <f t="shared" si="25"/>
        <v>0.96000000000000008</v>
      </c>
      <c r="AA58" s="33">
        <v>0</v>
      </c>
      <c r="AB58" s="81">
        <f t="shared" si="26"/>
        <v>0</v>
      </c>
      <c r="AE58" s="40">
        <f>cálculos1!O57</f>
        <v>5</v>
      </c>
      <c r="AF58" s="41">
        <f t="shared" si="13"/>
        <v>0.5</v>
      </c>
      <c r="AG58" s="40">
        <f>cálculos1!P57</f>
        <v>3</v>
      </c>
      <c r="AH58" s="41">
        <f t="shared" si="14"/>
        <v>0.75</v>
      </c>
    </row>
    <row r="59" spans="1:34" x14ac:dyDescent="0.25">
      <c r="A59" s="49" t="s">
        <v>5</v>
      </c>
      <c r="B59" s="49" t="s">
        <v>62</v>
      </c>
      <c r="C59" s="34">
        <v>289</v>
      </c>
      <c r="D59" s="34">
        <f t="shared" si="12"/>
        <v>24.083333333333332</v>
      </c>
      <c r="E59" s="33">
        <v>1</v>
      </c>
      <c r="F59" s="69">
        <f t="shared" si="15"/>
        <v>4.1522491349480974E-2</v>
      </c>
      <c r="G59" s="33">
        <v>20</v>
      </c>
      <c r="H59" s="69">
        <f t="shared" si="16"/>
        <v>0.83044982698961944</v>
      </c>
      <c r="I59" s="33">
        <v>33</v>
      </c>
      <c r="J59" s="50">
        <f t="shared" si="17"/>
        <v>1.3702422145328721</v>
      </c>
      <c r="K59" s="33">
        <v>34</v>
      </c>
      <c r="L59" s="50">
        <f t="shared" si="18"/>
        <v>1.411764705882353</v>
      </c>
      <c r="M59" s="33">
        <v>17</v>
      </c>
      <c r="N59" s="50">
        <f t="shared" si="19"/>
        <v>0.70588235294117652</v>
      </c>
      <c r="O59" s="33">
        <v>13</v>
      </c>
      <c r="P59" s="50">
        <f t="shared" si="20"/>
        <v>0.53979238754325265</v>
      </c>
      <c r="Q59" s="33">
        <v>20</v>
      </c>
      <c r="R59" s="50">
        <f t="shared" si="21"/>
        <v>0.83044982698961944</v>
      </c>
      <c r="S59" s="33">
        <v>21</v>
      </c>
      <c r="T59" s="50">
        <f t="shared" si="22"/>
        <v>0.87197231833910038</v>
      </c>
      <c r="U59" s="33">
        <v>1</v>
      </c>
      <c r="V59" s="84">
        <f t="shared" si="23"/>
        <v>4.1522491349480974E-2</v>
      </c>
      <c r="W59" s="33">
        <v>23</v>
      </c>
      <c r="X59" s="81">
        <f t="shared" si="24"/>
        <v>0.95501730103806237</v>
      </c>
      <c r="Y59" s="33">
        <v>37</v>
      </c>
      <c r="Z59" s="81">
        <f t="shared" si="25"/>
        <v>1.5363321799307958</v>
      </c>
      <c r="AA59" s="33">
        <v>14</v>
      </c>
      <c r="AB59" s="81">
        <f t="shared" si="26"/>
        <v>0.58131487889273359</v>
      </c>
      <c r="AE59" s="40">
        <f>cálculos1!O58</f>
        <v>4</v>
      </c>
      <c r="AF59" s="41">
        <f t="shared" si="13"/>
        <v>0.4</v>
      </c>
      <c r="AG59" s="40">
        <f>cálculos1!P58</f>
        <v>3</v>
      </c>
      <c r="AH59" s="41">
        <f t="shared" si="14"/>
        <v>0.75</v>
      </c>
    </row>
    <row r="60" spans="1:34" x14ac:dyDescent="0.25">
      <c r="A60" s="49" t="s">
        <v>3</v>
      </c>
      <c r="B60" s="49" t="s">
        <v>63</v>
      </c>
      <c r="C60" s="34">
        <v>92</v>
      </c>
      <c r="D60" s="34">
        <f t="shared" si="12"/>
        <v>7.666666666666667</v>
      </c>
      <c r="E60" s="33">
        <v>0</v>
      </c>
      <c r="F60" s="69">
        <f t="shared" si="15"/>
        <v>0</v>
      </c>
      <c r="G60" s="33">
        <v>3</v>
      </c>
      <c r="H60" s="69">
        <f t="shared" si="16"/>
        <v>0.39130434782608692</v>
      </c>
      <c r="I60" s="33">
        <v>1</v>
      </c>
      <c r="J60" s="50">
        <f t="shared" si="17"/>
        <v>0.13043478260869565</v>
      </c>
      <c r="K60" s="33">
        <v>1</v>
      </c>
      <c r="L60" s="50">
        <f t="shared" si="18"/>
        <v>0.13043478260869565</v>
      </c>
      <c r="M60" s="33">
        <v>0</v>
      </c>
      <c r="N60" s="50">
        <f t="shared" si="19"/>
        <v>0</v>
      </c>
      <c r="O60" s="33">
        <v>0</v>
      </c>
      <c r="P60" s="50">
        <f t="shared" si="20"/>
        <v>0</v>
      </c>
      <c r="Q60" s="33">
        <v>1</v>
      </c>
      <c r="R60" s="50">
        <f t="shared" si="21"/>
        <v>0.13043478260869565</v>
      </c>
      <c r="S60" s="33">
        <v>1</v>
      </c>
      <c r="T60" s="50">
        <f t="shared" si="22"/>
        <v>0.13043478260869565</v>
      </c>
      <c r="U60" s="33">
        <v>0</v>
      </c>
      <c r="V60" s="84">
        <f t="shared" si="23"/>
        <v>0</v>
      </c>
      <c r="W60" s="33">
        <v>2</v>
      </c>
      <c r="X60" s="81">
        <f t="shared" si="24"/>
        <v>0.2608695652173913</v>
      </c>
      <c r="Y60" s="33">
        <v>4</v>
      </c>
      <c r="Z60" s="81">
        <f t="shared" si="25"/>
        <v>0.52173913043478259</v>
      </c>
      <c r="AA60" s="33">
        <v>3</v>
      </c>
      <c r="AB60" s="81">
        <f t="shared" si="26"/>
        <v>0.39130434782608692</v>
      </c>
      <c r="AE60" s="40">
        <f>cálculos1!O59</f>
        <v>0</v>
      </c>
      <c r="AF60" s="41">
        <f t="shared" si="13"/>
        <v>0</v>
      </c>
      <c r="AG60" s="40">
        <f>cálculos1!P59</f>
        <v>0</v>
      </c>
      <c r="AH60" s="41">
        <f t="shared" si="14"/>
        <v>0</v>
      </c>
    </row>
    <row r="61" spans="1:34" x14ac:dyDescent="0.25">
      <c r="A61" s="49" t="s">
        <v>5</v>
      </c>
      <c r="B61" s="49" t="s">
        <v>64</v>
      </c>
      <c r="C61" s="34">
        <v>201</v>
      </c>
      <c r="D61" s="34">
        <f t="shared" si="12"/>
        <v>16.75</v>
      </c>
      <c r="E61" s="33">
        <v>0</v>
      </c>
      <c r="F61" s="69">
        <f t="shared" si="15"/>
        <v>0</v>
      </c>
      <c r="G61" s="33">
        <v>1</v>
      </c>
      <c r="H61" s="69">
        <f t="shared" si="16"/>
        <v>5.9701492537313432E-2</v>
      </c>
      <c r="I61" s="33">
        <v>22</v>
      </c>
      <c r="J61" s="50">
        <f t="shared" si="17"/>
        <v>1.3134328358208955</v>
      </c>
      <c r="K61" s="33">
        <v>23</v>
      </c>
      <c r="L61" s="50">
        <f t="shared" si="18"/>
        <v>1.3731343283582089</v>
      </c>
      <c r="M61" s="33">
        <v>11</v>
      </c>
      <c r="N61" s="50">
        <f t="shared" si="19"/>
        <v>0.65671641791044777</v>
      </c>
      <c r="O61" s="33">
        <v>10</v>
      </c>
      <c r="P61" s="50">
        <f t="shared" si="20"/>
        <v>0.59701492537313428</v>
      </c>
      <c r="Q61" s="33">
        <v>17</v>
      </c>
      <c r="R61" s="50">
        <f t="shared" si="21"/>
        <v>1.0149253731343284</v>
      </c>
      <c r="S61" s="33">
        <v>14</v>
      </c>
      <c r="T61" s="50">
        <f t="shared" si="22"/>
        <v>0.83582089552238803</v>
      </c>
      <c r="U61" s="33">
        <v>0</v>
      </c>
      <c r="V61" s="84">
        <f t="shared" si="23"/>
        <v>0</v>
      </c>
      <c r="W61" s="33">
        <v>22</v>
      </c>
      <c r="X61" s="81">
        <f t="shared" si="24"/>
        <v>1.3134328358208955</v>
      </c>
      <c r="Y61" s="33">
        <v>37</v>
      </c>
      <c r="Z61" s="81">
        <f t="shared" si="25"/>
        <v>2.2089552238805972</v>
      </c>
      <c r="AA61" s="33">
        <v>1</v>
      </c>
      <c r="AB61" s="81">
        <f t="shared" si="26"/>
        <v>5.9701492537313432E-2</v>
      </c>
      <c r="AE61" s="40">
        <f>cálculos1!O60</f>
        <v>5</v>
      </c>
      <c r="AF61" s="41">
        <f t="shared" si="13"/>
        <v>0.5</v>
      </c>
      <c r="AG61" s="40">
        <f>cálculos1!P60</f>
        <v>3</v>
      </c>
      <c r="AH61" s="41">
        <f t="shared" si="14"/>
        <v>0.75</v>
      </c>
    </row>
    <row r="62" spans="1:34" x14ac:dyDescent="0.25">
      <c r="A62" s="49" t="s">
        <v>4</v>
      </c>
      <c r="B62" s="49" t="s">
        <v>65</v>
      </c>
      <c r="C62" s="34">
        <v>321</v>
      </c>
      <c r="D62" s="34">
        <f t="shared" si="12"/>
        <v>26.75</v>
      </c>
      <c r="E62" s="33">
        <v>5</v>
      </c>
      <c r="F62" s="69">
        <f t="shared" si="15"/>
        <v>0.18691588785046728</v>
      </c>
      <c r="G62" s="33">
        <v>6</v>
      </c>
      <c r="H62" s="69">
        <f t="shared" si="16"/>
        <v>0.22429906542056074</v>
      </c>
      <c r="I62" s="33">
        <v>30</v>
      </c>
      <c r="J62" s="50">
        <f t="shared" si="17"/>
        <v>1.1214953271028036</v>
      </c>
      <c r="K62" s="33">
        <v>30</v>
      </c>
      <c r="L62" s="50">
        <f t="shared" si="18"/>
        <v>1.1214953271028036</v>
      </c>
      <c r="M62" s="33">
        <v>23</v>
      </c>
      <c r="N62" s="50">
        <f t="shared" si="19"/>
        <v>0.85981308411214952</v>
      </c>
      <c r="O62" s="33">
        <v>24</v>
      </c>
      <c r="P62" s="50">
        <f t="shared" si="20"/>
        <v>0.89719626168224298</v>
      </c>
      <c r="Q62" s="33">
        <v>25</v>
      </c>
      <c r="R62" s="50">
        <f t="shared" si="21"/>
        <v>0.93457943925233644</v>
      </c>
      <c r="S62" s="33">
        <v>27</v>
      </c>
      <c r="T62" s="50">
        <f t="shared" si="22"/>
        <v>1.0093457943925233</v>
      </c>
      <c r="U62" s="33">
        <v>2</v>
      </c>
      <c r="V62" s="84">
        <f t="shared" si="23"/>
        <v>7.476635514018691E-2</v>
      </c>
      <c r="W62" s="33">
        <v>21</v>
      </c>
      <c r="X62" s="81">
        <f t="shared" si="24"/>
        <v>0.78504672897196259</v>
      </c>
      <c r="Y62" s="33">
        <v>25</v>
      </c>
      <c r="Z62" s="81">
        <f t="shared" si="25"/>
        <v>0.93457943925233644</v>
      </c>
      <c r="AA62" s="33">
        <v>36</v>
      </c>
      <c r="AB62" s="81">
        <f t="shared" si="26"/>
        <v>1.3457943925233644</v>
      </c>
      <c r="AE62" s="40">
        <f>cálculos1!O61</f>
        <v>4</v>
      </c>
      <c r="AF62" s="41">
        <f t="shared" si="13"/>
        <v>0.4</v>
      </c>
      <c r="AG62" s="40">
        <f>cálculos1!P61</f>
        <v>2</v>
      </c>
      <c r="AH62" s="41">
        <f t="shared" si="14"/>
        <v>0.5</v>
      </c>
    </row>
    <row r="63" spans="1:34" x14ac:dyDescent="0.25">
      <c r="A63" s="49" t="s">
        <v>5</v>
      </c>
      <c r="B63" s="49" t="s">
        <v>66</v>
      </c>
      <c r="C63" s="34">
        <v>127</v>
      </c>
      <c r="D63" s="34">
        <f t="shared" si="12"/>
        <v>10.583333333333334</v>
      </c>
      <c r="E63" s="33">
        <v>0</v>
      </c>
      <c r="F63" s="69">
        <f t="shared" si="15"/>
        <v>0</v>
      </c>
      <c r="G63" s="33">
        <v>4</v>
      </c>
      <c r="H63" s="69">
        <f t="shared" si="16"/>
        <v>0.37795275590551181</v>
      </c>
      <c r="I63" s="33">
        <v>12</v>
      </c>
      <c r="J63" s="50">
        <f t="shared" si="17"/>
        <v>1.1338582677165354</v>
      </c>
      <c r="K63" s="33">
        <v>12</v>
      </c>
      <c r="L63" s="50">
        <f t="shared" si="18"/>
        <v>1.1338582677165354</v>
      </c>
      <c r="M63" s="33">
        <v>14</v>
      </c>
      <c r="N63" s="50">
        <f t="shared" si="19"/>
        <v>1.3228346456692912</v>
      </c>
      <c r="O63" s="33">
        <v>14</v>
      </c>
      <c r="P63" s="50">
        <f t="shared" si="20"/>
        <v>1.3228346456692912</v>
      </c>
      <c r="Q63" s="33">
        <v>15</v>
      </c>
      <c r="R63" s="50">
        <f t="shared" si="21"/>
        <v>1.4173228346456692</v>
      </c>
      <c r="S63" s="33">
        <v>7</v>
      </c>
      <c r="T63" s="50">
        <f t="shared" si="22"/>
        <v>0.6614173228346456</v>
      </c>
      <c r="U63" s="33">
        <v>0</v>
      </c>
      <c r="V63" s="84">
        <f t="shared" si="23"/>
        <v>0</v>
      </c>
      <c r="W63" s="33">
        <v>11</v>
      </c>
      <c r="X63" s="81">
        <f t="shared" si="24"/>
        <v>1.0393700787401574</v>
      </c>
      <c r="Y63" s="33">
        <v>7</v>
      </c>
      <c r="Z63" s="81">
        <f t="shared" si="25"/>
        <v>0.6614173228346456</v>
      </c>
      <c r="AA63" s="33">
        <v>9</v>
      </c>
      <c r="AB63" s="81">
        <f t="shared" si="26"/>
        <v>0.85039370078740151</v>
      </c>
      <c r="AE63" s="40">
        <f>cálculos1!O62</f>
        <v>6</v>
      </c>
      <c r="AF63" s="41">
        <f t="shared" si="13"/>
        <v>0.60000000000000009</v>
      </c>
      <c r="AG63" s="40">
        <f>cálculos1!P62</f>
        <v>3</v>
      </c>
      <c r="AH63" s="41">
        <f t="shared" si="14"/>
        <v>0.75</v>
      </c>
    </row>
    <row r="64" spans="1:34" x14ac:dyDescent="0.25">
      <c r="A64" s="49" t="s">
        <v>2</v>
      </c>
      <c r="B64" s="49" t="s">
        <v>67</v>
      </c>
      <c r="C64" s="34">
        <v>119</v>
      </c>
      <c r="D64" s="34">
        <f t="shared" si="12"/>
        <v>9.9166666666666661</v>
      </c>
      <c r="E64" s="33">
        <v>0</v>
      </c>
      <c r="F64" s="69">
        <f t="shared" si="15"/>
        <v>0</v>
      </c>
      <c r="G64" s="33">
        <v>0</v>
      </c>
      <c r="H64" s="69">
        <f t="shared" si="16"/>
        <v>0</v>
      </c>
      <c r="I64" s="33">
        <v>7</v>
      </c>
      <c r="J64" s="50">
        <f t="shared" si="17"/>
        <v>0.70588235294117652</v>
      </c>
      <c r="K64" s="33">
        <v>8</v>
      </c>
      <c r="L64" s="50">
        <f t="shared" si="18"/>
        <v>0.80672268907563027</v>
      </c>
      <c r="M64" s="33">
        <v>9</v>
      </c>
      <c r="N64" s="50">
        <f t="shared" si="19"/>
        <v>0.90756302521008414</v>
      </c>
      <c r="O64" s="33">
        <v>10</v>
      </c>
      <c r="P64" s="50">
        <f t="shared" si="20"/>
        <v>1.0084033613445378</v>
      </c>
      <c r="Q64" s="33">
        <v>11</v>
      </c>
      <c r="R64" s="50">
        <f t="shared" si="21"/>
        <v>1.1092436974789917</v>
      </c>
      <c r="S64" s="33">
        <v>12</v>
      </c>
      <c r="T64" s="50">
        <f t="shared" si="22"/>
        <v>1.2100840336134455</v>
      </c>
      <c r="U64" s="33">
        <v>0</v>
      </c>
      <c r="V64" s="84">
        <f t="shared" si="23"/>
        <v>0</v>
      </c>
      <c r="W64" s="33">
        <v>8</v>
      </c>
      <c r="X64" s="81">
        <f t="shared" si="24"/>
        <v>0.80672268907563027</v>
      </c>
      <c r="Y64" s="33">
        <v>7</v>
      </c>
      <c r="Z64" s="81">
        <f t="shared" si="25"/>
        <v>0.70588235294117652</v>
      </c>
      <c r="AA64" s="33">
        <v>0</v>
      </c>
      <c r="AB64" s="81">
        <f t="shared" si="26"/>
        <v>0</v>
      </c>
      <c r="AE64" s="40">
        <f>cálculos1!O63</f>
        <v>3</v>
      </c>
      <c r="AF64" s="41">
        <f t="shared" si="13"/>
        <v>0.30000000000000004</v>
      </c>
      <c r="AG64" s="40">
        <f>cálculos1!P63</f>
        <v>0</v>
      </c>
      <c r="AH64" s="41">
        <f t="shared" si="14"/>
        <v>0</v>
      </c>
    </row>
    <row r="65" spans="1:34" x14ac:dyDescent="0.25">
      <c r="A65" s="49" t="s">
        <v>2</v>
      </c>
      <c r="B65" s="49" t="s">
        <v>68</v>
      </c>
      <c r="C65" s="34">
        <v>684</v>
      </c>
      <c r="D65" s="34">
        <f t="shared" si="12"/>
        <v>57</v>
      </c>
      <c r="E65" s="33">
        <v>32</v>
      </c>
      <c r="F65" s="69">
        <f t="shared" si="15"/>
        <v>0.56140350877192979</v>
      </c>
      <c r="G65" s="33">
        <v>46</v>
      </c>
      <c r="H65" s="69">
        <f t="shared" si="16"/>
        <v>0.80701754385964908</v>
      </c>
      <c r="I65" s="33">
        <v>54</v>
      </c>
      <c r="J65" s="50">
        <f t="shared" si="17"/>
        <v>0.94736842105263153</v>
      </c>
      <c r="K65" s="33">
        <v>53</v>
      </c>
      <c r="L65" s="50">
        <f t="shared" si="18"/>
        <v>0.92982456140350878</v>
      </c>
      <c r="M65" s="33">
        <v>65</v>
      </c>
      <c r="N65" s="50">
        <f t="shared" si="19"/>
        <v>1.1403508771929824</v>
      </c>
      <c r="O65" s="33">
        <v>64</v>
      </c>
      <c r="P65" s="50">
        <f t="shared" si="20"/>
        <v>1.1228070175438596</v>
      </c>
      <c r="Q65" s="33">
        <v>50</v>
      </c>
      <c r="R65" s="50">
        <f t="shared" si="21"/>
        <v>0.8771929824561403</v>
      </c>
      <c r="S65" s="33">
        <v>68</v>
      </c>
      <c r="T65" s="50">
        <f t="shared" si="22"/>
        <v>1.1929824561403508</v>
      </c>
      <c r="U65" s="33">
        <v>0</v>
      </c>
      <c r="V65" s="84">
        <f t="shared" si="23"/>
        <v>0</v>
      </c>
      <c r="W65" s="33">
        <v>61</v>
      </c>
      <c r="X65" s="81">
        <f t="shared" si="24"/>
        <v>1.0701754385964912</v>
      </c>
      <c r="Y65" s="33">
        <v>69</v>
      </c>
      <c r="Z65" s="81">
        <f t="shared" si="25"/>
        <v>1.2105263157894737</v>
      </c>
      <c r="AA65" s="33">
        <v>21</v>
      </c>
      <c r="AB65" s="81">
        <f t="shared" si="26"/>
        <v>0.36842105263157893</v>
      </c>
      <c r="AE65" s="40">
        <f>cálculos1!O64</f>
        <v>5</v>
      </c>
      <c r="AF65" s="41">
        <f t="shared" si="13"/>
        <v>0.5</v>
      </c>
      <c r="AG65" s="40">
        <f>cálculos1!P64</f>
        <v>2</v>
      </c>
      <c r="AH65" s="41">
        <f t="shared" si="14"/>
        <v>0.5</v>
      </c>
    </row>
    <row r="66" spans="1:34" x14ac:dyDescent="0.25">
      <c r="A66" s="49" t="s">
        <v>2</v>
      </c>
      <c r="B66" s="49" t="s">
        <v>69</v>
      </c>
      <c r="C66" s="34">
        <v>290</v>
      </c>
      <c r="D66" s="34">
        <f t="shared" si="12"/>
        <v>24.166666666666668</v>
      </c>
      <c r="E66" s="33">
        <v>48</v>
      </c>
      <c r="F66" s="69">
        <f t="shared" si="15"/>
        <v>1.9862068965517241</v>
      </c>
      <c r="G66" s="33">
        <v>21</v>
      </c>
      <c r="H66" s="69">
        <f t="shared" si="16"/>
        <v>0.86896551724137927</v>
      </c>
      <c r="I66" s="33">
        <v>30</v>
      </c>
      <c r="J66" s="50">
        <f t="shared" si="17"/>
        <v>1.2413793103448276</v>
      </c>
      <c r="K66" s="33">
        <v>31</v>
      </c>
      <c r="L66" s="50">
        <f t="shared" si="18"/>
        <v>1.2827586206896551</v>
      </c>
      <c r="M66" s="33">
        <v>26</v>
      </c>
      <c r="N66" s="50">
        <f t="shared" si="19"/>
        <v>1.0758620689655172</v>
      </c>
      <c r="O66" s="33">
        <v>28</v>
      </c>
      <c r="P66" s="50">
        <f t="shared" si="20"/>
        <v>1.1586206896551723</v>
      </c>
      <c r="Q66" s="33">
        <v>21</v>
      </c>
      <c r="R66" s="50">
        <f t="shared" si="21"/>
        <v>0.86896551724137927</v>
      </c>
      <c r="S66" s="33">
        <v>16</v>
      </c>
      <c r="T66" s="50">
        <f t="shared" si="22"/>
        <v>0.66206896551724137</v>
      </c>
      <c r="U66" s="33">
        <v>0</v>
      </c>
      <c r="V66" s="84">
        <f t="shared" si="23"/>
        <v>0</v>
      </c>
      <c r="W66" s="33">
        <v>21</v>
      </c>
      <c r="X66" s="81">
        <f t="shared" si="24"/>
        <v>0.86896551724137927</v>
      </c>
      <c r="Y66" s="33">
        <v>24</v>
      </c>
      <c r="Z66" s="81">
        <f t="shared" si="25"/>
        <v>0.99310344827586206</v>
      </c>
      <c r="AA66" s="33">
        <v>18</v>
      </c>
      <c r="AB66" s="81">
        <f t="shared" si="26"/>
        <v>0.74482758620689649</v>
      </c>
      <c r="AE66" s="40">
        <f>cálculos1!O65</f>
        <v>5</v>
      </c>
      <c r="AF66" s="41">
        <f t="shared" si="13"/>
        <v>0.5</v>
      </c>
      <c r="AG66" s="40">
        <f>cálculos1!P65</f>
        <v>4</v>
      </c>
      <c r="AH66" s="41">
        <f t="shared" si="14"/>
        <v>1</v>
      </c>
    </row>
    <row r="67" spans="1:34" x14ac:dyDescent="0.25">
      <c r="A67" s="49" t="s">
        <v>4</v>
      </c>
      <c r="B67" s="49" t="s">
        <v>70</v>
      </c>
      <c r="C67" s="34">
        <v>110</v>
      </c>
      <c r="D67" s="34">
        <f t="shared" si="12"/>
        <v>9.1666666666666661</v>
      </c>
      <c r="E67" s="33">
        <v>5</v>
      </c>
      <c r="F67" s="69">
        <f t="shared" ref="F67:F80" si="27">E67/D67</f>
        <v>0.54545454545454553</v>
      </c>
      <c r="G67" s="33">
        <v>6</v>
      </c>
      <c r="H67" s="69">
        <f t="shared" ref="H67:H80" si="28">G67/D67</f>
        <v>0.65454545454545454</v>
      </c>
      <c r="I67" s="33">
        <v>9</v>
      </c>
      <c r="J67" s="50">
        <f t="shared" ref="J67:J80" si="29">I67/D67</f>
        <v>0.98181818181818192</v>
      </c>
      <c r="K67" s="33">
        <v>9</v>
      </c>
      <c r="L67" s="50">
        <f t="shared" ref="L67:L80" si="30">K67/D67</f>
        <v>0.98181818181818192</v>
      </c>
      <c r="M67" s="33">
        <v>9</v>
      </c>
      <c r="N67" s="50">
        <f t="shared" ref="N67:N80" si="31">M67/D67</f>
        <v>0.98181818181818192</v>
      </c>
      <c r="O67" s="33">
        <v>8</v>
      </c>
      <c r="P67" s="50">
        <f t="shared" ref="P67:P80" si="32">O67/D67</f>
        <v>0.8727272727272728</v>
      </c>
      <c r="Q67" s="33">
        <v>12</v>
      </c>
      <c r="R67" s="50">
        <f t="shared" ref="R67:R80" si="33">Q67/D67</f>
        <v>1.3090909090909091</v>
      </c>
      <c r="S67" s="33">
        <v>13</v>
      </c>
      <c r="T67" s="50">
        <f t="shared" ref="T67:T80" si="34">S67/D67</f>
        <v>1.4181818181818182</v>
      </c>
      <c r="U67" s="33">
        <v>0</v>
      </c>
      <c r="V67" s="84">
        <f t="shared" ref="V67:V76" si="35">U67/D67</f>
        <v>0</v>
      </c>
      <c r="W67" s="33">
        <v>2</v>
      </c>
      <c r="X67" s="81">
        <f t="shared" ref="X67:X80" si="36">W67/D67</f>
        <v>0.2181818181818182</v>
      </c>
      <c r="Y67" s="33">
        <v>8</v>
      </c>
      <c r="Z67" s="81">
        <f t="shared" ref="Z67:Z80" si="37">Y67/D67</f>
        <v>0.8727272727272728</v>
      </c>
      <c r="AA67" s="33">
        <v>4</v>
      </c>
      <c r="AB67" s="81">
        <f t="shared" ref="AB67:AB80" si="38">AA67/D67</f>
        <v>0.4363636363636364</v>
      </c>
      <c r="AE67" s="40">
        <f>cálculos1!O66</f>
        <v>5</v>
      </c>
      <c r="AF67" s="41">
        <f t="shared" si="13"/>
        <v>0.5</v>
      </c>
      <c r="AG67" s="40">
        <f>cálculos1!P66</f>
        <v>3</v>
      </c>
      <c r="AH67" s="41">
        <f t="shared" si="14"/>
        <v>0.75</v>
      </c>
    </row>
    <row r="68" spans="1:34" x14ac:dyDescent="0.25">
      <c r="A68" s="49" t="s">
        <v>4</v>
      </c>
      <c r="B68" s="49" t="s">
        <v>71</v>
      </c>
      <c r="C68" s="34">
        <v>430</v>
      </c>
      <c r="D68" s="34">
        <f t="shared" ref="D68:D80" si="39">(C68/12)*1</f>
        <v>35.833333333333336</v>
      </c>
      <c r="E68" s="33">
        <v>6</v>
      </c>
      <c r="F68" s="69">
        <f t="shared" si="27"/>
        <v>0.16744186046511628</v>
      </c>
      <c r="G68" s="33">
        <v>13</v>
      </c>
      <c r="H68" s="69">
        <f t="shared" si="28"/>
        <v>0.36279069767441857</v>
      </c>
      <c r="I68" s="33">
        <v>38</v>
      </c>
      <c r="J68" s="50">
        <f t="shared" si="29"/>
        <v>1.0604651162790697</v>
      </c>
      <c r="K68" s="33">
        <v>38</v>
      </c>
      <c r="L68" s="50">
        <f t="shared" si="30"/>
        <v>1.0604651162790697</v>
      </c>
      <c r="M68" s="33">
        <v>38</v>
      </c>
      <c r="N68" s="50">
        <f t="shared" si="31"/>
        <v>1.0604651162790697</v>
      </c>
      <c r="O68" s="33">
        <v>41</v>
      </c>
      <c r="P68" s="50">
        <f t="shared" si="32"/>
        <v>1.1441860465116278</v>
      </c>
      <c r="Q68" s="33">
        <v>43</v>
      </c>
      <c r="R68" s="50">
        <f t="shared" si="33"/>
        <v>1.2</v>
      </c>
      <c r="S68" s="33">
        <v>34</v>
      </c>
      <c r="T68" s="50">
        <f t="shared" si="34"/>
        <v>0.94883720930232551</v>
      </c>
      <c r="U68" s="33">
        <v>0</v>
      </c>
      <c r="V68" s="84">
        <f t="shared" si="35"/>
        <v>0</v>
      </c>
      <c r="W68" s="33">
        <v>37</v>
      </c>
      <c r="X68" s="81">
        <f t="shared" si="36"/>
        <v>1.0325581395348837</v>
      </c>
      <c r="Y68" s="33">
        <v>25</v>
      </c>
      <c r="Z68" s="81">
        <f t="shared" si="37"/>
        <v>0.69767441860465107</v>
      </c>
      <c r="AA68" s="33">
        <v>28</v>
      </c>
      <c r="AB68" s="81">
        <f t="shared" si="38"/>
        <v>0.78139534883720929</v>
      </c>
      <c r="AE68" s="40">
        <f>cálculos1!O67</f>
        <v>6</v>
      </c>
      <c r="AF68" s="41">
        <f t="shared" ref="AF68:AF86" si="40">AE68*0.1</f>
        <v>0.60000000000000009</v>
      </c>
      <c r="AG68" s="40">
        <f>cálculos1!P67</f>
        <v>3</v>
      </c>
      <c r="AH68" s="41">
        <f t="shared" ref="AH68:AH86" si="41">AG68*0.25</f>
        <v>0.75</v>
      </c>
    </row>
    <row r="69" spans="1:34" x14ac:dyDescent="0.25">
      <c r="A69" s="49" t="s">
        <v>5</v>
      </c>
      <c r="B69" s="49" t="s">
        <v>72</v>
      </c>
      <c r="C69" s="34">
        <v>121</v>
      </c>
      <c r="D69" s="34">
        <f t="shared" si="39"/>
        <v>10.083333333333334</v>
      </c>
      <c r="E69" s="33">
        <v>8</v>
      </c>
      <c r="F69" s="69">
        <f t="shared" si="27"/>
        <v>0.79338842975206603</v>
      </c>
      <c r="G69" s="33">
        <v>11</v>
      </c>
      <c r="H69" s="69">
        <f t="shared" si="28"/>
        <v>1.0909090909090908</v>
      </c>
      <c r="I69" s="33">
        <v>16</v>
      </c>
      <c r="J69" s="50">
        <f t="shared" si="29"/>
        <v>1.5867768595041321</v>
      </c>
      <c r="K69" s="33">
        <v>15</v>
      </c>
      <c r="L69" s="50">
        <f t="shared" si="30"/>
        <v>1.4876033057851239</v>
      </c>
      <c r="M69" s="33">
        <v>11</v>
      </c>
      <c r="N69" s="50">
        <f t="shared" si="31"/>
        <v>1.0909090909090908</v>
      </c>
      <c r="O69" s="33">
        <v>11</v>
      </c>
      <c r="P69" s="50">
        <f t="shared" si="32"/>
        <v>1.0909090909090908</v>
      </c>
      <c r="Q69" s="33">
        <v>15</v>
      </c>
      <c r="R69" s="50">
        <f t="shared" si="33"/>
        <v>1.4876033057851239</v>
      </c>
      <c r="S69" s="33">
        <v>11</v>
      </c>
      <c r="T69" s="50">
        <f t="shared" si="34"/>
        <v>1.0909090909090908</v>
      </c>
      <c r="U69" s="33">
        <v>0</v>
      </c>
      <c r="V69" s="84">
        <f t="shared" si="35"/>
        <v>0</v>
      </c>
      <c r="W69" s="33">
        <v>12</v>
      </c>
      <c r="X69" s="81">
        <f t="shared" si="36"/>
        <v>1.1900826446280992</v>
      </c>
      <c r="Y69" s="33">
        <v>17</v>
      </c>
      <c r="Z69" s="81">
        <f t="shared" si="37"/>
        <v>1.6859504132231404</v>
      </c>
      <c r="AA69" s="33">
        <v>6</v>
      </c>
      <c r="AB69" s="81">
        <f t="shared" si="38"/>
        <v>0.5950413223140496</v>
      </c>
      <c r="AE69" s="40">
        <f>cálculos1!O68</f>
        <v>9</v>
      </c>
      <c r="AF69" s="41">
        <f t="shared" si="40"/>
        <v>0.9</v>
      </c>
      <c r="AG69" s="40">
        <f>cálculos1!P68</f>
        <v>4</v>
      </c>
      <c r="AH69" s="41">
        <f t="shared" si="41"/>
        <v>1</v>
      </c>
    </row>
    <row r="70" spans="1:34" x14ac:dyDescent="0.25">
      <c r="A70" s="49" t="s">
        <v>3</v>
      </c>
      <c r="B70" s="49" t="s">
        <v>73</v>
      </c>
      <c r="C70" s="34">
        <v>1871</v>
      </c>
      <c r="D70" s="34">
        <f t="shared" si="39"/>
        <v>155.91666666666666</v>
      </c>
      <c r="E70" s="33">
        <v>210</v>
      </c>
      <c r="F70" s="69">
        <f t="shared" si="27"/>
        <v>1.3468733297701765</v>
      </c>
      <c r="G70" s="33">
        <v>201</v>
      </c>
      <c r="H70" s="69">
        <f t="shared" si="28"/>
        <v>1.2891501870657402</v>
      </c>
      <c r="I70" s="33">
        <v>183</v>
      </c>
      <c r="J70" s="50">
        <f t="shared" si="29"/>
        <v>1.173703901656868</v>
      </c>
      <c r="K70" s="33">
        <v>185</v>
      </c>
      <c r="L70" s="50">
        <f t="shared" si="30"/>
        <v>1.1865312667022982</v>
      </c>
      <c r="M70" s="33">
        <v>157</v>
      </c>
      <c r="N70" s="50">
        <f t="shared" si="31"/>
        <v>1.0069481560662747</v>
      </c>
      <c r="O70" s="33">
        <v>147</v>
      </c>
      <c r="P70" s="50">
        <f t="shared" si="32"/>
        <v>0.9428113308391235</v>
      </c>
      <c r="Q70" s="33">
        <v>99</v>
      </c>
      <c r="R70" s="50">
        <f t="shared" si="33"/>
        <v>0.63495456974879749</v>
      </c>
      <c r="S70" s="33">
        <v>118</v>
      </c>
      <c r="T70" s="50">
        <f t="shared" si="34"/>
        <v>0.75681453768038487</v>
      </c>
      <c r="U70" s="33">
        <v>0</v>
      </c>
      <c r="V70" s="84">
        <f t="shared" si="35"/>
        <v>0</v>
      </c>
      <c r="W70" s="33">
        <v>112</v>
      </c>
      <c r="X70" s="81">
        <f t="shared" si="36"/>
        <v>0.71833244254409412</v>
      </c>
      <c r="Y70" s="33">
        <v>120</v>
      </c>
      <c r="Z70" s="81">
        <f t="shared" si="37"/>
        <v>0.76964190272581512</v>
      </c>
      <c r="AA70" s="33">
        <v>33</v>
      </c>
      <c r="AB70" s="81">
        <f t="shared" si="38"/>
        <v>0.21165152324959915</v>
      </c>
      <c r="AE70" s="40">
        <f>cálculos1!O69</f>
        <v>5</v>
      </c>
      <c r="AF70" s="41">
        <f t="shared" si="40"/>
        <v>0.5</v>
      </c>
      <c r="AG70" s="40">
        <f>cálculos1!P69</f>
        <v>3</v>
      </c>
      <c r="AH70" s="41">
        <f t="shared" si="41"/>
        <v>0.75</v>
      </c>
    </row>
    <row r="71" spans="1:34" x14ac:dyDescent="0.25">
      <c r="A71" s="49" t="s">
        <v>4</v>
      </c>
      <c r="B71" s="49" t="s">
        <v>74</v>
      </c>
      <c r="C71" s="34">
        <v>118</v>
      </c>
      <c r="D71" s="34">
        <f t="shared" si="39"/>
        <v>9.8333333333333339</v>
      </c>
      <c r="E71" s="33">
        <v>4</v>
      </c>
      <c r="F71" s="69">
        <f t="shared" si="27"/>
        <v>0.40677966101694912</v>
      </c>
      <c r="G71" s="33">
        <v>5</v>
      </c>
      <c r="H71" s="69">
        <f t="shared" si="28"/>
        <v>0.50847457627118642</v>
      </c>
      <c r="I71" s="33">
        <v>9</v>
      </c>
      <c r="J71" s="50">
        <f t="shared" si="29"/>
        <v>0.91525423728813549</v>
      </c>
      <c r="K71" s="33">
        <v>8</v>
      </c>
      <c r="L71" s="50">
        <f t="shared" si="30"/>
        <v>0.81355932203389825</v>
      </c>
      <c r="M71" s="33">
        <v>6</v>
      </c>
      <c r="N71" s="50">
        <f t="shared" si="31"/>
        <v>0.61016949152542366</v>
      </c>
      <c r="O71" s="33">
        <v>8</v>
      </c>
      <c r="P71" s="50">
        <f t="shared" si="32"/>
        <v>0.81355932203389825</v>
      </c>
      <c r="Q71" s="33">
        <v>13</v>
      </c>
      <c r="R71" s="50">
        <f t="shared" si="33"/>
        <v>1.3220338983050848</v>
      </c>
      <c r="S71" s="33">
        <v>12</v>
      </c>
      <c r="T71" s="50">
        <f t="shared" si="34"/>
        <v>1.2203389830508473</v>
      </c>
      <c r="U71" s="33">
        <v>1</v>
      </c>
      <c r="V71" s="84">
        <f t="shared" si="35"/>
        <v>0.10169491525423728</v>
      </c>
      <c r="W71" s="33">
        <v>11</v>
      </c>
      <c r="X71" s="81">
        <f t="shared" si="36"/>
        <v>1.1186440677966101</v>
      </c>
      <c r="Y71" s="33">
        <v>10</v>
      </c>
      <c r="Z71" s="81">
        <f t="shared" si="37"/>
        <v>1.0169491525423728</v>
      </c>
      <c r="AA71" s="33">
        <v>9</v>
      </c>
      <c r="AB71" s="81">
        <f t="shared" si="38"/>
        <v>0.91525423728813549</v>
      </c>
      <c r="AE71" s="40">
        <f>cálculos1!O70</f>
        <v>4</v>
      </c>
      <c r="AF71" s="41">
        <f t="shared" si="40"/>
        <v>0.4</v>
      </c>
      <c r="AG71" s="40">
        <f>cálculos1!P70</f>
        <v>1</v>
      </c>
      <c r="AH71" s="41">
        <f t="shared" si="41"/>
        <v>0.25</v>
      </c>
    </row>
    <row r="72" spans="1:34" x14ac:dyDescent="0.25">
      <c r="A72" s="49" t="s">
        <v>2</v>
      </c>
      <c r="B72" s="49" t="s">
        <v>75</v>
      </c>
      <c r="C72" s="34">
        <v>7526</v>
      </c>
      <c r="D72" s="34">
        <f t="shared" si="39"/>
        <v>627.16666666666663</v>
      </c>
      <c r="E72" s="33">
        <v>759</v>
      </c>
      <c r="F72" s="69">
        <f t="shared" si="27"/>
        <v>1.2102046239702366</v>
      </c>
      <c r="G72" s="33">
        <v>735</v>
      </c>
      <c r="H72" s="69">
        <f t="shared" si="28"/>
        <v>1.1719372840818496</v>
      </c>
      <c r="I72" s="33">
        <v>650</v>
      </c>
      <c r="J72" s="50">
        <f t="shared" si="29"/>
        <v>1.036407121977146</v>
      </c>
      <c r="K72" s="33">
        <v>654</v>
      </c>
      <c r="L72" s="50">
        <f t="shared" si="30"/>
        <v>1.0427850119585438</v>
      </c>
      <c r="M72" s="33">
        <v>613</v>
      </c>
      <c r="N72" s="50">
        <f t="shared" si="31"/>
        <v>0.97741163964921607</v>
      </c>
      <c r="O72" s="33">
        <v>601</v>
      </c>
      <c r="P72" s="50">
        <f t="shared" si="32"/>
        <v>0.95827796970502266</v>
      </c>
      <c r="Q72" s="33">
        <v>568</v>
      </c>
      <c r="R72" s="50">
        <f t="shared" si="33"/>
        <v>0.90566037735849059</v>
      </c>
      <c r="S72" s="33">
        <v>449</v>
      </c>
      <c r="T72" s="50">
        <f t="shared" si="34"/>
        <v>0.71591815041190543</v>
      </c>
      <c r="U72" s="33">
        <v>7</v>
      </c>
      <c r="V72" s="84">
        <f t="shared" si="35"/>
        <v>1.1161307467446186E-2</v>
      </c>
      <c r="W72" s="33">
        <v>510</v>
      </c>
      <c r="X72" s="81">
        <f t="shared" si="36"/>
        <v>0.8131809726282222</v>
      </c>
      <c r="Y72" s="33">
        <v>558</v>
      </c>
      <c r="Z72" s="81">
        <f t="shared" si="37"/>
        <v>0.88971565240499606</v>
      </c>
      <c r="AA72" s="33">
        <v>229</v>
      </c>
      <c r="AB72" s="81">
        <f t="shared" si="38"/>
        <v>0.36513420143502529</v>
      </c>
      <c r="AE72" s="40">
        <f>cálculos1!O71</f>
        <v>5</v>
      </c>
      <c r="AF72" s="41">
        <f t="shared" si="40"/>
        <v>0.5</v>
      </c>
      <c r="AG72" s="40">
        <f>cálculos1!P71</f>
        <v>3</v>
      </c>
      <c r="AH72" s="41">
        <f t="shared" si="41"/>
        <v>0.75</v>
      </c>
    </row>
    <row r="73" spans="1:34" x14ac:dyDescent="0.25">
      <c r="A73" s="49" t="s">
        <v>4</v>
      </c>
      <c r="B73" s="49" t="s">
        <v>76</v>
      </c>
      <c r="C73" s="34">
        <v>419</v>
      </c>
      <c r="D73" s="34">
        <f t="shared" si="39"/>
        <v>34.916666666666664</v>
      </c>
      <c r="E73" s="33">
        <v>2</v>
      </c>
      <c r="F73" s="69">
        <f t="shared" si="27"/>
        <v>5.7279236276849645E-2</v>
      </c>
      <c r="G73" s="33">
        <v>0</v>
      </c>
      <c r="H73" s="69">
        <f t="shared" si="28"/>
        <v>0</v>
      </c>
      <c r="I73" s="33">
        <v>46</v>
      </c>
      <c r="J73" s="50">
        <f t="shared" si="29"/>
        <v>1.3174224343675418</v>
      </c>
      <c r="K73" s="33">
        <v>48</v>
      </c>
      <c r="L73" s="50">
        <f t="shared" si="30"/>
        <v>1.3747016706443915</v>
      </c>
      <c r="M73" s="33">
        <v>25</v>
      </c>
      <c r="N73" s="50">
        <f t="shared" si="31"/>
        <v>0.71599045346062062</v>
      </c>
      <c r="O73" s="33">
        <v>24</v>
      </c>
      <c r="P73" s="50">
        <f t="shared" si="32"/>
        <v>0.68735083532219576</v>
      </c>
      <c r="Q73" s="33">
        <v>19</v>
      </c>
      <c r="R73" s="50">
        <f t="shared" si="33"/>
        <v>0.54415274463007168</v>
      </c>
      <c r="S73" s="33">
        <v>29</v>
      </c>
      <c r="T73" s="50">
        <f t="shared" si="34"/>
        <v>0.83054892601431984</v>
      </c>
      <c r="U73" s="33">
        <v>0</v>
      </c>
      <c r="V73" s="84">
        <f t="shared" si="35"/>
        <v>0</v>
      </c>
      <c r="W73" s="33">
        <v>30</v>
      </c>
      <c r="X73" s="81">
        <f t="shared" si="36"/>
        <v>0.8591885441527447</v>
      </c>
      <c r="Y73" s="33">
        <v>30</v>
      </c>
      <c r="Z73" s="81">
        <f t="shared" si="37"/>
        <v>0.8591885441527447</v>
      </c>
      <c r="AA73" s="33">
        <v>16</v>
      </c>
      <c r="AB73" s="81">
        <f t="shared" si="38"/>
        <v>0.45823389021479716</v>
      </c>
      <c r="AE73" s="40">
        <f>cálculos1!O72</f>
        <v>2</v>
      </c>
      <c r="AF73" s="41">
        <f t="shared" si="40"/>
        <v>0.2</v>
      </c>
      <c r="AG73" s="40">
        <f>cálculos1!P72</f>
        <v>2</v>
      </c>
      <c r="AH73" s="41">
        <f t="shared" si="41"/>
        <v>0.5</v>
      </c>
    </row>
    <row r="74" spans="1:34" x14ac:dyDescent="0.25">
      <c r="A74" s="49" t="s">
        <v>5</v>
      </c>
      <c r="B74" s="49" t="s">
        <v>77</v>
      </c>
      <c r="C74" s="34">
        <v>266</v>
      </c>
      <c r="D74" s="34">
        <f t="shared" si="39"/>
        <v>22.166666666666668</v>
      </c>
      <c r="E74" s="33">
        <v>1</v>
      </c>
      <c r="F74" s="69">
        <f t="shared" si="27"/>
        <v>4.5112781954887216E-2</v>
      </c>
      <c r="G74" s="33">
        <v>2</v>
      </c>
      <c r="H74" s="69">
        <f t="shared" si="28"/>
        <v>9.0225563909774431E-2</v>
      </c>
      <c r="I74" s="33">
        <v>21</v>
      </c>
      <c r="J74" s="50">
        <f t="shared" si="29"/>
        <v>0.94736842105263153</v>
      </c>
      <c r="K74" s="33">
        <v>21</v>
      </c>
      <c r="L74" s="50">
        <f t="shared" si="30"/>
        <v>0.94736842105263153</v>
      </c>
      <c r="M74" s="33">
        <v>26</v>
      </c>
      <c r="N74" s="50">
        <f t="shared" si="31"/>
        <v>1.1729323308270676</v>
      </c>
      <c r="O74" s="33">
        <v>25</v>
      </c>
      <c r="P74" s="50">
        <f t="shared" si="32"/>
        <v>1.1278195488721805</v>
      </c>
      <c r="Q74" s="33">
        <v>15</v>
      </c>
      <c r="R74" s="50">
        <f t="shared" si="33"/>
        <v>0.67669172932330823</v>
      </c>
      <c r="S74" s="33">
        <v>27</v>
      </c>
      <c r="T74" s="50">
        <f t="shared" si="34"/>
        <v>1.2180451127819549</v>
      </c>
      <c r="U74" s="33">
        <v>0</v>
      </c>
      <c r="V74" s="84">
        <f t="shared" si="35"/>
        <v>0</v>
      </c>
      <c r="W74" s="33">
        <v>23</v>
      </c>
      <c r="X74" s="81">
        <f t="shared" si="36"/>
        <v>1.0375939849624061</v>
      </c>
      <c r="Y74" s="33">
        <v>33</v>
      </c>
      <c r="Z74" s="81">
        <f t="shared" si="37"/>
        <v>1.4887218045112782</v>
      </c>
      <c r="AA74" s="33">
        <v>13</v>
      </c>
      <c r="AB74" s="81">
        <f t="shared" si="38"/>
        <v>0.5864661654135338</v>
      </c>
      <c r="AE74" s="40">
        <f>cálculos1!O73</f>
        <v>5</v>
      </c>
      <c r="AF74" s="41">
        <f t="shared" si="40"/>
        <v>0.5</v>
      </c>
      <c r="AG74" s="40">
        <f>cálculos1!P73</f>
        <v>2</v>
      </c>
      <c r="AH74" s="41">
        <f t="shared" si="41"/>
        <v>0.5</v>
      </c>
    </row>
    <row r="75" spans="1:34" x14ac:dyDescent="0.25">
      <c r="A75" s="49" t="s">
        <v>2</v>
      </c>
      <c r="B75" s="49" t="s">
        <v>78</v>
      </c>
      <c r="C75" s="34">
        <v>393</v>
      </c>
      <c r="D75" s="34">
        <f t="shared" si="39"/>
        <v>32.75</v>
      </c>
      <c r="E75" s="33">
        <v>3</v>
      </c>
      <c r="F75" s="69">
        <f t="shared" si="27"/>
        <v>9.1603053435114504E-2</v>
      </c>
      <c r="G75" s="33">
        <v>38</v>
      </c>
      <c r="H75" s="69">
        <f t="shared" si="28"/>
        <v>1.1603053435114503</v>
      </c>
      <c r="I75" s="33">
        <v>45</v>
      </c>
      <c r="J75" s="50">
        <f t="shared" si="29"/>
        <v>1.3740458015267176</v>
      </c>
      <c r="K75" s="33">
        <v>45</v>
      </c>
      <c r="L75" s="50">
        <f t="shared" si="30"/>
        <v>1.3740458015267176</v>
      </c>
      <c r="M75" s="33">
        <v>31</v>
      </c>
      <c r="N75" s="50">
        <f t="shared" si="31"/>
        <v>0.94656488549618323</v>
      </c>
      <c r="O75" s="33">
        <v>30</v>
      </c>
      <c r="P75" s="50">
        <f t="shared" si="32"/>
        <v>0.91603053435114501</v>
      </c>
      <c r="Q75" s="33">
        <v>35</v>
      </c>
      <c r="R75" s="50">
        <f t="shared" si="33"/>
        <v>1.0687022900763359</v>
      </c>
      <c r="S75" s="33">
        <v>44</v>
      </c>
      <c r="T75" s="50">
        <f t="shared" si="34"/>
        <v>1.3435114503816794</v>
      </c>
      <c r="U75" s="33">
        <v>0</v>
      </c>
      <c r="V75" s="84">
        <f t="shared" si="35"/>
        <v>0</v>
      </c>
      <c r="W75" s="33">
        <v>32</v>
      </c>
      <c r="X75" s="81">
        <f t="shared" si="36"/>
        <v>0.97709923664122134</v>
      </c>
      <c r="Y75" s="33">
        <v>29</v>
      </c>
      <c r="Z75" s="81">
        <f t="shared" si="37"/>
        <v>0.8854961832061069</v>
      </c>
      <c r="AA75" s="33">
        <v>13</v>
      </c>
      <c r="AB75" s="81">
        <f t="shared" si="38"/>
        <v>0.39694656488549618</v>
      </c>
      <c r="AE75" s="40">
        <f>cálculos1!O74</f>
        <v>7</v>
      </c>
      <c r="AF75" s="41">
        <f t="shared" si="40"/>
        <v>0.70000000000000007</v>
      </c>
      <c r="AG75" s="40">
        <f>cálculos1!P74</f>
        <v>2</v>
      </c>
      <c r="AH75" s="41">
        <f t="shared" si="41"/>
        <v>0.5</v>
      </c>
    </row>
    <row r="76" spans="1:34" x14ac:dyDescent="0.25">
      <c r="A76" s="49" t="s">
        <v>2</v>
      </c>
      <c r="B76" s="49" t="s">
        <v>79</v>
      </c>
      <c r="C76" s="34">
        <v>1041</v>
      </c>
      <c r="D76" s="34">
        <f t="shared" si="39"/>
        <v>86.75</v>
      </c>
      <c r="E76" s="33">
        <v>16</v>
      </c>
      <c r="F76" s="69">
        <f t="shared" si="27"/>
        <v>0.18443804034582131</v>
      </c>
      <c r="G76" s="33">
        <v>12</v>
      </c>
      <c r="H76" s="69">
        <f t="shared" si="28"/>
        <v>0.13832853025936601</v>
      </c>
      <c r="I76" s="33">
        <v>94</v>
      </c>
      <c r="J76" s="50">
        <f t="shared" si="29"/>
        <v>1.0835734870317002</v>
      </c>
      <c r="K76" s="33">
        <v>82</v>
      </c>
      <c r="L76" s="50">
        <f t="shared" si="30"/>
        <v>0.94524495677233433</v>
      </c>
      <c r="M76" s="33">
        <v>110</v>
      </c>
      <c r="N76" s="50">
        <f t="shared" si="31"/>
        <v>1.2680115273775217</v>
      </c>
      <c r="O76" s="33">
        <v>106</v>
      </c>
      <c r="P76" s="50">
        <f t="shared" si="32"/>
        <v>1.2219020172910662</v>
      </c>
      <c r="Q76" s="33">
        <v>100</v>
      </c>
      <c r="R76" s="50">
        <f t="shared" si="33"/>
        <v>1.1527377521613833</v>
      </c>
      <c r="S76" s="33">
        <v>63</v>
      </c>
      <c r="T76" s="50">
        <f t="shared" si="34"/>
        <v>0.72622478386167144</v>
      </c>
      <c r="U76" s="33">
        <v>1</v>
      </c>
      <c r="V76" s="84">
        <f t="shared" si="35"/>
        <v>1.1527377521613832E-2</v>
      </c>
      <c r="W76" s="33">
        <v>66</v>
      </c>
      <c r="X76" s="81">
        <f t="shared" si="36"/>
        <v>0.76080691642651299</v>
      </c>
      <c r="Y76" s="33">
        <v>93</v>
      </c>
      <c r="Z76" s="81">
        <f t="shared" si="37"/>
        <v>1.0720461095100864</v>
      </c>
      <c r="AA76" s="33">
        <v>29</v>
      </c>
      <c r="AB76" s="81">
        <f t="shared" si="38"/>
        <v>0.33429394812680113</v>
      </c>
      <c r="AE76" s="40">
        <f>cálculos1!O75</f>
        <v>5</v>
      </c>
      <c r="AF76" s="41">
        <f t="shared" si="40"/>
        <v>0.5</v>
      </c>
      <c r="AG76" s="40">
        <f>cálculos1!P75</f>
        <v>3</v>
      </c>
      <c r="AH76" s="41">
        <f t="shared" si="41"/>
        <v>0.75</v>
      </c>
    </row>
    <row r="77" spans="1:34" x14ac:dyDescent="0.25">
      <c r="A77" s="49" t="s">
        <v>3</v>
      </c>
      <c r="B77" s="49" t="s">
        <v>80</v>
      </c>
      <c r="C77" s="34">
        <v>96</v>
      </c>
      <c r="D77" s="34">
        <f t="shared" si="39"/>
        <v>8</v>
      </c>
      <c r="E77" s="33">
        <v>1</v>
      </c>
      <c r="F77" s="69">
        <f t="shared" si="27"/>
        <v>0.125</v>
      </c>
      <c r="G77" s="33">
        <v>1</v>
      </c>
      <c r="H77" s="69">
        <f t="shared" si="28"/>
        <v>0.125</v>
      </c>
      <c r="I77" s="33">
        <v>10</v>
      </c>
      <c r="J77" s="50">
        <f t="shared" si="29"/>
        <v>1.25</v>
      </c>
      <c r="K77" s="33">
        <v>10</v>
      </c>
      <c r="L77" s="50">
        <f t="shared" si="30"/>
        <v>1.25</v>
      </c>
      <c r="M77" s="33">
        <v>8</v>
      </c>
      <c r="N77" s="50">
        <f t="shared" si="31"/>
        <v>1</v>
      </c>
      <c r="O77" s="33">
        <v>8</v>
      </c>
      <c r="P77" s="50">
        <f t="shared" si="32"/>
        <v>1</v>
      </c>
      <c r="Q77" s="33">
        <v>7</v>
      </c>
      <c r="R77" s="50">
        <f t="shared" si="33"/>
        <v>0.875</v>
      </c>
      <c r="S77" s="33">
        <v>17</v>
      </c>
      <c r="T77" s="50">
        <f t="shared" si="34"/>
        <v>2.125</v>
      </c>
      <c r="U77" s="33">
        <v>0</v>
      </c>
      <c r="V77" s="84">
        <f t="shared" ref="V77" si="42">U77/D77</f>
        <v>0</v>
      </c>
      <c r="W77" s="33">
        <v>10</v>
      </c>
      <c r="X77" s="81">
        <f t="shared" si="36"/>
        <v>1.25</v>
      </c>
      <c r="Y77" s="33">
        <v>11</v>
      </c>
      <c r="Z77" s="81">
        <f t="shared" si="37"/>
        <v>1.375</v>
      </c>
      <c r="AA77" s="33">
        <v>8</v>
      </c>
      <c r="AB77" s="81">
        <f t="shared" si="38"/>
        <v>1</v>
      </c>
      <c r="AE77" s="40">
        <f>cálculos1!O76</f>
        <v>8</v>
      </c>
      <c r="AF77" s="41">
        <f t="shared" si="40"/>
        <v>0.8</v>
      </c>
      <c r="AG77" s="40">
        <f>cálculos1!P76</f>
        <v>4</v>
      </c>
      <c r="AH77" s="41">
        <f t="shared" si="41"/>
        <v>1</v>
      </c>
    </row>
    <row r="78" spans="1:34" x14ac:dyDescent="0.25">
      <c r="A78" s="49" t="s">
        <v>4</v>
      </c>
      <c r="B78" s="49" t="s">
        <v>81</v>
      </c>
      <c r="C78" s="34">
        <v>240</v>
      </c>
      <c r="D78" s="34">
        <f t="shared" si="39"/>
        <v>20</v>
      </c>
      <c r="E78" s="33">
        <v>7</v>
      </c>
      <c r="F78" s="69">
        <f t="shared" si="27"/>
        <v>0.35</v>
      </c>
      <c r="G78" s="33">
        <v>10</v>
      </c>
      <c r="H78" s="69">
        <f t="shared" si="28"/>
        <v>0.5</v>
      </c>
      <c r="I78" s="33">
        <v>19</v>
      </c>
      <c r="J78" s="50">
        <f t="shared" si="29"/>
        <v>0.95</v>
      </c>
      <c r="K78" s="33">
        <v>20</v>
      </c>
      <c r="L78" s="50">
        <f t="shared" si="30"/>
        <v>1</v>
      </c>
      <c r="M78" s="33">
        <v>17</v>
      </c>
      <c r="N78" s="50">
        <f t="shared" si="31"/>
        <v>0.85</v>
      </c>
      <c r="O78" s="33">
        <v>17</v>
      </c>
      <c r="P78" s="50">
        <f t="shared" si="32"/>
        <v>0.85</v>
      </c>
      <c r="Q78" s="33">
        <v>15</v>
      </c>
      <c r="R78" s="50">
        <f t="shared" si="33"/>
        <v>0.75</v>
      </c>
      <c r="S78" s="33">
        <v>21</v>
      </c>
      <c r="T78" s="50">
        <f t="shared" si="34"/>
        <v>1.05</v>
      </c>
      <c r="U78" s="33">
        <v>0</v>
      </c>
      <c r="V78" s="84">
        <f>U78/D78</f>
        <v>0</v>
      </c>
      <c r="W78" s="33">
        <v>21</v>
      </c>
      <c r="X78" s="81">
        <f t="shared" si="36"/>
        <v>1.05</v>
      </c>
      <c r="Y78" s="33">
        <v>17</v>
      </c>
      <c r="Z78" s="81">
        <f t="shared" si="37"/>
        <v>0.85</v>
      </c>
      <c r="AA78" s="33">
        <v>14</v>
      </c>
      <c r="AB78" s="81">
        <f t="shared" si="38"/>
        <v>0.7</v>
      </c>
      <c r="AE78" s="40">
        <f>cálculos1!O77</f>
        <v>4</v>
      </c>
      <c r="AF78" s="41">
        <f t="shared" si="40"/>
        <v>0.4</v>
      </c>
      <c r="AG78" s="40">
        <f>cálculos1!P77</f>
        <v>2</v>
      </c>
      <c r="AH78" s="41">
        <f t="shared" si="41"/>
        <v>0.5</v>
      </c>
    </row>
    <row r="79" spans="1:34" x14ac:dyDescent="0.25">
      <c r="A79" s="49" t="s">
        <v>2</v>
      </c>
      <c r="B79" s="49" t="s">
        <v>82</v>
      </c>
      <c r="C79" s="34">
        <v>5830</v>
      </c>
      <c r="D79" s="34">
        <f t="shared" si="39"/>
        <v>485.83333333333331</v>
      </c>
      <c r="E79" s="33">
        <v>385</v>
      </c>
      <c r="F79" s="69">
        <f t="shared" si="27"/>
        <v>0.79245283018867929</v>
      </c>
      <c r="G79" s="33">
        <v>381</v>
      </c>
      <c r="H79" s="69">
        <f t="shared" si="28"/>
        <v>0.78421955403087484</v>
      </c>
      <c r="I79" s="33">
        <v>443</v>
      </c>
      <c r="J79" s="50">
        <f t="shared" si="29"/>
        <v>0.91183533447684395</v>
      </c>
      <c r="K79" s="33">
        <v>439</v>
      </c>
      <c r="L79" s="50">
        <f t="shared" si="30"/>
        <v>0.9036020583190395</v>
      </c>
      <c r="M79" s="33">
        <v>436</v>
      </c>
      <c r="N79" s="50">
        <f t="shared" si="31"/>
        <v>0.89742710120068614</v>
      </c>
      <c r="O79" s="33">
        <v>436</v>
      </c>
      <c r="P79" s="50">
        <f t="shared" si="32"/>
        <v>0.89742710120068614</v>
      </c>
      <c r="Q79" s="33">
        <v>432</v>
      </c>
      <c r="R79" s="50">
        <f t="shared" si="33"/>
        <v>0.88919382504288169</v>
      </c>
      <c r="S79" s="33">
        <v>381</v>
      </c>
      <c r="T79" s="50">
        <f t="shared" si="34"/>
        <v>0.78421955403087484</v>
      </c>
      <c r="U79" s="33">
        <v>8</v>
      </c>
      <c r="V79" s="84">
        <f>U79/D79</f>
        <v>1.646655231560892E-2</v>
      </c>
      <c r="W79" s="33">
        <v>402</v>
      </c>
      <c r="X79" s="81">
        <f t="shared" si="36"/>
        <v>0.82744425385934828</v>
      </c>
      <c r="Y79" s="33">
        <v>451</v>
      </c>
      <c r="Z79" s="81">
        <f t="shared" si="37"/>
        <v>0.92830188679245285</v>
      </c>
      <c r="AA79" s="33">
        <v>184</v>
      </c>
      <c r="AB79" s="81">
        <f t="shared" si="38"/>
        <v>0.37873070325900515</v>
      </c>
      <c r="AE79" s="40">
        <f>cálculos1!O78</f>
        <v>0</v>
      </c>
      <c r="AF79" s="41">
        <f t="shared" si="40"/>
        <v>0</v>
      </c>
      <c r="AG79" s="40">
        <f>cálculos1!P78</f>
        <v>0</v>
      </c>
      <c r="AH79" s="41">
        <f t="shared" si="41"/>
        <v>0</v>
      </c>
    </row>
    <row r="80" spans="1:34" x14ac:dyDescent="0.25">
      <c r="A80" s="49" t="s">
        <v>2</v>
      </c>
      <c r="B80" s="49" t="s">
        <v>83</v>
      </c>
      <c r="C80" s="34">
        <v>3790</v>
      </c>
      <c r="D80" s="34">
        <f t="shared" si="39"/>
        <v>315.83333333333331</v>
      </c>
      <c r="E80" s="33">
        <v>500</v>
      </c>
      <c r="F80" s="69">
        <f t="shared" si="27"/>
        <v>1.5831134564643801</v>
      </c>
      <c r="G80" s="33">
        <v>540</v>
      </c>
      <c r="H80" s="69">
        <f t="shared" si="28"/>
        <v>1.7097625329815305</v>
      </c>
      <c r="I80" s="33">
        <v>353</v>
      </c>
      <c r="J80" s="50">
        <f t="shared" si="29"/>
        <v>1.1176781002638523</v>
      </c>
      <c r="K80" s="33">
        <v>351</v>
      </c>
      <c r="L80" s="50">
        <f t="shared" si="30"/>
        <v>1.1113456464379947</v>
      </c>
      <c r="M80" s="33">
        <v>282</v>
      </c>
      <c r="N80" s="50">
        <f t="shared" si="31"/>
        <v>0.89287598944591029</v>
      </c>
      <c r="O80" s="33">
        <v>292</v>
      </c>
      <c r="P80" s="50">
        <f t="shared" si="32"/>
        <v>0.92453825857519789</v>
      </c>
      <c r="Q80" s="33">
        <v>299</v>
      </c>
      <c r="R80" s="50">
        <f t="shared" si="33"/>
        <v>0.94670184696569926</v>
      </c>
      <c r="S80" s="33">
        <v>296</v>
      </c>
      <c r="T80" s="50">
        <f t="shared" si="34"/>
        <v>0.93720316622691302</v>
      </c>
      <c r="U80" s="33">
        <v>8</v>
      </c>
      <c r="V80" s="84">
        <f>U80/D80</f>
        <v>2.5329815303430082E-2</v>
      </c>
      <c r="W80" s="33">
        <v>302</v>
      </c>
      <c r="X80" s="81">
        <f t="shared" si="36"/>
        <v>0.95620052770448549</v>
      </c>
      <c r="Y80" s="33">
        <v>324</v>
      </c>
      <c r="Z80" s="81">
        <f t="shared" si="37"/>
        <v>1.0258575197889184</v>
      </c>
      <c r="AA80" s="33">
        <v>187</v>
      </c>
      <c r="AB80" s="81">
        <f t="shared" si="38"/>
        <v>0.59208443271767819</v>
      </c>
      <c r="AE80" s="40">
        <f>cálculos1!O79</f>
        <v>6</v>
      </c>
      <c r="AF80" s="41">
        <f t="shared" si="40"/>
        <v>0.60000000000000009</v>
      </c>
      <c r="AG80" s="40">
        <f>cálculos1!P79</f>
        <v>3</v>
      </c>
      <c r="AH80" s="41">
        <f t="shared" si="41"/>
        <v>0.75</v>
      </c>
    </row>
    <row r="82" spans="1:34" s="51" customFormat="1" x14ac:dyDescent="0.25">
      <c r="A82" s="75"/>
      <c r="B82" s="33" t="s">
        <v>107</v>
      </c>
      <c r="C82" s="34">
        <f>SUMIF($A$3:$A$80,"Norte",C$3:C$80)</f>
        <v>5887</v>
      </c>
      <c r="D82" s="34">
        <f>SUMIF($A$3:$A$80,"Norte",D$3:D$80)</f>
        <v>490.58333333333326</v>
      </c>
      <c r="E82" s="33">
        <f>SUMIF($A$3:$A$80,"Norte",E$3:E$80)</f>
        <v>291</v>
      </c>
      <c r="F82" s="69">
        <f>E82/D82</f>
        <v>0.59317139459826751</v>
      </c>
      <c r="G82" s="33">
        <f>SUMIF($A$3:$A$80,"Norte",G$3:G$80)</f>
        <v>323</v>
      </c>
      <c r="H82" s="69">
        <f>G82/D82</f>
        <v>0.65839986410735529</v>
      </c>
      <c r="I82" s="33">
        <f>SUMIF($A$3:$A$80,"Norte",I$3:I$80)</f>
        <v>548</v>
      </c>
      <c r="J82" s="50">
        <f>I82/D82</f>
        <v>1.1170375403431292</v>
      </c>
      <c r="K82" s="33">
        <f>SUMIF($A$3:$A$80,"Norte",K$3:K$80)</f>
        <v>563</v>
      </c>
      <c r="L82" s="50">
        <f>K82/D82</f>
        <v>1.1476133854255139</v>
      </c>
      <c r="M82" s="33">
        <f>SUMIF($A$3:$A$80,"Norte",M$3:M$80)</f>
        <v>491</v>
      </c>
      <c r="N82" s="50">
        <f>M82/D82</f>
        <v>1.0008493290300664</v>
      </c>
      <c r="O82" s="33">
        <f>SUMIF($A$3:$A$80,"Norte",O$3:O$80)</f>
        <v>474</v>
      </c>
      <c r="P82" s="50">
        <f>O82/D82</f>
        <v>0.96619670460336349</v>
      </c>
      <c r="Q82" s="33">
        <f>SUMIF($A$3:$A$80,"Norte",Q$3:Q$80)</f>
        <v>401</v>
      </c>
      <c r="R82" s="50">
        <f>Q82/D82</f>
        <v>0.81739425853575687</v>
      </c>
      <c r="S82" s="33">
        <f>SUMIF($A$3:$A$80,"Norte",S$3:S$80)</f>
        <v>467</v>
      </c>
      <c r="T82" s="50">
        <f>S82/D82</f>
        <v>0.95192797689825048</v>
      </c>
      <c r="U82" s="33">
        <f>SUMIF($A$3:$A$80,"Norte",U$3:U$80)</f>
        <v>0</v>
      </c>
      <c r="V82" s="84">
        <f>U82/D82</f>
        <v>0</v>
      </c>
      <c r="W82" s="33">
        <f>SUMIF($A$3:$A$80,"Norte",W$3:W$80)</f>
        <v>413</v>
      </c>
      <c r="X82" s="81">
        <f>W82/D82</f>
        <v>0.84185493460166483</v>
      </c>
      <c r="Y82" s="33">
        <f>SUMIF($A$3:$A$80,"Norte",Y$3:Y$80)</f>
        <v>490</v>
      </c>
      <c r="Z82" s="81">
        <f>Y82/D82</f>
        <v>0.99881093935790743</v>
      </c>
      <c r="AA82" s="33">
        <f>SUMIF($A$3:$A$80,"Norte",AA$3:AA$80)</f>
        <v>214</v>
      </c>
      <c r="AB82" s="81">
        <f>AA82/D82</f>
        <v>0.43621538984202485</v>
      </c>
      <c r="AE82" s="40">
        <f>cálculos1!O81</f>
        <v>6</v>
      </c>
      <c r="AF82" s="41">
        <f t="shared" si="40"/>
        <v>0.60000000000000009</v>
      </c>
      <c r="AG82" s="40">
        <f>cálculos1!P81</f>
        <v>4</v>
      </c>
      <c r="AH82" s="41">
        <f t="shared" si="41"/>
        <v>1</v>
      </c>
    </row>
    <row r="83" spans="1:34" s="51" customFormat="1" x14ac:dyDescent="0.25">
      <c r="A83" s="75"/>
      <c r="B83" s="33" t="s">
        <v>108</v>
      </c>
      <c r="C83" s="34">
        <f>SUMIF($A$3:$A$80,"Central",C$3:C$80)</f>
        <v>7200</v>
      </c>
      <c r="D83" s="34">
        <f>SUMIF($A$3:$A$80,"Central",D$3:D$80)</f>
        <v>600</v>
      </c>
      <c r="E83" s="33">
        <f>SUMIF($A$3:$A$80,"Central",E$3:E$80)</f>
        <v>570</v>
      </c>
      <c r="F83" s="69">
        <f>E83/D83</f>
        <v>0.95</v>
      </c>
      <c r="G83" s="33">
        <f>SUMIF($A$3:$A$80,"Central",G$3:G$80)</f>
        <v>561</v>
      </c>
      <c r="H83" s="69">
        <f>G83/D83</f>
        <v>0.93500000000000005</v>
      </c>
      <c r="I83" s="33">
        <f>SUMIF($A$3:$A$80,"Central",I$3:I$80)</f>
        <v>634</v>
      </c>
      <c r="J83" s="50">
        <f>I83/D83</f>
        <v>1.0566666666666666</v>
      </c>
      <c r="K83" s="33">
        <f>SUMIF($A$3:$A$80,"Central",K$3:K$80)</f>
        <v>616</v>
      </c>
      <c r="L83" s="50">
        <f>K83/D83</f>
        <v>1.0266666666666666</v>
      </c>
      <c r="M83" s="33">
        <f>SUMIF($A$3:$A$80,"Central",M$3:M$80)</f>
        <v>604</v>
      </c>
      <c r="N83" s="50">
        <f>M83/D83</f>
        <v>1.0066666666666666</v>
      </c>
      <c r="O83" s="33">
        <f>SUMIF($A$3:$A$80,"Central",O$3:O$80)</f>
        <v>618</v>
      </c>
      <c r="P83" s="50">
        <f>O83/D83</f>
        <v>1.03</v>
      </c>
      <c r="Q83" s="33">
        <f>SUMIF($A$3:$A$80,"Central",Q$3:Q$80)</f>
        <v>553</v>
      </c>
      <c r="R83" s="50">
        <f>Q83/D83</f>
        <v>0.92166666666666663</v>
      </c>
      <c r="S83" s="33">
        <f>SUMIF($A$3:$A$80,"Central",S$3:S$80)</f>
        <v>513</v>
      </c>
      <c r="T83" s="50">
        <f>S83/D83</f>
        <v>0.85499999999999998</v>
      </c>
      <c r="U83" s="33">
        <f>SUMIF($A$3:$A$80,"Central",U$3:U$80)</f>
        <v>3</v>
      </c>
      <c r="V83" s="84">
        <f>U83/D83</f>
        <v>5.0000000000000001E-3</v>
      </c>
      <c r="W83" s="33">
        <f>SUMIF($A$3:$A$80,"Central",W$3:W$80)</f>
        <v>471</v>
      </c>
      <c r="X83" s="81">
        <f>W83/D83</f>
        <v>0.78500000000000003</v>
      </c>
      <c r="Y83" s="33">
        <f>SUMIF($A$3:$A$80,"Central",Y$3:Y$80)</f>
        <v>532</v>
      </c>
      <c r="Z83" s="81">
        <f>Y83/D83</f>
        <v>0.88666666666666671</v>
      </c>
      <c r="AA83" s="33">
        <f>SUMIF($A$3:$A$80,"Central",AA$3:AA$80)</f>
        <v>414</v>
      </c>
      <c r="AB83" s="81">
        <f>AA83/D83</f>
        <v>0.69</v>
      </c>
      <c r="AE83" s="40">
        <f>cálculos1!O82</f>
        <v>5</v>
      </c>
      <c r="AF83" s="41">
        <f t="shared" si="40"/>
        <v>0.5</v>
      </c>
      <c r="AG83" s="40">
        <f>cálculos1!P82</f>
        <v>3</v>
      </c>
      <c r="AH83" s="41">
        <f t="shared" si="41"/>
        <v>0.75</v>
      </c>
    </row>
    <row r="84" spans="1:34" s="51" customFormat="1" x14ac:dyDescent="0.25">
      <c r="A84" s="75"/>
      <c r="B84" s="33" t="s">
        <v>109</v>
      </c>
      <c r="C84" s="34">
        <f>SUMIF($A$3:$A$80,"Metropolitana",C$3:C$80)</f>
        <v>30690</v>
      </c>
      <c r="D84" s="34">
        <f>SUMIF($A$3:$A$80,"Metropolitana",D$3:D$80)</f>
        <v>2557.5</v>
      </c>
      <c r="E84" s="33">
        <f>SUMIF($A$3:$A$80,"Metropolitana",E$3:E$80)</f>
        <v>2140</v>
      </c>
      <c r="F84" s="69">
        <f>E84/D84</f>
        <v>0.83675464320625614</v>
      </c>
      <c r="G84" s="33">
        <f>SUMIF($A$3:$A$80,"Metropolitana",G$3:G$80)</f>
        <v>2257</v>
      </c>
      <c r="H84" s="69">
        <f>G84/D84</f>
        <v>0.88250244379276632</v>
      </c>
      <c r="I84" s="33">
        <f>SUMIF($A$3:$A$80,"Metropolitana",I$3:I$80)</f>
        <v>2628</v>
      </c>
      <c r="J84" s="50">
        <f>I84/D84</f>
        <v>1.0275659824046921</v>
      </c>
      <c r="K84" s="33">
        <f>SUMIF($A$3:$A$80,"Metropolitana",K$3:K$80)</f>
        <v>2584</v>
      </c>
      <c r="L84" s="50">
        <f>K84/D84</f>
        <v>1.0103616813294232</v>
      </c>
      <c r="M84" s="33">
        <f>SUMIF($A$3:$A$80,"Metropolitana",M$3:M$80)</f>
        <v>2532</v>
      </c>
      <c r="N84" s="50">
        <f>M84/D84</f>
        <v>0.99002932551319645</v>
      </c>
      <c r="O84" s="33">
        <f>SUMIF($A$3:$A$80,"Metropolitana",O$3:O$80)</f>
        <v>2500</v>
      </c>
      <c r="P84" s="50">
        <f>O84/D84</f>
        <v>0.97751710654936463</v>
      </c>
      <c r="Q84" s="33">
        <f>SUMIF($A$3:$A$80,"Metropolitana",Q$3:Q$80)</f>
        <v>2406</v>
      </c>
      <c r="R84" s="50">
        <f>Q84/D84</f>
        <v>0.94076246334310853</v>
      </c>
      <c r="S84" s="33">
        <f>SUMIF($A$3:$A$80,"Metropolitana",S$3:S$80)</f>
        <v>2164</v>
      </c>
      <c r="T84" s="50">
        <f>S84/D84</f>
        <v>0.84613880742913006</v>
      </c>
      <c r="U84" s="33">
        <f>SUMIF($A$3:$A$80,"Metropolitana",U$3:U$80)</f>
        <v>43</v>
      </c>
      <c r="V84" s="84">
        <f>U84/D84</f>
        <v>1.6813294232649073E-2</v>
      </c>
      <c r="W84" s="33">
        <f>SUMIF($A$3:$A$80,"Metropolitana",W$3:W$80)</f>
        <v>2267</v>
      </c>
      <c r="X84" s="81">
        <f>W84/D84</f>
        <v>0.88641251221896378</v>
      </c>
      <c r="Y84" s="33">
        <f>SUMIF($A$3:$A$80,"Metropolitana",Y$3:Y$80)</f>
        <v>2518</v>
      </c>
      <c r="Z84" s="81">
        <f>Y84/D84</f>
        <v>0.98455522971651999</v>
      </c>
      <c r="AA84" s="33">
        <f>SUMIF($A$3:$A$80,"Metropolitana",AA$3:AA$80)</f>
        <v>1302</v>
      </c>
      <c r="AB84" s="81">
        <f>AA84/D84</f>
        <v>0.50909090909090904</v>
      </c>
      <c r="AE84" s="40">
        <f>cálculos1!O83</f>
        <v>5</v>
      </c>
      <c r="AF84" s="41">
        <f t="shared" si="40"/>
        <v>0.5</v>
      </c>
      <c r="AG84" s="40">
        <f>cálculos1!P83</f>
        <v>4</v>
      </c>
      <c r="AH84" s="41">
        <f t="shared" si="41"/>
        <v>1</v>
      </c>
    </row>
    <row r="85" spans="1:34" s="51" customFormat="1" x14ac:dyDescent="0.25">
      <c r="A85" s="75"/>
      <c r="B85" s="33" t="s">
        <v>110</v>
      </c>
      <c r="C85" s="34">
        <f>SUMIF($A$3:$A$80,"sul",C$3:C$80)</f>
        <v>8577</v>
      </c>
      <c r="D85" s="34">
        <f>SUMIF($A$3:$A$80,"sul",D$3:D$80)</f>
        <v>714.75</v>
      </c>
      <c r="E85" s="33">
        <f>SUMIF($A$3:$A$80,"Sul",E$3:E$80)</f>
        <v>502</v>
      </c>
      <c r="F85" s="69">
        <f>E85/D85</f>
        <v>0.70234347674011888</v>
      </c>
      <c r="G85" s="33">
        <f>SUMIF($A$3:$A$80,"Sul",G$3:G$80)</f>
        <v>525</v>
      </c>
      <c r="H85" s="69">
        <f>G85/D85</f>
        <v>0.73452256033578178</v>
      </c>
      <c r="I85" s="33">
        <f>SUMIF($A$3:$A$80,"Sul",I$3:I$80)</f>
        <v>834</v>
      </c>
      <c r="J85" s="50">
        <f>I85/D85</f>
        <v>1.166841552990556</v>
      </c>
      <c r="K85" s="33">
        <f>SUMIF($A$3:$A$80,"Sul",K$3:K$80)</f>
        <v>823</v>
      </c>
      <c r="L85" s="50">
        <f>K85/D85</f>
        <v>1.1514515564882826</v>
      </c>
      <c r="M85" s="33">
        <f>SUMIF($A$3:$A$80,"Sul",M$3:M$80)</f>
        <v>768</v>
      </c>
      <c r="N85" s="50">
        <f>M85/D85</f>
        <v>1.074501573976915</v>
      </c>
      <c r="O85" s="33">
        <f>SUMIF($A$3:$A$80,"Sul",O$3:O$80)</f>
        <v>733</v>
      </c>
      <c r="P85" s="50">
        <f>O85/D85</f>
        <v>1.0255334032878629</v>
      </c>
      <c r="Q85" s="33">
        <f>SUMIF($A$3:$A$80,"Sul",Q$3:Q$80)</f>
        <v>736</v>
      </c>
      <c r="R85" s="50">
        <f>Q85/D85</f>
        <v>1.0297306750612103</v>
      </c>
      <c r="S85" s="33">
        <f>SUMIF($A$3:$A$80,"Sul",S$3:S$80)</f>
        <v>644</v>
      </c>
      <c r="T85" s="50">
        <f>S85/D85</f>
        <v>0.9010143406785589</v>
      </c>
      <c r="U85" s="33">
        <f>SUMIF($A$3:$A$80,"Sul",U$3:U$80)</f>
        <v>6</v>
      </c>
      <c r="V85" s="84">
        <f>U85/D85</f>
        <v>8.3945435466946487E-3</v>
      </c>
      <c r="W85" s="33">
        <f>SUMIF($A$3:$A$80,"Sul",W$3:W$80)</f>
        <v>677</v>
      </c>
      <c r="X85" s="81">
        <f>W85/D85</f>
        <v>0.94718433018537951</v>
      </c>
      <c r="Y85" s="33">
        <f>SUMIF($A$3:$A$80,"Sul",Y$3:Y$80)</f>
        <v>902</v>
      </c>
      <c r="Z85" s="81">
        <f>Y85/D85</f>
        <v>1.2619797131864288</v>
      </c>
      <c r="AA85" s="33">
        <f>SUMIF($A$3:$A$80,"Sul",AA$3:AA$80)</f>
        <v>392</v>
      </c>
      <c r="AB85" s="81">
        <f>AA85/D85</f>
        <v>0.5484435117173837</v>
      </c>
      <c r="AE85" s="40">
        <f>cálculos1!O84</f>
        <v>6</v>
      </c>
      <c r="AF85" s="41">
        <f t="shared" si="40"/>
        <v>0.60000000000000009</v>
      </c>
      <c r="AG85" s="40">
        <f>cálculos1!P84</f>
        <v>4</v>
      </c>
      <c r="AH85" s="41">
        <f t="shared" si="41"/>
        <v>1</v>
      </c>
    </row>
    <row r="86" spans="1:34" s="51" customFormat="1" x14ac:dyDescent="0.25">
      <c r="A86" s="75"/>
      <c r="B86" s="3" t="s">
        <v>106</v>
      </c>
      <c r="C86" s="52">
        <f>SUM(C3:C80)</f>
        <v>52354</v>
      </c>
      <c r="D86" s="52">
        <f>SUM(D3:D80)</f>
        <v>4362.833333333333</v>
      </c>
      <c r="E86" s="3">
        <f>SUM(E82:E85)</f>
        <v>3503</v>
      </c>
      <c r="F86" s="69">
        <f>E86/D86</f>
        <v>0.80291859265767662</v>
      </c>
      <c r="G86" s="3">
        <f>SUM(G82:G85)</f>
        <v>3666</v>
      </c>
      <c r="H86" s="69">
        <f>G86/D86</f>
        <v>0.84027963479390311</v>
      </c>
      <c r="I86" s="3">
        <f>SUM(I82:I85)</f>
        <v>4644</v>
      </c>
      <c r="J86" s="53">
        <f>I86/D86</f>
        <v>1.0644458876112619</v>
      </c>
      <c r="K86" s="3">
        <f>SUM(K82:K85)</f>
        <v>4586</v>
      </c>
      <c r="L86" s="53">
        <f>K86/D86</f>
        <v>1.0511517744584942</v>
      </c>
      <c r="M86" s="3">
        <f>SUM(M82:M85)</f>
        <v>4395</v>
      </c>
      <c r="N86" s="53">
        <f>M86/D86</f>
        <v>1.0073728845933454</v>
      </c>
      <c r="O86" s="3">
        <f>SUM(O82:O85)</f>
        <v>4325</v>
      </c>
      <c r="P86" s="53">
        <f>O86/D86</f>
        <v>0.99132826527103957</v>
      </c>
      <c r="Q86" s="3">
        <f>SUM(Q82:Q85)</f>
        <v>4096</v>
      </c>
      <c r="R86" s="53">
        <f>Q86/D86</f>
        <v>0.93883943920235324</v>
      </c>
      <c r="S86" s="3">
        <f>SUM(S82:S85)</f>
        <v>3788</v>
      </c>
      <c r="T86" s="53">
        <f>S86/D86</f>
        <v>0.86824311418420752</v>
      </c>
      <c r="U86" s="3">
        <f>SUM(U82:U85)</f>
        <v>52</v>
      </c>
      <c r="V86" s="85">
        <f>U86/D86</f>
        <v>1.1918860067998626E-2</v>
      </c>
      <c r="W86" s="3">
        <f>SUM(W82:W85)</f>
        <v>3828</v>
      </c>
      <c r="X86" s="82">
        <f>W86/D86</f>
        <v>0.87741146808266801</v>
      </c>
      <c r="Y86" s="3">
        <f>SUM(Y82:Y85)</f>
        <v>4442</v>
      </c>
      <c r="Z86" s="82">
        <f>Y86/D86</f>
        <v>1.0181457004240364</v>
      </c>
      <c r="AA86" s="3">
        <f>SUM(AA82:AA85)</f>
        <v>2322</v>
      </c>
      <c r="AB86" s="82">
        <f>AA86/D86</f>
        <v>0.53222294380563095</v>
      </c>
      <c r="AE86" s="46">
        <f>cálculos1!O85</f>
        <v>5</v>
      </c>
      <c r="AF86" s="41">
        <f t="shared" si="40"/>
        <v>0.5</v>
      </c>
      <c r="AG86" s="46">
        <f>cálculos1!P85</f>
        <v>4</v>
      </c>
      <c r="AH86" s="47">
        <f t="shared" si="41"/>
        <v>1</v>
      </c>
    </row>
    <row r="87" spans="1:34" s="55" customFormat="1" x14ac:dyDescent="0.25">
      <c r="C87" s="66"/>
      <c r="D87" s="66"/>
      <c r="E87" s="106">
        <f>COUNTIF(F3:F80,"&gt;=0,95")</f>
        <v>8</v>
      </c>
      <c r="F87" s="106"/>
      <c r="G87" s="107">
        <f>COUNTIF(H3:H80,"&gt;=0,9")</f>
        <v>11</v>
      </c>
      <c r="H87" s="107"/>
      <c r="I87" s="107">
        <f>COUNTIF(J3:J80,"&gt;=0,95")</f>
        <v>60</v>
      </c>
      <c r="J87" s="107"/>
      <c r="K87" s="107">
        <f>COUNTIF(L3:L80,"&gt;=0,95")</f>
        <v>59</v>
      </c>
      <c r="L87" s="107"/>
      <c r="M87" s="107">
        <f>COUNTIF(N3:N80,"&gt;=0,95")</f>
        <v>46</v>
      </c>
      <c r="N87" s="107"/>
      <c r="O87" s="107">
        <f>COUNTIF(P3:P80,"&gt;=0,9")</f>
        <v>51</v>
      </c>
      <c r="P87" s="107"/>
      <c r="Q87" s="106">
        <f>COUNTIF(R3:R80,"&gt;=0,95")</f>
        <v>40</v>
      </c>
      <c r="R87" s="106"/>
      <c r="S87" s="106">
        <f>COUNTIF(T3:T80,"&gt;=0,95")</f>
        <v>39</v>
      </c>
      <c r="T87" s="106"/>
      <c r="U87" s="107">
        <f>COUNTIF(V3:V80,"&gt;=0,95")</f>
        <v>0</v>
      </c>
      <c r="V87" s="107"/>
      <c r="W87" s="106">
        <f>COUNTIF(X3:X80,"&gt;=0,95")</f>
        <v>34</v>
      </c>
      <c r="X87" s="106"/>
      <c r="Y87" s="107">
        <f>COUNTIF(Z3:Z80,"&gt;=0,95")</f>
        <v>54</v>
      </c>
      <c r="Z87" s="107"/>
      <c r="AA87" s="106">
        <f>COUNTIF(AB3:AB80,"&gt;=0,95")</f>
        <v>10</v>
      </c>
      <c r="AB87" s="106"/>
    </row>
    <row r="88" spans="1:34" x14ac:dyDescent="0.25">
      <c r="B88" s="117" t="s">
        <v>168</v>
      </c>
      <c r="C88" s="118"/>
      <c r="D88" s="119"/>
      <c r="E88" s="105">
        <f>E87/78</f>
        <v>0.10256410256410256</v>
      </c>
      <c r="F88" s="105"/>
      <c r="G88" s="108">
        <f>G87/78</f>
        <v>0.14102564102564102</v>
      </c>
      <c r="H88" s="109"/>
      <c r="I88" s="108">
        <f>I87/78</f>
        <v>0.76923076923076927</v>
      </c>
      <c r="J88" s="109"/>
      <c r="K88" s="108">
        <f>K87/78</f>
        <v>0.75641025641025639</v>
      </c>
      <c r="L88" s="109"/>
      <c r="M88" s="108">
        <f>M87/78</f>
        <v>0.58974358974358976</v>
      </c>
      <c r="N88" s="109"/>
      <c r="O88" s="108">
        <f>O87/78</f>
        <v>0.65384615384615385</v>
      </c>
      <c r="P88" s="109"/>
      <c r="Q88" s="105">
        <f>Q87/78</f>
        <v>0.51282051282051277</v>
      </c>
      <c r="R88" s="105"/>
      <c r="S88" s="105">
        <f>S87/78</f>
        <v>0.5</v>
      </c>
      <c r="T88" s="105"/>
      <c r="U88" s="108">
        <f>U87/78</f>
        <v>0</v>
      </c>
      <c r="V88" s="109"/>
      <c r="W88" s="105">
        <f>W87/78</f>
        <v>0.4358974358974359</v>
      </c>
      <c r="X88" s="105"/>
      <c r="Y88" s="105">
        <f>Y87/78</f>
        <v>0.69230769230769229</v>
      </c>
      <c r="Z88" s="105"/>
      <c r="AA88" s="105">
        <f>AA87/78</f>
        <v>0.12820512820512819</v>
      </c>
      <c r="AB88" s="105"/>
    </row>
    <row r="90" spans="1:34" x14ac:dyDescent="0.25">
      <c r="A90" s="116" t="s">
        <v>209</v>
      </c>
      <c r="B90" s="116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76"/>
      <c r="O90" s="76"/>
      <c r="P90" s="76"/>
    </row>
    <row r="91" spans="1:34" x14ac:dyDescent="0.25">
      <c r="A91" s="113" t="s">
        <v>185</v>
      </c>
      <c r="B91" s="113"/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75"/>
      <c r="O91" s="75"/>
      <c r="P91" s="75"/>
    </row>
    <row r="92" spans="1:34" ht="15" customHeight="1" x14ac:dyDescent="0.25">
      <c r="A92" s="114" t="s">
        <v>173</v>
      </c>
      <c r="B92" s="114"/>
      <c r="C92" s="114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78"/>
      <c r="O92" s="78"/>
      <c r="P92" s="78"/>
    </row>
    <row r="93" spans="1:34" x14ac:dyDescent="0.25">
      <c r="A93" s="114"/>
      <c r="B93" s="114"/>
      <c r="C93" s="114"/>
      <c r="D93" s="114"/>
      <c r="E93" s="114"/>
      <c r="F93" s="114"/>
      <c r="G93" s="114"/>
      <c r="H93" s="114"/>
      <c r="I93" s="114"/>
      <c r="J93" s="114"/>
      <c r="K93" s="114"/>
      <c r="L93" s="114"/>
      <c r="M93" s="114"/>
      <c r="N93" s="78"/>
      <c r="O93" s="78"/>
      <c r="P93" s="78"/>
    </row>
    <row r="94" spans="1:34" x14ac:dyDescent="0.25">
      <c r="A94" s="111" t="s">
        <v>174</v>
      </c>
      <c r="B94" s="111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77"/>
      <c r="O94" s="77"/>
      <c r="P94" s="77"/>
    </row>
    <row r="95" spans="1:34" ht="17.25" x14ac:dyDescent="0.25">
      <c r="A95" s="143" t="s">
        <v>211</v>
      </c>
      <c r="B95" s="143"/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74"/>
      <c r="O95" s="74"/>
      <c r="P95" s="74"/>
    </row>
    <row r="96" spans="1:34" x14ac:dyDescent="0.25">
      <c r="A96" s="143"/>
      <c r="B96" s="143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75"/>
      <c r="O96" s="75"/>
      <c r="P96" s="75"/>
    </row>
    <row r="97" spans="3:16" x14ac:dyDescent="0.25">
      <c r="C97" s="75"/>
      <c r="D97" s="75"/>
      <c r="G97" s="75"/>
      <c r="H97" s="75"/>
      <c r="I97" s="75"/>
      <c r="J97" s="75"/>
      <c r="K97" s="75"/>
      <c r="L97" s="75"/>
      <c r="M97" s="75"/>
      <c r="N97" s="75"/>
      <c r="O97" s="75"/>
      <c r="P97" s="75"/>
    </row>
  </sheetData>
  <sheetProtection sheet="1" objects="1" scenarios="1"/>
  <autoFilter ref="A2:AB88"/>
  <customSheetViews>
    <customSheetView guid="{1A030D3C-92EE-4DAF-ABAC-228947DF045D}" showGridLines="0" showAutoFilter="1" topLeftCell="D1">
      <pane ySplit="1" topLeftCell="A77" activePane="bottomLeft" state="frozen"/>
      <selection pane="bottomLeft" activeCell="J88" sqref="J88"/>
      <pageMargins left="0.511811024" right="0.511811024" top="0.78740157499999996" bottom="0.78740157499999996" header="0.31496062000000002" footer="0.31496062000000002"/>
      <pageSetup paperSize="9" orientation="portrait" r:id="rId1"/>
      <autoFilter ref="A1:AB87"/>
    </customSheetView>
    <customSheetView guid="{3750D93B-2A32-4040-BAE5-F8408ECDBB1D}" showGridLines="0" showAutoFilter="1">
      <pane ySplit="1" topLeftCell="A68" activePane="bottomLeft" state="frozen"/>
      <selection pane="bottomLeft" activeCell="E17" sqref="E17"/>
      <pageMargins left="0.511811024" right="0.511811024" top="0.78740157499999996" bottom="0.78740157499999996" header="0.31496062000000002" footer="0.31496062000000002"/>
      <pageSetup paperSize="9" orientation="portrait" r:id="rId2"/>
      <autoFilter ref="A1:X87"/>
    </customSheetView>
    <customSheetView guid="{9EFA0E2E-4423-4194-BE85-A51AF61C76D7}" showGridLines="0" showAutoFilter="1">
      <pane ySplit="2" topLeftCell="A3" activePane="bottomLeft" state="frozen"/>
      <selection pane="bottomLeft" activeCell="G23" sqref="G23"/>
      <pageMargins left="0.511811024" right="0.511811024" top="0.78740157499999996" bottom="0.78740157499999996" header="0.31496062000000002" footer="0.31496062000000002"/>
      <pageSetup paperSize="9" orientation="portrait" r:id="rId3"/>
      <autoFilter ref="A2:AB88"/>
    </customSheetView>
  </customSheetViews>
  <mergeCells count="35">
    <mergeCell ref="W1:AB1"/>
    <mergeCell ref="A90:M90"/>
    <mergeCell ref="B88:D88"/>
    <mergeCell ref="G87:H87"/>
    <mergeCell ref="G88:H88"/>
    <mergeCell ref="I87:J87"/>
    <mergeCell ref="I88:J88"/>
    <mergeCell ref="E87:F87"/>
    <mergeCell ref="E88:F88"/>
    <mergeCell ref="Y88:Z88"/>
    <mergeCell ref="S88:T88"/>
    <mergeCell ref="S87:T87"/>
    <mergeCell ref="O87:P87"/>
    <mergeCell ref="O88:P88"/>
    <mergeCell ref="U87:V87"/>
    <mergeCell ref="E1:H1"/>
    <mergeCell ref="A94:M94"/>
    <mergeCell ref="K87:L87"/>
    <mergeCell ref="K88:L88"/>
    <mergeCell ref="M87:N87"/>
    <mergeCell ref="M88:N88"/>
    <mergeCell ref="I1:V1"/>
    <mergeCell ref="A91:M91"/>
    <mergeCell ref="A92:M93"/>
    <mergeCell ref="A95:M96"/>
    <mergeCell ref="AJ3:AK3"/>
    <mergeCell ref="AJ12:AK12"/>
    <mergeCell ref="Q88:R88"/>
    <mergeCell ref="Q87:R87"/>
    <mergeCell ref="AA88:AB88"/>
    <mergeCell ref="AA87:AB87"/>
    <mergeCell ref="W87:X87"/>
    <mergeCell ref="Y87:Z87"/>
    <mergeCell ref="U88:V88"/>
    <mergeCell ref="W88:X88"/>
  </mergeCells>
  <conditionalFormatting sqref="G88 Q88:T88 W88:AB88">
    <cfRule type="cellIs" dxfId="55" priority="15" operator="lessThan">
      <formula>0.7</formula>
    </cfRule>
    <cfRule type="cellIs" dxfId="54" priority="16" operator="greaterThanOrEqual">
      <formula>0.7</formula>
    </cfRule>
  </conditionalFormatting>
  <conditionalFormatting sqref="E88:F88">
    <cfRule type="cellIs" dxfId="53" priority="11" operator="lessThan">
      <formula>0.7</formula>
    </cfRule>
    <cfRule type="cellIs" dxfId="52" priority="12" operator="greaterThanOrEqual">
      <formula>0.7</formula>
    </cfRule>
  </conditionalFormatting>
  <conditionalFormatting sqref="AF3:AF80">
    <cfRule type="colorScale" priority="24">
      <colorScale>
        <cfvo type="min"/>
        <cfvo type="percentile" val="50"/>
        <cfvo type="max"/>
        <color rgb="FFFF0000"/>
        <color rgb="FFFFFF00"/>
        <color rgb="FF00B050"/>
      </colorScale>
    </cfRule>
  </conditionalFormatting>
  <conditionalFormatting sqref="AF82:AF86">
    <cfRule type="colorScale" priority="17">
      <colorScale>
        <cfvo type="min"/>
        <cfvo type="percentile" val="50"/>
        <cfvo type="max"/>
        <color rgb="FFFF0000"/>
        <color rgb="FFFFFF00"/>
        <color rgb="FF00B050"/>
      </colorScale>
    </cfRule>
  </conditionalFormatting>
  <conditionalFormatting sqref="AH3:AH80 AH82:AH86">
    <cfRule type="cellIs" dxfId="51" priority="29" operator="equal">
      <formula>1</formula>
    </cfRule>
  </conditionalFormatting>
  <conditionalFormatting sqref="AH3:AH80">
    <cfRule type="cellIs" dxfId="50" priority="38" operator="equal">
      <formula>0.75</formula>
    </cfRule>
    <cfRule type="cellIs" dxfId="49" priority="39" operator="equal">
      <formula>0.5</formula>
    </cfRule>
    <cfRule type="cellIs" dxfId="48" priority="40" operator="equal">
      <formula>0.25</formula>
    </cfRule>
    <cfRule type="cellIs" dxfId="47" priority="41" operator="equal">
      <formula>0</formula>
    </cfRule>
  </conditionalFormatting>
  <conditionalFormatting sqref="AH82:AH86">
    <cfRule type="cellIs" dxfId="46" priority="25" operator="equal">
      <formula>0.75</formula>
    </cfRule>
    <cfRule type="cellIs" dxfId="45" priority="26" operator="equal">
      <formula>0.5</formula>
    </cfRule>
    <cfRule type="cellIs" dxfId="44" priority="27" operator="equal">
      <formula>0.25</formula>
    </cfRule>
    <cfRule type="cellIs" dxfId="43" priority="28" operator="equal">
      <formula>0</formula>
    </cfRule>
  </conditionalFormatting>
  <conditionalFormatting sqref="AJ5:AJ9">
    <cfRule type="cellIs" dxfId="42" priority="18" operator="equal">
      <formula>1</formula>
    </cfRule>
    <cfRule type="cellIs" dxfId="41" priority="19" operator="equal">
      <formula>0.75</formula>
    </cfRule>
    <cfRule type="cellIs" dxfId="40" priority="20" operator="equal">
      <formula>0.5</formula>
    </cfRule>
    <cfRule type="cellIs" dxfId="39" priority="21" operator="equal">
      <formula>0.25</formula>
    </cfRule>
    <cfRule type="cellIs" dxfId="38" priority="22" operator="equal">
      <formula>0</formula>
    </cfRule>
  </conditionalFormatting>
  <conditionalFormatting sqref="AJ14:AJ24">
    <cfRule type="colorScale" priority="23">
      <colorScale>
        <cfvo type="min"/>
        <cfvo type="percentile" val="50"/>
        <cfvo type="max"/>
        <color rgb="FFFF0000"/>
        <color rgb="FFFFFF00"/>
        <color rgb="FF00B050"/>
      </colorScale>
    </cfRule>
  </conditionalFormatting>
  <conditionalFormatting sqref="I88">
    <cfRule type="cellIs" dxfId="37" priority="9" operator="lessThan">
      <formula>0.7</formula>
    </cfRule>
    <cfRule type="cellIs" dxfId="36" priority="10" operator="greaterThanOrEqual">
      <formula>0.7</formula>
    </cfRule>
  </conditionalFormatting>
  <conditionalFormatting sqref="K88">
    <cfRule type="cellIs" dxfId="35" priority="7" operator="lessThan">
      <formula>0.7</formula>
    </cfRule>
    <cfRule type="cellIs" dxfId="34" priority="8" operator="greaterThanOrEqual">
      <formula>0.7</formula>
    </cfRule>
  </conditionalFormatting>
  <conditionalFormatting sqref="M88">
    <cfRule type="cellIs" dxfId="33" priority="5" operator="lessThan">
      <formula>0.7</formula>
    </cfRule>
    <cfRule type="cellIs" dxfId="32" priority="6" operator="greaterThanOrEqual">
      <formula>0.7</formula>
    </cfRule>
  </conditionalFormatting>
  <conditionalFormatting sqref="O88">
    <cfRule type="cellIs" dxfId="31" priority="3" operator="lessThan">
      <formula>0.7</formula>
    </cfRule>
    <cfRule type="cellIs" dxfId="30" priority="4" operator="greaterThanOrEqual">
      <formula>0.7</formula>
    </cfRule>
  </conditionalFormatting>
  <conditionalFormatting sqref="U88">
    <cfRule type="cellIs" dxfId="29" priority="1" operator="lessThan">
      <formula>0.7</formula>
    </cfRule>
    <cfRule type="cellIs" dxfId="28" priority="2" operator="greaterThanOrEqual">
      <formula>0.7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4"/>
  <legacy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/>
  <dimension ref="A1:P95"/>
  <sheetViews>
    <sheetView workbookViewId="0">
      <selection activeCell="A89" sqref="A89:L89"/>
    </sheetView>
  </sheetViews>
  <sheetFormatPr defaultRowHeight="15" x14ac:dyDescent="0.25"/>
  <cols>
    <col min="1" max="1" width="18.140625" customWidth="1"/>
    <col min="2" max="2" width="23.85546875" bestFit="1" customWidth="1"/>
    <col min="3" max="11" width="13" customWidth="1"/>
    <col min="12" max="12" width="10.140625" customWidth="1"/>
    <col min="13" max="16" width="14.28515625" customWidth="1"/>
  </cols>
  <sheetData>
    <row r="1" spans="1:16" ht="59.25" customHeight="1" x14ac:dyDescent="0.25">
      <c r="A1" s="3" t="s">
        <v>0</v>
      </c>
      <c r="B1" s="3" t="s">
        <v>1</v>
      </c>
      <c r="C1" s="31" t="s">
        <v>132</v>
      </c>
      <c r="D1" s="31" t="s">
        <v>140</v>
      </c>
      <c r="E1" s="31" t="s">
        <v>134</v>
      </c>
      <c r="F1" s="31" t="s">
        <v>136</v>
      </c>
      <c r="G1" s="31" t="s">
        <v>138</v>
      </c>
      <c r="H1" s="31" t="s">
        <v>148</v>
      </c>
      <c r="I1" s="31" t="s">
        <v>142</v>
      </c>
      <c r="J1" s="31" t="s">
        <v>144</v>
      </c>
      <c r="K1" s="31" t="s">
        <v>146</v>
      </c>
      <c r="L1" s="31" t="s">
        <v>149</v>
      </c>
      <c r="M1" s="31" t="s">
        <v>160</v>
      </c>
      <c r="N1" s="31" t="s">
        <v>161</v>
      </c>
      <c r="O1" s="31" t="s">
        <v>162</v>
      </c>
      <c r="P1" s="43" t="s">
        <v>163</v>
      </c>
    </row>
    <row r="2" spans="1:16" x14ac:dyDescent="0.25">
      <c r="A2" s="2" t="s">
        <v>2</v>
      </c>
      <c r="B2" s="2" t="s">
        <v>6</v>
      </c>
      <c r="C2" s="4">
        <f>'CV Rotina &lt;2A - procedência'!H3</f>
        <v>0.77511961722488032</v>
      </c>
      <c r="D2" s="4">
        <f>'CV Rotina &lt;2A - procedência'!P3</f>
        <v>1.263157894736842</v>
      </c>
      <c r="E2" s="4">
        <f>'CV Rotina &lt;2A - procedência'!J3</f>
        <v>0.86124401913875592</v>
      </c>
      <c r="F2" s="4">
        <f>'CV Rotina &lt;2A - procedência'!L3</f>
        <v>0.83253588516746402</v>
      </c>
      <c r="G2" s="4">
        <f>'CV Rotina &lt;2A - procedência'!N3</f>
        <v>1.2344497607655502</v>
      </c>
      <c r="H2" s="4">
        <f>'CV Rotina &lt;2A - procedência'!Z3</f>
        <v>1.0909090909090908</v>
      </c>
      <c r="I2" s="4">
        <f>'CV Rotina &lt;2A - procedência'!R3</f>
        <v>1.0909090909090908</v>
      </c>
      <c r="J2" s="4">
        <f>'CV Rotina &lt;2A - procedência'!T3</f>
        <v>0.94736842105263153</v>
      </c>
      <c r="K2" s="4">
        <f>'CV Rotina &lt;2A - procedência'!X3</f>
        <v>0.74641148325358841</v>
      </c>
      <c r="L2" s="4">
        <f>'CV Rotina &lt;2A - procedência'!AB3</f>
        <v>0.66028708133971292</v>
      </c>
      <c r="M2" s="2">
        <f t="shared" ref="M2:M33" si="0">COUNTIF(C2:D2,"&gt;=0,9")</f>
        <v>1</v>
      </c>
      <c r="N2" s="2">
        <f t="shared" ref="N2:N33" si="1">COUNTIFS(E2:L2,"&gt;=0,95")</f>
        <v>3</v>
      </c>
      <c r="O2" s="2">
        <f>SUM(M2:N2)</f>
        <v>4</v>
      </c>
      <c r="P2" s="2">
        <f>COUNTIF(E2:H2,"&gt;=0,95")</f>
        <v>2</v>
      </c>
    </row>
    <row r="3" spans="1:16" x14ac:dyDescent="0.25">
      <c r="A3" s="2" t="s">
        <v>3</v>
      </c>
      <c r="B3" s="2" t="s">
        <v>7</v>
      </c>
      <c r="C3" s="4">
        <f>'CV Rotina &lt;2A - procedência'!H4</f>
        <v>0.3</v>
      </c>
      <c r="D3" s="4">
        <f>'CV Rotina &lt;2A - procedência'!P4</f>
        <v>1.65</v>
      </c>
      <c r="E3" s="4">
        <f>'CV Rotina &lt;2A - procedência'!J4</f>
        <v>1.5</v>
      </c>
      <c r="F3" s="4">
        <f>'CV Rotina &lt;2A - procedência'!L4</f>
        <v>1.3499999999999999</v>
      </c>
      <c r="G3" s="4">
        <f>'CV Rotina &lt;2A - procedência'!N4</f>
        <v>1.65</v>
      </c>
      <c r="H3" s="4">
        <f>'CV Rotina &lt;2A - procedência'!Z4</f>
        <v>0.67499999999999993</v>
      </c>
      <c r="I3" s="4">
        <f>'CV Rotina &lt;2A - procedência'!R4</f>
        <v>0.82499999999999996</v>
      </c>
      <c r="J3" s="4">
        <f>'CV Rotina &lt;2A - procedência'!T4</f>
        <v>0.75</v>
      </c>
      <c r="K3" s="4">
        <f>'CV Rotina &lt;2A - procedência'!X4</f>
        <v>1.05</v>
      </c>
      <c r="L3" s="4">
        <f>'CV Rotina &lt;2A - procedência'!AB4</f>
        <v>7.4999999999999997E-2</v>
      </c>
      <c r="M3" s="2">
        <f t="shared" si="0"/>
        <v>1</v>
      </c>
      <c r="N3" s="2">
        <f t="shared" si="1"/>
        <v>4</v>
      </c>
      <c r="O3" s="2">
        <f t="shared" ref="O3:O66" si="2">SUM(M3:N3)</f>
        <v>5</v>
      </c>
      <c r="P3" s="2">
        <f t="shared" ref="P3:P66" si="3">COUNTIF(E3:H3,"&gt;=0,95")</f>
        <v>3</v>
      </c>
    </row>
    <row r="4" spans="1:16" x14ac:dyDescent="0.25">
      <c r="A4" s="2" t="s">
        <v>4</v>
      </c>
      <c r="B4" s="2" t="s">
        <v>8</v>
      </c>
      <c r="C4" s="4">
        <f>'CV Rotina &lt;2A - procedência'!H5</f>
        <v>0.8571428571428571</v>
      </c>
      <c r="D4" s="4">
        <f>'CV Rotina &lt;2A - procedência'!P5</f>
        <v>1.2467532467532467</v>
      </c>
      <c r="E4" s="4">
        <f>'CV Rotina &lt;2A - procedência'!J5</f>
        <v>1.6363636363636362</v>
      </c>
      <c r="F4" s="4">
        <f>'CV Rotina &lt;2A - procedência'!L5</f>
        <v>1.4805194805194803</v>
      </c>
      <c r="G4" s="4">
        <f>'CV Rotina &lt;2A - procedência'!N5</f>
        <v>1.2467532467532467</v>
      </c>
      <c r="H4" s="4">
        <f>'CV Rotina &lt;2A - procedência'!Z5</f>
        <v>1.0129870129870129</v>
      </c>
      <c r="I4" s="4">
        <f>'CV Rotina &lt;2A - procedência'!R5</f>
        <v>1.5584415584415583</v>
      </c>
      <c r="J4" s="4">
        <f>'CV Rotina &lt;2A - procedência'!T5</f>
        <v>1.0909090909090908</v>
      </c>
      <c r="K4" s="4">
        <f>'CV Rotina &lt;2A - procedência'!X5</f>
        <v>1.0129870129870129</v>
      </c>
      <c r="L4" s="4">
        <f>'CV Rotina &lt;2A - procedência'!AB5</f>
        <v>0.70129870129870131</v>
      </c>
      <c r="M4" s="2">
        <f t="shared" si="0"/>
        <v>1</v>
      </c>
      <c r="N4" s="2">
        <f t="shared" si="1"/>
        <v>7</v>
      </c>
      <c r="O4" s="2">
        <f t="shared" si="2"/>
        <v>8</v>
      </c>
      <c r="P4" s="2">
        <f t="shared" si="3"/>
        <v>4</v>
      </c>
    </row>
    <row r="5" spans="1:16" x14ac:dyDescent="0.25">
      <c r="A5" s="2" t="s">
        <v>5</v>
      </c>
      <c r="B5" s="2" t="s">
        <v>9</v>
      </c>
      <c r="C5" s="4">
        <f>'CV Rotina &lt;2A - procedência'!H6</f>
        <v>0.58285714285714285</v>
      </c>
      <c r="D5" s="4">
        <f>'CV Rotina &lt;2A - procedência'!P6</f>
        <v>0.99428571428571422</v>
      </c>
      <c r="E5" s="4">
        <f>'CV Rotina &lt;2A - procedência'!J6</f>
        <v>1.0628571428571427</v>
      </c>
      <c r="F5" s="4">
        <f>'CV Rotina &lt;2A - procedência'!L6</f>
        <v>1.0971428571428572</v>
      </c>
      <c r="G5" s="4">
        <f>'CV Rotina &lt;2A - procedência'!N6</f>
        <v>1.1314285714285715</v>
      </c>
      <c r="H5" s="4">
        <f>'CV Rotina &lt;2A - procedência'!Z6</f>
        <v>0.96</v>
      </c>
      <c r="I5" s="4">
        <f>'CV Rotina &lt;2A - procedência'!R6</f>
        <v>1.0628571428571427</v>
      </c>
      <c r="J5" s="4">
        <f>'CV Rotina &lt;2A - procedência'!T6</f>
        <v>0.8571428571428571</v>
      </c>
      <c r="K5" s="4">
        <f>'CV Rotina &lt;2A - procedência'!X6</f>
        <v>0.8571428571428571</v>
      </c>
      <c r="L5" s="4">
        <f>'CV Rotina &lt;2A - procedência'!AB6</f>
        <v>0.68571428571428572</v>
      </c>
      <c r="M5" s="2">
        <f t="shared" si="0"/>
        <v>1</v>
      </c>
      <c r="N5" s="2">
        <f t="shared" si="1"/>
        <v>5</v>
      </c>
      <c r="O5" s="2">
        <f t="shared" si="2"/>
        <v>6</v>
      </c>
      <c r="P5" s="2">
        <f t="shared" si="3"/>
        <v>4</v>
      </c>
    </row>
    <row r="6" spans="1:16" x14ac:dyDescent="0.25">
      <c r="A6" s="2" t="s">
        <v>5</v>
      </c>
      <c r="B6" s="2" t="s">
        <v>10</v>
      </c>
      <c r="C6" s="4">
        <f>'CV Rotina &lt;2A - procedência'!H7</f>
        <v>0.7407407407407407</v>
      </c>
      <c r="D6" s="4">
        <f>'CV Rotina &lt;2A - procedência'!P7</f>
        <v>1.4814814814814814</v>
      </c>
      <c r="E6" s="4">
        <f>'CV Rotina &lt;2A - procedência'!J7</f>
        <v>1.037037037037037</v>
      </c>
      <c r="F6" s="4">
        <f>'CV Rotina &lt;2A - procedência'!L7</f>
        <v>1.037037037037037</v>
      </c>
      <c r="G6" s="4">
        <f>'CV Rotina &lt;2A - procedência'!N7</f>
        <v>1.4074074074074074</v>
      </c>
      <c r="H6" s="4">
        <f>'CV Rotina &lt;2A - procedência'!Z7</f>
        <v>0.66666666666666663</v>
      </c>
      <c r="I6" s="4">
        <f>'CV Rotina &lt;2A - procedência'!R7</f>
        <v>0.88888888888888884</v>
      </c>
      <c r="J6" s="4">
        <f>'CV Rotina &lt;2A - procedência'!T7</f>
        <v>1.1851851851851851</v>
      </c>
      <c r="K6" s="4">
        <f>'CV Rotina &lt;2A - procedência'!X7</f>
        <v>0.81481481481481477</v>
      </c>
      <c r="L6" s="4">
        <f>'CV Rotina &lt;2A - procedência'!AB7</f>
        <v>0.59259259259259256</v>
      </c>
      <c r="M6" s="2">
        <f t="shared" si="0"/>
        <v>1</v>
      </c>
      <c r="N6" s="2">
        <f t="shared" si="1"/>
        <v>4</v>
      </c>
      <c r="O6" s="2">
        <f t="shared" si="2"/>
        <v>5</v>
      </c>
      <c r="P6" s="2">
        <f t="shared" si="3"/>
        <v>3</v>
      </c>
    </row>
    <row r="7" spans="1:16" x14ac:dyDescent="0.25">
      <c r="A7" s="2" t="s">
        <v>4</v>
      </c>
      <c r="B7" s="2" t="s">
        <v>11</v>
      </c>
      <c r="C7" s="4">
        <f>'CV Rotina &lt;2A - procedência'!H8</f>
        <v>0</v>
      </c>
      <c r="D7" s="4">
        <f>'CV Rotina &lt;2A - procedência'!P8</f>
        <v>1.4831460674157302</v>
      </c>
      <c r="E7" s="4">
        <f>'CV Rotina &lt;2A - procedência'!J8</f>
        <v>1.2134831460674156</v>
      </c>
      <c r="F7" s="4">
        <f>'CV Rotina &lt;2A - procedência'!L8</f>
        <v>1.2134831460674156</v>
      </c>
      <c r="G7" s="4">
        <f>'CV Rotina &lt;2A - procedência'!N8</f>
        <v>1.4831460674157302</v>
      </c>
      <c r="H7" s="4">
        <f>'CV Rotina &lt;2A - procedência'!Z8</f>
        <v>1.0786516853932584</v>
      </c>
      <c r="I7" s="4">
        <f>'CV Rotina &lt;2A - procedência'!R8</f>
        <v>1.348314606741573</v>
      </c>
      <c r="J7" s="4">
        <f>'CV Rotina &lt;2A - procedência'!T8</f>
        <v>1.348314606741573</v>
      </c>
      <c r="K7" s="4">
        <f>'CV Rotina &lt;2A - procedência'!X8</f>
        <v>1.0786516853932584</v>
      </c>
      <c r="L7" s="4">
        <f>'CV Rotina &lt;2A - procedência'!AB8</f>
        <v>0.9438202247191011</v>
      </c>
      <c r="M7" s="2">
        <f t="shared" si="0"/>
        <v>1</v>
      </c>
      <c r="N7" s="2">
        <f t="shared" si="1"/>
        <v>7</v>
      </c>
      <c r="O7" s="2">
        <f t="shared" si="2"/>
        <v>8</v>
      </c>
      <c r="P7" s="2">
        <f t="shared" si="3"/>
        <v>4</v>
      </c>
    </row>
    <row r="8" spans="1:16" x14ac:dyDescent="0.25">
      <c r="A8" s="2" t="s">
        <v>5</v>
      </c>
      <c r="B8" s="2" t="s">
        <v>12</v>
      </c>
      <c r="C8" s="4">
        <f>'CV Rotina &lt;2A - procedência'!H9</f>
        <v>0.63157894736842102</v>
      </c>
      <c r="D8" s="4">
        <f>'CV Rotina &lt;2A - procedência'!P9</f>
        <v>1.1368421052631579</v>
      </c>
      <c r="E8" s="4">
        <f>'CV Rotina &lt;2A - procedência'!J9</f>
        <v>1.263157894736842</v>
      </c>
      <c r="F8" s="4">
        <f>'CV Rotina &lt;2A - procedência'!L9</f>
        <v>1.3263157894736841</v>
      </c>
      <c r="G8" s="4">
        <f>'CV Rotina &lt;2A - procedência'!N9</f>
        <v>1.1684210526315788</v>
      </c>
      <c r="H8" s="4">
        <f>'CV Rotina &lt;2A - procedência'!Z9</f>
        <v>1.0421052631578946</v>
      </c>
      <c r="I8" s="4">
        <f>'CV Rotina &lt;2A - procedência'!R9</f>
        <v>1.5157894736842106</v>
      </c>
      <c r="J8" s="4">
        <f>'CV Rotina &lt;2A - procedência'!T9</f>
        <v>0.72631578947368414</v>
      </c>
      <c r="K8" s="4">
        <f>'CV Rotina &lt;2A - procedência'!X9</f>
        <v>1.0736842105263158</v>
      </c>
      <c r="L8" s="4">
        <f>'CV Rotina &lt;2A - procedência'!AB9</f>
        <v>0.72631578947368414</v>
      </c>
      <c r="M8" s="2">
        <f t="shared" si="0"/>
        <v>1</v>
      </c>
      <c r="N8" s="2">
        <f t="shared" si="1"/>
        <v>6</v>
      </c>
      <c r="O8" s="2">
        <f t="shared" si="2"/>
        <v>7</v>
      </c>
      <c r="P8" s="2">
        <f t="shared" si="3"/>
        <v>4</v>
      </c>
    </row>
    <row r="9" spans="1:16" x14ac:dyDescent="0.25">
      <c r="A9" s="2" t="s">
        <v>5</v>
      </c>
      <c r="B9" s="2" t="s">
        <v>13</v>
      </c>
      <c r="C9" s="4">
        <f>'CV Rotina &lt;2A - procedência'!H10</f>
        <v>1.2537313432835822</v>
      </c>
      <c r="D9" s="4">
        <f>'CV Rotina &lt;2A - procedência'!P10</f>
        <v>0.89552238805970152</v>
      </c>
      <c r="E9" s="4">
        <f>'CV Rotina &lt;2A - procedência'!J10</f>
        <v>1.791044776119403</v>
      </c>
      <c r="F9" s="4">
        <f>'CV Rotina &lt;2A - procedência'!L10</f>
        <v>1.9701492537313434</v>
      </c>
      <c r="G9" s="4">
        <f>'CV Rotina &lt;2A - procedência'!N10</f>
        <v>0.89552238805970152</v>
      </c>
      <c r="H9" s="4">
        <f>'CV Rotina &lt;2A - procedência'!Z10</f>
        <v>1.0746268656716418</v>
      </c>
      <c r="I9" s="4">
        <f>'CV Rotina &lt;2A - procedência'!R10</f>
        <v>0.35820895522388063</v>
      </c>
      <c r="J9" s="4">
        <f>'CV Rotina &lt;2A - procedência'!T10</f>
        <v>1.0746268656716418</v>
      </c>
      <c r="K9" s="4">
        <f>'CV Rotina &lt;2A - procedência'!X10</f>
        <v>0.53731343283582089</v>
      </c>
      <c r="L9" s="4">
        <f>'CV Rotina &lt;2A - procedência'!AB10</f>
        <v>0.53731343283582089</v>
      </c>
      <c r="M9" s="2">
        <f t="shared" si="0"/>
        <v>1</v>
      </c>
      <c r="N9" s="2">
        <f t="shared" si="1"/>
        <v>4</v>
      </c>
      <c r="O9" s="2">
        <f t="shared" si="2"/>
        <v>5</v>
      </c>
      <c r="P9" s="2">
        <f t="shared" si="3"/>
        <v>3</v>
      </c>
    </row>
    <row r="10" spans="1:16" x14ac:dyDescent="0.25">
      <c r="A10" s="2" t="s">
        <v>2</v>
      </c>
      <c r="B10" s="2" t="s">
        <v>14</v>
      </c>
      <c r="C10" s="4">
        <f>'CV Rotina &lt;2A - procedência'!H11</f>
        <v>0.79163945133899416</v>
      </c>
      <c r="D10" s="4">
        <f>'CV Rotina &lt;2A - procedência'!P11</f>
        <v>1.0816459830176355</v>
      </c>
      <c r="E10" s="4">
        <f>'CV Rotina &lt;2A - procedência'!J11</f>
        <v>1.0189418680600915</v>
      </c>
      <c r="F10" s="4">
        <f>'CV Rotina &lt;2A - procedência'!L11</f>
        <v>1.0424559111691705</v>
      </c>
      <c r="G10" s="4">
        <f>'CV Rotina &lt;2A - procedência'!N11</f>
        <v>1.0973220117570215</v>
      </c>
      <c r="H10" s="4">
        <f>'CV Rotina &lt;2A - procedência'!Z11</f>
        <v>1.348138471587198</v>
      </c>
      <c r="I10" s="4">
        <f>'CV Rotina &lt;2A - procedência'!R11</f>
        <v>0.8700195950359243</v>
      </c>
      <c r="J10" s="4">
        <f>'CV Rotina &lt;2A - procedência'!T11</f>
        <v>0.94056172436316132</v>
      </c>
      <c r="K10" s="4">
        <f>'CV Rotina &lt;2A - procedência'!X11</f>
        <v>1.1208360548661007</v>
      </c>
      <c r="L10" s="4">
        <f>'CV Rotina &lt;2A - procedência'!AB11</f>
        <v>0.8621815806662313</v>
      </c>
      <c r="M10" s="2">
        <f t="shared" si="0"/>
        <v>1</v>
      </c>
      <c r="N10" s="2">
        <f t="shared" si="1"/>
        <v>5</v>
      </c>
      <c r="O10" s="2">
        <f t="shared" si="2"/>
        <v>6</v>
      </c>
      <c r="P10" s="2">
        <f t="shared" si="3"/>
        <v>4</v>
      </c>
    </row>
    <row r="11" spans="1:16" x14ac:dyDescent="0.25">
      <c r="A11" s="2" t="s">
        <v>5</v>
      </c>
      <c r="B11" s="2" t="s">
        <v>15</v>
      </c>
      <c r="C11" s="4">
        <f>'CV Rotina &lt;2A - procedência'!H12</f>
        <v>0</v>
      </c>
      <c r="D11" s="4">
        <f>'CV Rotina &lt;2A - procedência'!P12</f>
        <v>0.76056338028169013</v>
      </c>
      <c r="E11" s="4">
        <f>'CV Rotina &lt;2A - procedência'!J12</f>
        <v>1.352112676056338</v>
      </c>
      <c r="F11" s="4">
        <f>'CV Rotina &lt;2A - procedência'!L12</f>
        <v>1.2676056338028168</v>
      </c>
      <c r="G11" s="4">
        <f>'CV Rotina &lt;2A - procedência'!N12</f>
        <v>0.84507042253521125</v>
      </c>
      <c r="H11" s="4">
        <f>'CV Rotina &lt;2A - procedência'!Z12</f>
        <v>1.0140845070422535</v>
      </c>
      <c r="I11" s="4">
        <f>'CV Rotina &lt;2A - procedência'!R12</f>
        <v>0.84507042253521125</v>
      </c>
      <c r="J11" s="4">
        <f>'CV Rotina &lt;2A - procedência'!T12</f>
        <v>0.3380281690140845</v>
      </c>
      <c r="K11" s="4">
        <f>'CV Rotina &lt;2A - procedência'!X12</f>
        <v>0.92957746478873238</v>
      </c>
      <c r="L11" s="4">
        <f>'CV Rotina &lt;2A - procedência'!AB12</f>
        <v>0.59154929577464788</v>
      </c>
      <c r="M11" s="2">
        <f t="shared" si="0"/>
        <v>0</v>
      </c>
      <c r="N11" s="2">
        <f t="shared" si="1"/>
        <v>3</v>
      </c>
      <c r="O11" s="2">
        <f t="shared" si="2"/>
        <v>3</v>
      </c>
      <c r="P11" s="2">
        <f t="shared" si="3"/>
        <v>3</v>
      </c>
    </row>
    <row r="12" spans="1:16" x14ac:dyDescent="0.25">
      <c r="A12" s="2" t="s">
        <v>4</v>
      </c>
      <c r="B12" s="2" t="s">
        <v>16</v>
      </c>
      <c r="C12" s="4">
        <f>'CV Rotina &lt;2A - procedência'!H13</f>
        <v>0.2513089005235602</v>
      </c>
      <c r="D12" s="4">
        <f>'CV Rotina &lt;2A - procedência'!P13</f>
        <v>1.256544502617801</v>
      </c>
      <c r="E12" s="4">
        <f>'CV Rotina &lt;2A - procedência'!J13</f>
        <v>1.0052356020942408</v>
      </c>
      <c r="F12" s="4">
        <f>'CV Rotina &lt;2A - procedência'!L13</f>
        <v>0.97382198952879584</v>
      </c>
      <c r="G12" s="4">
        <f>'CV Rotina &lt;2A - procedência'!N13</f>
        <v>1.3193717277486912</v>
      </c>
      <c r="H12" s="4">
        <f>'CV Rotina &lt;2A - procedência'!Z13</f>
        <v>1.4764397905759163</v>
      </c>
      <c r="I12" s="4">
        <f>'CV Rotina &lt;2A - procedência'!R13</f>
        <v>1.0680628272251309</v>
      </c>
      <c r="J12" s="4">
        <f>'CV Rotina &lt;2A - procedência'!T13</f>
        <v>0.72251308900523559</v>
      </c>
      <c r="K12" s="4">
        <f>'CV Rotina &lt;2A - procedência'!X13</f>
        <v>1.256544502617801</v>
      </c>
      <c r="L12" s="4">
        <f>'CV Rotina &lt;2A - procedência'!AB13</f>
        <v>1.162303664921466</v>
      </c>
      <c r="M12" s="2">
        <f t="shared" si="0"/>
        <v>1</v>
      </c>
      <c r="N12" s="2">
        <f t="shared" si="1"/>
        <v>7</v>
      </c>
      <c r="O12" s="2">
        <f t="shared" si="2"/>
        <v>8</v>
      </c>
      <c r="P12" s="2">
        <f t="shared" si="3"/>
        <v>4</v>
      </c>
    </row>
    <row r="13" spans="1:16" x14ac:dyDescent="0.25">
      <c r="A13" s="2" t="s">
        <v>3</v>
      </c>
      <c r="B13" s="2" t="s">
        <v>17</v>
      </c>
      <c r="C13" s="4">
        <f>'CV Rotina &lt;2A - procedência'!H14</f>
        <v>0.54545454545454541</v>
      </c>
      <c r="D13" s="4">
        <f>'CV Rotina &lt;2A - procedência'!P14</f>
        <v>0.9494949494949495</v>
      </c>
      <c r="E13" s="4">
        <f>'CV Rotina &lt;2A - procedência'!J14</f>
        <v>0.70707070707070707</v>
      </c>
      <c r="F13" s="4">
        <f>'CV Rotina &lt;2A - procedência'!L14</f>
        <v>0.74747474747474751</v>
      </c>
      <c r="G13" s="4">
        <f>'CV Rotina &lt;2A - procedência'!N14</f>
        <v>0.9494949494949495</v>
      </c>
      <c r="H13" s="4">
        <f>'CV Rotina &lt;2A - procedência'!Z14</f>
        <v>1.0101010101010102</v>
      </c>
      <c r="I13" s="4">
        <f>'CV Rotina &lt;2A - procedência'!R14</f>
        <v>0.88888888888888884</v>
      </c>
      <c r="J13" s="4">
        <f>'CV Rotina &lt;2A - procedência'!T14</f>
        <v>0.88888888888888884</v>
      </c>
      <c r="K13" s="4">
        <f>'CV Rotina &lt;2A - procedência'!X14</f>
        <v>0.58585858585858586</v>
      </c>
      <c r="L13" s="4">
        <f>'CV Rotina &lt;2A - procedência'!AB14</f>
        <v>0.6262626262626263</v>
      </c>
      <c r="M13" s="2">
        <f t="shared" si="0"/>
        <v>1</v>
      </c>
      <c r="N13" s="2">
        <f t="shared" si="1"/>
        <v>1</v>
      </c>
      <c r="O13" s="2">
        <f t="shared" si="2"/>
        <v>2</v>
      </c>
      <c r="P13" s="2">
        <f t="shared" si="3"/>
        <v>1</v>
      </c>
    </row>
    <row r="14" spans="1:16" x14ac:dyDescent="0.25">
      <c r="A14" s="2" t="s">
        <v>3</v>
      </c>
      <c r="B14" s="2" t="s">
        <v>18</v>
      </c>
      <c r="C14" s="4">
        <f>'CV Rotina &lt;2A - procedência'!H15</f>
        <v>0.39622641509433959</v>
      </c>
      <c r="D14" s="4">
        <f>'CV Rotina &lt;2A - procedência'!P15</f>
        <v>0.90566037735849048</v>
      </c>
      <c r="E14" s="4">
        <f>'CV Rotina &lt;2A - procedência'!J15</f>
        <v>0.62264150943396224</v>
      </c>
      <c r="F14" s="4">
        <f>'CV Rotina &lt;2A - procedência'!L15</f>
        <v>0.84905660377358483</v>
      </c>
      <c r="G14" s="4">
        <f>'CV Rotina &lt;2A - procedência'!N15</f>
        <v>0.79245283018867918</v>
      </c>
      <c r="H14" s="4">
        <f>'CV Rotina &lt;2A - procedência'!Z15</f>
        <v>0.84905660377358483</v>
      </c>
      <c r="I14" s="4">
        <f>'CV Rotina &lt;2A - procedência'!R15</f>
        <v>0.79245283018867918</v>
      </c>
      <c r="J14" s="4">
        <f>'CV Rotina &lt;2A - procedência'!T15</f>
        <v>1.0188679245283019</v>
      </c>
      <c r="K14" s="4">
        <f>'CV Rotina &lt;2A - procedência'!X15</f>
        <v>1.1320754716981132</v>
      </c>
      <c r="L14" s="4">
        <f>'CV Rotina &lt;2A - procedência'!AB15</f>
        <v>0.96226415094339612</v>
      </c>
      <c r="M14" s="2">
        <f t="shared" si="0"/>
        <v>1</v>
      </c>
      <c r="N14" s="2">
        <f t="shared" si="1"/>
        <v>3</v>
      </c>
      <c r="O14" s="2">
        <f t="shared" si="2"/>
        <v>4</v>
      </c>
      <c r="P14" s="2">
        <f t="shared" si="3"/>
        <v>0</v>
      </c>
    </row>
    <row r="15" spans="1:16" x14ac:dyDescent="0.25">
      <c r="A15" s="2" t="s">
        <v>5</v>
      </c>
      <c r="B15" s="2" t="s">
        <v>19</v>
      </c>
      <c r="C15" s="4">
        <f>'CV Rotina &lt;2A - procedência'!H16</f>
        <v>0.759493670886076</v>
      </c>
      <c r="D15" s="4">
        <f>'CV Rotina &lt;2A - procedência'!P16</f>
        <v>2.1265822784810129</v>
      </c>
      <c r="E15" s="4">
        <f>'CV Rotina &lt;2A - procedência'!J16</f>
        <v>2.278481012658228</v>
      </c>
      <c r="F15" s="4">
        <f>'CV Rotina &lt;2A - procedência'!L16</f>
        <v>2.1265822784810129</v>
      </c>
      <c r="G15" s="4">
        <f>'CV Rotina &lt;2A - procedência'!N16</f>
        <v>2.1265822784810129</v>
      </c>
      <c r="H15" s="4">
        <f>'CV Rotina &lt;2A - procedência'!Z16</f>
        <v>1.8227848101265824</v>
      </c>
      <c r="I15" s="4">
        <f>'CV Rotina &lt;2A - procedência'!R16</f>
        <v>0.91139240506329122</v>
      </c>
      <c r="J15" s="4">
        <f>'CV Rotina &lt;2A - procedência'!T16</f>
        <v>1.2151898734177216</v>
      </c>
      <c r="K15" s="4">
        <f>'CV Rotina &lt;2A - procedência'!X16</f>
        <v>0.30379746835443039</v>
      </c>
      <c r="L15" s="4">
        <f>'CV Rotina &lt;2A - procedência'!AB16</f>
        <v>0</v>
      </c>
      <c r="M15" s="2">
        <f t="shared" si="0"/>
        <v>1</v>
      </c>
      <c r="N15" s="2">
        <f t="shared" si="1"/>
        <v>5</v>
      </c>
      <c r="O15" s="2">
        <f t="shared" si="2"/>
        <v>6</v>
      </c>
      <c r="P15" s="2">
        <f t="shared" si="3"/>
        <v>4</v>
      </c>
    </row>
    <row r="16" spans="1:16" x14ac:dyDescent="0.25">
      <c r="A16" s="2" t="s">
        <v>2</v>
      </c>
      <c r="B16" s="2" t="s">
        <v>20</v>
      </c>
      <c r="C16" s="4">
        <f>'CV Rotina &lt;2A - procedência'!H17</f>
        <v>0.80769230769230771</v>
      </c>
      <c r="D16" s="4">
        <f>'CV Rotina &lt;2A - procedência'!P17</f>
        <v>1.2692307692307694</v>
      </c>
      <c r="E16" s="4">
        <f>'CV Rotina &lt;2A - procedência'!J17</f>
        <v>1.5576923076923077</v>
      </c>
      <c r="F16" s="4">
        <f>'CV Rotina &lt;2A - procedência'!L17</f>
        <v>1.5576923076923077</v>
      </c>
      <c r="G16" s="4">
        <f>'CV Rotina &lt;2A - procedência'!N17</f>
        <v>1.2692307692307694</v>
      </c>
      <c r="H16" s="4">
        <f>'CV Rotina &lt;2A - procedência'!Z17</f>
        <v>1.2115384615384617</v>
      </c>
      <c r="I16" s="4">
        <f>'CV Rotina &lt;2A - procedência'!R17</f>
        <v>0.92307692307692313</v>
      </c>
      <c r="J16" s="4">
        <f>'CV Rotina &lt;2A - procedência'!T17</f>
        <v>1.153846153846154</v>
      </c>
      <c r="K16" s="4">
        <f>'CV Rotina &lt;2A - procedência'!X17</f>
        <v>1.3846153846153848</v>
      </c>
      <c r="L16" s="4">
        <f>'CV Rotina &lt;2A - procedência'!AB17</f>
        <v>1.3846153846153848</v>
      </c>
      <c r="M16" s="2">
        <f t="shared" si="0"/>
        <v>1</v>
      </c>
      <c r="N16" s="2">
        <f t="shared" si="1"/>
        <v>7</v>
      </c>
      <c r="O16" s="2">
        <f t="shared" si="2"/>
        <v>8</v>
      </c>
      <c r="P16" s="2">
        <f t="shared" si="3"/>
        <v>4</v>
      </c>
    </row>
    <row r="17" spans="1:16" x14ac:dyDescent="0.25">
      <c r="A17" s="2" t="s">
        <v>5</v>
      </c>
      <c r="B17" s="2" t="s">
        <v>21</v>
      </c>
      <c r="C17" s="4">
        <f>'CV Rotina &lt;2A - procedência'!H18</f>
        <v>1.2800639232920494</v>
      </c>
      <c r="D17" s="4">
        <f>'CV Rotina &lt;2A - procedência'!P18</f>
        <v>1.0115860966839791</v>
      </c>
      <c r="E17" s="4">
        <f>'CV Rotina &lt;2A - procedência'!J18</f>
        <v>1.0163803435876948</v>
      </c>
      <c r="F17" s="4">
        <f>'CV Rotina &lt;2A - procedência'!L18</f>
        <v>0.96843787455053931</v>
      </c>
      <c r="G17" s="4">
        <f>'CV Rotina &lt;2A - procedência'!N18</f>
        <v>1.0643228126248501</v>
      </c>
      <c r="H17" s="4">
        <f>'CV Rotina &lt;2A - procedência'!Z18</f>
        <v>1.1841789852177387</v>
      </c>
      <c r="I17" s="4">
        <f>'CV Rotina &lt;2A - procedência'!R18</f>
        <v>0.94446664003196157</v>
      </c>
      <c r="J17" s="4">
        <f>'CV Rotina &lt;2A - procedência'!T18</f>
        <v>0.91090691170595284</v>
      </c>
      <c r="K17" s="4">
        <f>'CV Rotina &lt;2A - procedência'!X18</f>
        <v>1.001997602876548</v>
      </c>
      <c r="L17" s="4">
        <f>'CV Rotina &lt;2A - procedência'!AB18</f>
        <v>0.45545345585297642</v>
      </c>
      <c r="M17" s="2">
        <f t="shared" si="0"/>
        <v>2</v>
      </c>
      <c r="N17" s="2">
        <f t="shared" si="1"/>
        <v>5</v>
      </c>
      <c r="O17" s="2">
        <f t="shared" si="2"/>
        <v>7</v>
      </c>
      <c r="P17" s="2">
        <f t="shared" si="3"/>
        <v>4</v>
      </c>
    </row>
    <row r="18" spans="1:16" x14ac:dyDescent="0.25">
      <c r="A18" s="2" t="s">
        <v>2</v>
      </c>
      <c r="B18" s="2" t="s">
        <v>22</v>
      </c>
      <c r="C18" s="4">
        <f>'CV Rotina &lt;2A - procedência'!H19</f>
        <v>0.3670020120724346</v>
      </c>
      <c r="D18" s="4">
        <f>'CV Rotina &lt;2A - procedência'!P19</f>
        <v>1.0454728370221327</v>
      </c>
      <c r="E18" s="4">
        <f>'CV Rotina &lt;2A - procedência'!J19</f>
        <v>1.0551307847082494</v>
      </c>
      <c r="F18" s="4">
        <f>'CV Rotina &lt;2A - procedência'!L19</f>
        <v>1.0164989939637827</v>
      </c>
      <c r="G18" s="4">
        <f>'CV Rotina &lt;2A - procedência'!N19</f>
        <v>1.0720321931589536</v>
      </c>
      <c r="H18" s="4">
        <f>'CV Rotina &lt;2A - procedência'!Z19</f>
        <v>1.0575452716297786</v>
      </c>
      <c r="I18" s="4">
        <f>'CV Rotina &lt;2A - procedência'!R19</f>
        <v>0.99476861167002006</v>
      </c>
      <c r="J18" s="4">
        <f>'CV Rotina &lt;2A - procedência'!T19</f>
        <v>0.85955734406438633</v>
      </c>
      <c r="K18" s="4">
        <f>'CV Rotina &lt;2A - procedência'!X19</f>
        <v>0.9488933601609657</v>
      </c>
      <c r="L18" s="4">
        <f>'CV Rotina &lt;2A - procedência'!AB19</f>
        <v>0.54325955734406439</v>
      </c>
      <c r="M18" s="2">
        <f t="shared" si="0"/>
        <v>1</v>
      </c>
      <c r="N18" s="2">
        <f t="shared" si="1"/>
        <v>5</v>
      </c>
      <c r="O18" s="2">
        <f t="shared" si="2"/>
        <v>6</v>
      </c>
      <c r="P18" s="2">
        <f t="shared" si="3"/>
        <v>4</v>
      </c>
    </row>
    <row r="19" spans="1:16" x14ac:dyDescent="0.25">
      <c r="A19" s="2" t="s">
        <v>5</v>
      </c>
      <c r="B19" s="2" t="s">
        <v>23</v>
      </c>
      <c r="C19" s="4">
        <f>'CV Rotina &lt;2A - procedência'!H20</f>
        <v>0.66518847006651882</v>
      </c>
      <c r="D19" s="4">
        <f>'CV Rotina &lt;2A - procedência'!P20</f>
        <v>0.79822616407982261</v>
      </c>
      <c r="E19" s="4">
        <f>'CV Rotina &lt;2A - procedência'!J20</f>
        <v>1.1175166297117516</v>
      </c>
      <c r="F19" s="4">
        <f>'CV Rotina &lt;2A - procedência'!L20</f>
        <v>1.0909090909090908</v>
      </c>
      <c r="G19" s="4">
        <f>'CV Rotina &lt;2A - procedência'!N20</f>
        <v>0.90465631929046553</v>
      </c>
      <c r="H19" s="4">
        <f>'CV Rotina &lt;2A - procedência'!Z20</f>
        <v>1.4368070953436807</v>
      </c>
      <c r="I19" s="4">
        <f>'CV Rotina &lt;2A - procedência'!R20</f>
        <v>0.87804878048780477</v>
      </c>
      <c r="J19" s="4">
        <f>'CV Rotina &lt;2A - procedência'!T20</f>
        <v>0.74501108647450109</v>
      </c>
      <c r="K19" s="4">
        <f>'CV Rotina &lt;2A - procedência'!X20</f>
        <v>0.85144124168514412</v>
      </c>
      <c r="L19" s="4">
        <f>'CV Rotina &lt;2A - procedência'!AB20</f>
        <v>0.71840354767184034</v>
      </c>
      <c r="M19" s="2">
        <f t="shared" si="0"/>
        <v>0</v>
      </c>
      <c r="N19" s="2">
        <f t="shared" si="1"/>
        <v>3</v>
      </c>
      <c r="O19" s="2">
        <f t="shared" si="2"/>
        <v>3</v>
      </c>
      <c r="P19" s="2">
        <f t="shared" si="3"/>
        <v>3</v>
      </c>
    </row>
    <row r="20" spans="1:16" x14ac:dyDescent="0.25">
      <c r="A20" s="2" t="s">
        <v>4</v>
      </c>
      <c r="B20" s="2" t="s">
        <v>24</v>
      </c>
      <c r="C20" s="4">
        <f>'CV Rotina &lt;2A - procedência'!H21</f>
        <v>2.0785046728971963</v>
      </c>
      <c r="D20" s="4">
        <f>'CV Rotina &lt;2A - procedência'!P21</f>
        <v>1.0841121495327102</v>
      </c>
      <c r="E20" s="4">
        <f>'CV Rotina &lt;2A - procedência'!J21</f>
        <v>0.9719626168224299</v>
      </c>
      <c r="F20" s="4">
        <f>'CV Rotina &lt;2A - procedência'!L21</f>
        <v>0.89719626168224298</v>
      </c>
      <c r="G20" s="4">
        <f>'CV Rotina &lt;2A - procedência'!N21</f>
        <v>1.0542056074766355</v>
      </c>
      <c r="H20" s="4">
        <f>'CV Rotina &lt;2A - procedência'!Z21</f>
        <v>0.97943925233644857</v>
      </c>
      <c r="I20" s="4">
        <f>'CV Rotina &lt;2A - procedência'!R21</f>
        <v>0.90467289719626165</v>
      </c>
      <c r="J20" s="4">
        <f>'CV Rotina &lt;2A - procedência'!T21</f>
        <v>0.85981308411214952</v>
      </c>
      <c r="K20" s="4">
        <f>'CV Rotina &lt;2A - procedência'!X21</f>
        <v>0.66542056074766354</v>
      </c>
      <c r="L20" s="4">
        <f>'CV Rotina &lt;2A - procedência'!AB21</f>
        <v>0.58317757009345794</v>
      </c>
      <c r="M20" s="2">
        <f t="shared" si="0"/>
        <v>2</v>
      </c>
      <c r="N20" s="2">
        <f t="shared" si="1"/>
        <v>3</v>
      </c>
      <c r="O20" s="2">
        <f t="shared" si="2"/>
        <v>5</v>
      </c>
      <c r="P20" s="2">
        <f t="shared" si="3"/>
        <v>3</v>
      </c>
    </row>
    <row r="21" spans="1:16" x14ac:dyDescent="0.25">
      <c r="A21" s="2" t="s">
        <v>3</v>
      </c>
      <c r="B21" s="2" t="s">
        <v>25</v>
      </c>
      <c r="C21" s="4">
        <f>'CV Rotina &lt;2A - procedência'!H22</f>
        <v>3.125E-2</v>
      </c>
      <c r="D21" s="4">
        <f>'CV Rotina &lt;2A - procedência'!P22</f>
        <v>0.96875</v>
      </c>
      <c r="E21" s="4">
        <f>'CV Rotina &lt;2A - procedência'!J22</f>
        <v>1.0625</v>
      </c>
      <c r="F21" s="4">
        <f>'CV Rotina &lt;2A - procedência'!L22</f>
        <v>1.03125</v>
      </c>
      <c r="G21" s="4">
        <f>'CV Rotina &lt;2A - procedência'!N22</f>
        <v>0.96875</v>
      </c>
      <c r="H21" s="4">
        <f>'CV Rotina &lt;2A - procedência'!Z22</f>
        <v>1.28125</v>
      </c>
      <c r="I21" s="4">
        <f>'CV Rotina &lt;2A - procedência'!R22</f>
        <v>0.96875</v>
      </c>
      <c r="J21" s="4">
        <f>'CV Rotina &lt;2A - procedência'!T22</f>
        <v>1.0625</v>
      </c>
      <c r="K21" s="4">
        <f>'CV Rotina &lt;2A - procedência'!X22</f>
        <v>0.84375</v>
      </c>
      <c r="L21" s="4">
        <f>'CV Rotina &lt;2A - procedência'!AB22</f>
        <v>0.6875</v>
      </c>
      <c r="M21" s="2">
        <f t="shared" si="0"/>
        <v>1</v>
      </c>
      <c r="N21" s="2">
        <f t="shared" si="1"/>
        <v>6</v>
      </c>
      <c r="O21" s="2">
        <f t="shared" si="2"/>
        <v>7</v>
      </c>
      <c r="P21" s="2">
        <f t="shared" si="3"/>
        <v>4</v>
      </c>
    </row>
    <row r="22" spans="1:16" x14ac:dyDescent="0.25">
      <c r="A22" s="2" t="s">
        <v>2</v>
      </c>
      <c r="B22" s="2" t="s">
        <v>26</v>
      </c>
      <c r="C22" s="4">
        <f>'CV Rotina &lt;2A - procedência'!H23</f>
        <v>0</v>
      </c>
      <c r="D22" s="4">
        <f>'CV Rotina &lt;2A - procedência'!P23</f>
        <v>1.0843373493975903</v>
      </c>
      <c r="E22" s="4">
        <f>'CV Rotina &lt;2A - procedência'!J23</f>
        <v>0.6506024096385542</v>
      </c>
      <c r="F22" s="4">
        <f>'CV Rotina &lt;2A - procedência'!L23</f>
        <v>0.6506024096385542</v>
      </c>
      <c r="G22" s="4">
        <f>'CV Rotina &lt;2A - procedência'!N23</f>
        <v>1.0843373493975903</v>
      </c>
      <c r="H22" s="4">
        <f>'CV Rotina &lt;2A - procedência'!Z23</f>
        <v>0.57831325301204817</v>
      </c>
      <c r="I22" s="4">
        <f>'CV Rotina &lt;2A - procedência'!R23</f>
        <v>1.0120481927710843</v>
      </c>
      <c r="J22" s="4">
        <f>'CV Rotina &lt;2A - procedência'!T23</f>
        <v>1.0120481927710843</v>
      </c>
      <c r="K22" s="4">
        <f>'CV Rotina &lt;2A - procedência'!X23</f>
        <v>0.86746987951807231</v>
      </c>
      <c r="L22" s="4">
        <f>'CV Rotina &lt;2A - procedência'!AB23</f>
        <v>0.50602409638554213</v>
      </c>
      <c r="M22" s="2">
        <f t="shared" si="0"/>
        <v>1</v>
      </c>
      <c r="N22" s="2">
        <f t="shared" si="1"/>
        <v>3</v>
      </c>
      <c r="O22" s="2">
        <f t="shared" si="2"/>
        <v>4</v>
      </c>
      <c r="P22" s="2">
        <f t="shared" si="3"/>
        <v>1</v>
      </c>
    </row>
    <row r="23" spans="1:16" x14ac:dyDescent="0.25">
      <c r="A23" s="2" t="s">
        <v>5</v>
      </c>
      <c r="B23" s="2" t="s">
        <v>27</v>
      </c>
      <c r="C23" s="4">
        <f>'CV Rotina &lt;2A - procedência'!H24</f>
        <v>0.75</v>
      </c>
      <c r="D23" s="4">
        <f>'CV Rotina &lt;2A - procedência'!P24</f>
        <v>0.75</v>
      </c>
      <c r="E23" s="4">
        <f>'CV Rotina &lt;2A - procedência'!J24</f>
        <v>1.125</v>
      </c>
      <c r="F23" s="4">
        <f>'CV Rotina &lt;2A - procedência'!L24</f>
        <v>1.125</v>
      </c>
      <c r="G23" s="4">
        <f>'CV Rotina &lt;2A - procedência'!N24</f>
        <v>0.75</v>
      </c>
      <c r="H23" s="4">
        <f>'CV Rotina &lt;2A - procedência'!Z24</f>
        <v>0.75</v>
      </c>
      <c r="I23" s="4">
        <f>'CV Rotina &lt;2A - procedência'!R24</f>
        <v>1.6875</v>
      </c>
      <c r="J23" s="4">
        <f>'CV Rotina &lt;2A - procedência'!T24</f>
        <v>1.125</v>
      </c>
      <c r="K23" s="4">
        <f>'CV Rotina &lt;2A - procedência'!X24</f>
        <v>1.125</v>
      </c>
      <c r="L23" s="4">
        <f>'CV Rotina &lt;2A - procedência'!AB24</f>
        <v>1.3125</v>
      </c>
      <c r="M23" s="2">
        <f t="shared" si="0"/>
        <v>0</v>
      </c>
      <c r="N23" s="2">
        <f t="shared" si="1"/>
        <v>6</v>
      </c>
      <c r="O23" s="2">
        <f t="shared" si="2"/>
        <v>6</v>
      </c>
      <c r="P23" s="2">
        <f t="shared" si="3"/>
        <v>2</v>
      </c>
    </row>
    <row r="24" spans="1:16" x14ac:dyDescent="0.25">
      <c r="A24" s="2" t="s">
        <v>2</v>
      </c>
      <c r="B24" s="2" t="s">
        <v>28</v>
      </c>
      <c r="C24" s="4">
        <f>'CV Rotina &lt;2A - procedência'!H25</f>
        <v>0.2608695652173913</v>
      </c>
      <c r="D24" s="4">
        <f>'CV Rotina &lt;2A - procedência'!P25</f>
        <v>0.72463768115942029</v>
      </c>
      <c r="E24" s="4">
        <f>'CV Rotina &lt;2A - procedência'!J25</f>
        <v>0.92753623188405798</v>
      </c>
      <c r="F24" s="4">
        <f>'CV Rotina &lt;2A - procedência'!L25</f>
        <v>0.92753623188405798</v>
      </c>
      <c r="G24" s="4">
        <f>'CV Rotina &lt;2A - procedência'!N25</f>
        <v>0.78260869565217395</v>
      </c>
      <c r="H24" s="4">
        <f>'CV Rotina &lt;2A - procedência'!Z25</f>
        <v>1.2463768115942029</v>
      </c>
      <c r="I24" s="4">
        <f>'CV Rotina &lt;2A - procedência'!R25</f>
        <v>0.92753623188405798</v>
      </c>
      <c r="J24" s="4">
        <f>'CV Rotina &lt;2A - procedência'!T25</f>
        <v>0.84057971014492749</v>
      </c>
      <c r="K24" s="4">
        <f>'CV Rotina &lt;2A - procedência'!X25</f>
        <v>1.1014492753623188</v>
      </c>
      <c r="L24" s="4">
        <f>'CV Rotina &lt;2A - procedência'!AB25</f>
        <v>1.5072463768115942</v>
      </c>
      <c r="M24" s="2">
        <f t="shared" si="0"/>
        <v>0</v>
      </c>
      <c r="N24" s="2">
        <f t="shared" si="1"/>
        <v>3</v>
      </c>
      <c r="O24" s="2">
        <f t="shared" si="2"/>
        <v>3</v>
      </c>
      <c r="P24" s="2">
        <f t="shared" si="3"/>
        <v>1</v>
      </c>
    </row>
    <row r="25" spans="1:16" x14ac:dyDescent="0.25">
      <c r="A25" s="2" t="s">
        <v>5</v>
      </c>
      <c r="B25" s="2" t="s">
        <v>29</v>
      </c>
      <c r="C25" s="4">
        <f>'CV Rotina &lt;2A - procedência'!H26</f>
        <v>0.75789473684210529</v>
      </c>
      <c r="D25" s="4">
        <f>'CV Rotina &lt;2A - procedência'!P26</f>
        <v>1.5157894736842106</v>
      </c>
      <c r="E25" s="4">
        <f>'CV Rotina &lt;2A - procedência'!J26</f>
        <v>1.5157894736842106</v>
      </c>
      <c r="F25" s="4">
        <f>'CV Rotina &lt;2A - procedência'!L26</f>
        <v>1.6421052631578947</v>
      </c>
      <c r="G25" s="4">
        <f>'CV Rotina &lt;2A - procedência'!N26</f>
        <v>1.6421052631578947</v>
      </c>
      <c r="H25" s="4">
        <f>'CV Rotina &lt;2A - procedência'!Z26</f>
        <v>1.3894736842105262</v>
      </c>
      <c r="I25" s="4">
        <f>'CV Rotina &lt;2A - procedência'!R26</f>
        <v>1.263157894736842</v>
      </c>
      <c r="J25" s="4">
        <f>'CV Rotina &lt;2A - procedência'!T26</f>
        <v>1.5157894736842106</v>
      </c>
      <c r="K25" s="4">
        <f>'CV Rotina &lt;2A - procedência'!X26</f>
        <v>1.5157894736842106</v>
      </c>
      <c r="L25" s="4">
        <f>'CV Rotina &lt;2A - procedência'!AB26</f>
        <v>0.63157894736842102</v>
      </c>
      <c r="M25" s="2">
        <f t="shared" si="0"/>
        <v>1</v>
      </c>
      <c r="N25" s="2">
        <f t="shared" si="1"/>
        <v>7</v>
      </c>
      <c r="O25" s="2">
        <f t="shared" si="2"/>
        <v>8</v>
      </c>
      <c r="P25" s="2">
        <f t="shared" si="3"/>
        <v>4</v>
      </c>
    </row>
    <row r="26" spans="1:16" x14ac:dyDescent="0.25">
      <c r="A26" s="2" t="s">
        <v>3</v>
      </c>
      <c r="B26" s="2" t="s">
        <v>30</v>
      </c>
      <c r="C26" s="4">
        <f>'CV Rotina &lt;2A - procedência'!H27</f>
        <v>0.70038910505836571</v>
      </c>
      <c r="D26" s="4">
        <f>'CV Rotina &lt;2A - procedência'!P27</f>
        <v>1.3540856031128403</v>
      </c>
      <c r="E26" s="4">
        <f>'CV Rotina &lt;2A - procedência'!J27</f>
        <v>1.4474708171206225</v>
      </c>
      <c r="F26" s="4">
        <f>'CV Rotina &lt;2A - procedência'!L27</f>
        <v>1.3540856031128403</v>
      </c>
      <c r="G26" s="4">
        <f>'CV Rotina &lt;2A - procedência'!N27</f>
        <v>1.4007782101167314</v>
      </c>
      <c r="H26" s="4">
        <f>'CV Rotina &lt;2A - procedência'!Z27</f>
        <v>1.1206225680933852</v>
      </c>
      <c r="I26" s="4">
        <f>'CV Rotina &lt;2A - procedência'!R27</f>
        <v>0.98054474708171202</v>
      </c>
      <c r="J26" s="4">
        <f>'CV Rotina &lt;2A - procedência'!T27</f>
        <v>1.2140077821011672</v>
      </c>
      <c r="K26" s="4">
        <f>'CV Rotina &lt;2A - procedência'!X27</f>
        <v>1.3540856031128403</v>
      </c>
      <c r="L26" s="4">
        <f>'CV Rotina &lt;2A - procedência'!AB27</f>
        <v>0.88715953307392992</v>
      </c>
      <c r="M26" s="2">
        <f t="shared" si="0"/>
        <v>1</v>
      </c>
      <c r="N26" s="2">
        <f t="shared" si="1"/>
        <v>7</v>
      </c>
      <c r="O26" s="2">
        <f t="shared" si="2"/>
        <v>8</v>
      </c>
      <c r="P26" s="2">
        <f t="shared" si="3"/>
        <v>4</v>
      </c>
    </row>
    <row r="27" spans="1:16" x14ac:dyDescent="0.25">
      <c r="A27" s="2" t="s">
        <v>2</v>
      </c>
      <c r="B27" s="2" t="s">
        <v>31</v>
      </c>
      <c r="C27" s="4">
        <f>'CV Rotina &lt;2A - procedência'!H28</f>
        <v>0.28169014084507044</v>
      </c>
      <c r="D27" s="4">
        <f>'CV Rotina &lt;2A - procedência'!P28</f>
        <v>1.4647887323943662</v>
      </c>
      <c r="E27" s="4">
        <f>'CV Rotina &lt;2A - procedência'!J28</f>
        <v>1.352112676056338</v>
      </c>
      <c r="F27" s="4">
        <f>'CV Rotina &lt;2A - procedência'!L28</f>
        <v>1.2394366197183098</v>
      </c>
      <c r="G27" s="4">
        <f>'CV Rotina &lt;2A - procedência'!N28</f>
        <v>1.5211267605633803</v>
      </c>
      <c r="H27" s="4">
        <f>'CV Rotina &lt;2A - procedência'!Z28</f>
        <v>0.676056338028169</v>
      </c>
      <c r="I27" s="4">
        <f>'CV Rotina &lt;2A - procedência'!R28</f>
        <v>1.1830985915492958</v>
      </c>
      <c r="J27" s="4">
        <f>'CV Rotina &lt;2A - procedência'!T28</f>
        <v>1.1267605633802817</v>
      </c>
      <c r="K27" s="4">
        <f>'CV Rotina &lt;2A - procedência'!X28</f>
        <v>1.2394366197183098</v>
      </c>
      <c r="L27" s="4">
        <f>'CV Rotina &lt;2A - procedência'!AB28</f>
        <v>1.5211267605633803</v>
      </c>
      <c r="M27" s="2">
        <f t="shared" si="0"/>
        <v>1</v>
      </c>
      <c r="N27" s="2">
        <f t="shared" si="1"/>
        <v>7</v>
      </c>
      <c r="O27" s="2">
        <f t="shared" si="2"/>
        <v>8</v>
      </c>
      <c r="P27" s="2">
        <f t="shared" si="3"/>
        <v>3</v>
      </c>
    </row>
    <row r="28" spans="1:16" x14ac:dyDescent="0.25">
      <c r="A28" s="2" t="s">
        <v>4</v>
      </c>
      <c r="B28" s="2" t="s">
        <v>32</v>
      </c>
      <c r="C28" s="4">
        <f>'CV Rotina &lt;2A - procedência'!H29</f>
        <v>0.41666666666666669</v>
      </c>
      <c r="D28" s="4">
        <f>'CV Rotina &lt;2A - procedência'!P29</f>
        <v>1.6666666666666667</v>
      </c>
      <c r="E28" s="4">
        <f>'CV Rotina &lt;2A - procedência'!J29</f>
        <v>0.91666666666666663</v>
      </c>
      <c r="F28" s="4">
        <f>'CV Rotina &lt;2A - procedência'!L29</f>
        <v>0.83333333333333337</v>
      </c>
      <c r="G28" s="4">
        <f>'CV Rotina &lt;2A - procedência'!N29</f>
        <v>1.6666666666666667</v>
      </c>
      <c r="H28" s="4">
        <f>'CV Rotina &lt;2A - procedência'!Z29</f>
        <v>1</v>
      </c>
      <c r="I28" s="4">
        <f>'CV Rotina &lt;2A - procedência'!R29</f>
        <v>0.66666666666666663</v>
      </c>
      <c r="J28" s="4">
        <f>'CV Rotina &lt;2A - procedência'!T29</f>
        <v>1.0833333333333333</v>
      </c>
      <c r="K28" s="4">
        <f>'CV Rotina &lt;2A - procedência'!X29</f>
        <v>0.58333333333333337</v>
      </c>
      <c r="L28" s="4">
        <f>'CV Rotina &lt;2A - procedência'!AB29</f>
        <v>0.41666666666666669</v>
      </c>
      <c r="M28" s="2">
        <f t="shared" si="0"/>
        <v>1</v>
      </c>
      <c r="N28" s="2">
        <f t="shared" si="1"/>
        <v>3</v>
      </c>
      <c r="O28" s="2">
        <f t="shared" si="2"/>
        <v>4</v>
      </c>
      <c r="P28" s="2">
        <f t="shared" si="3"/>
        <v>2</v>
      </c>
    </row>
    <row r="29" spans="1:16" x14ac:dyDescent="0.25">
      <c r="A29" s="2" t="s">
        <v>5</v>
      </c>
      <c r="B29" s="2" t="s">
        <v>33</v>
      </c>
      <c r="C29" s="4">
        <f>'CV Rotina &lt;2A - procedência'!H30</f>
        <v>0.60869565217391308</v>
      </c>
      <c r="D29" s="4">
        <f>'CV Rotina &lt;2A - procedência'!P30</f>
        <v>0.69565217391304346</v>
      </c>
      <c r="E29" s="4">
        <f>'CV Rotina &lt;2A - procedência'!J30</f>
        <v>1.3913043478260869</v>
      </c>
      <c r="F29" s="4">
        <f>'CV Rotina &lt;2A - procedência'!L30</f>
        <v>1.3913043478260869</v>
      </c>
      <c r="G29" s="4">
        <f>'CV Rotina &lt;2A - procedência'!N30</f>
        <v>0.89855072463768115</v>
      </c>
      <c r="H29" s="4">
        <f>'CV Rotina &lt;2A - procedência'!Z30</f>
        <v>1.6231884057971016</v>
      </c>
      <c r="I29" s="4">
        <f>'CV Rotina &lt;2A - procedência'!R30</f>
        <v>1.0724637681159421</v>
      </c>
      <c r="J29" s="4">
        <f>'CV Rotina &lt;2A - procedência'!T30</f>
        <v>1.0724637681159421</v>
      </c>
      <c r="K29" s="4">
        <f>'CV Rotina &lt;2A - procedência'!X30</f>
        <v>1.0144927536231885</v>
      </c>
      <c r="L29" s="4">
        <f>'CV Rotina &lt;2A - procedência'!AB30</f>
        <v>0.43478260869565216</v>
      </c>
      <c r="M29" s="2">
        <f t="shared" si="0"/>
        <v>0</v>
      </c>
      <c r="N29" s="2">
        <f t="shared" si="1"/>
        <v>6</v>
      </c>
      <c r="O29" s="2">
        <f t="shared" si="2"/>
        <v>6</v>
      </c>
      <c r="P29" s="2">
        <f t="shared" si="3"/>
        <v>3</v>
      </c>
    </row>
    <row r="30" spans="1:16" x14ac:dyDescent="0.25">
      <c r="A30" s="2" t="s">
        <v>2</v>
      </c>
      <c r="B30" s="2" t="s">
        <v>34</v>
      </c>
      <c r="C30" s="4">
        <f>'CV Rotina &lt;2A - procedência'!H31</f>
        <v>0.76394366197183106</v>
      </c>
      <c r="D30" s="4">
        <f>'CV Rotina &lt;2A - procedência'!P31</f>
        <v>0.82478873239436623</v>
      </c>
      <c r="E30" s="4">
        <f>'CV Rotina &lt;2A - procedência'!J31</f>
        <v>1.0005633802816902</v>
      </c>
      <c r="F30" s="4">
        <f>'CV Rotina &lt;2A - procedência'!L31</f>
        <v>0.8991549295774649</v>
      </c>
      <c r="G30" s="4">
        <f>'CV Rotina &lt;2A - procedência'!N31</f>
        <v>0.89239436619718315</v>
      </c>
      <c r="H30" s="4">
        <f>'CV Rotina &lt;2A - procedência'!Z31</f>
        <v>0.75718309859154931</v>
      </c>
      <c r="I30" s="4">
        <f>'CV Rotina &lt;2A - procedência'!R31</f>
        <v>0.87887323943661977</v>
      </c>
      <c r="J30" s="4">
        <f>'CV Rotina &lt;2A - procedência'!T31</f>
        <v>0.81802816901408459</v>
      </c>
      <c r="K30" s="4">
        <f>'CV Rotina &lt;2A - procedência'!X31</f>
        <v>0.81126760563380285</v>
      </c>
      <c r="L30" s="4">
        <f>'CV Rotina &lt;2A - procedência'!AB31</f>
        <v>0.56788732394366204</v>
      </c>
      <c r="M30" s="2">
        <f t="shared" si="0"/>
        <v>0</v>
      </c>
      <c r="N30" s="2">
        <f t="shared" si="1"/>
        <v>1</v>
      </c>
      <c r="O30" s="2">
        <f t="shared" si="2"/>
        <v>1</v>
      </c>
      <c r="P30" s="2">
        <f t="shared" si="3"/>
        <v>1</v>
      </c>
    </row>
    <row r="31" spans="1:16" x14ac:dyDescent="0.25">
      <c r="A31" s="2" t="s">
        <v>2</v>
      </c>
      <c r="B31" s="2" t="s">
        <v>35</v>
      </c>
      <c r="C31" s="4">
        <f>'CV Rotina &lt;2A - procedência'!H32</f>
        <v>1.054945054945055</v>
      </c>
      <c r="D31" s="4">
        <f>'CV Rotina &lt;2A - procedência'!P32</f>
        <v>1.3516483516483517</v>
      </c>
      <c r="E31" s="4">
        <f>'CV Rotina &lt;2A - procedência'!J32</f>
        <v>1.054945054945055</v>
      </c>
      <c r="F31" s="4">
        <f>'CV Rotina &lt;2A - procedência'!L32</f>
        <v>1.054945054945055</v>
      </c>
      <c r="G31" s="4">
        <f>'CV Rotina &lt;2A - procedência'!N32</f>
        <v>1.3846153846153846</v>
      </c>
      <c r="H31" s="4">
        <f>'CV Rotina &lt;2A - procedência'!Z32</f>
        <v>1.1208791208791209</v>
      </c>
      <c r="I31" s="4">
        <f>'CV Rotina &lt;2A - procedência'!R32</f>
        <v>1.1868131868131868</v>
      </c>
      <c r="J31" s="4">
        <f>'CV Rotina &lt;2A - procedência'!T32</f>
        <v>0.72527472527472525</v>
      </c>
      <c r="K31" s="4">
        <f>'CV Rotina &lt;2A - procedência'!X32</f>
        <v>0.89010989010989017</v>
      </c>
      <c r="L31" s="4">
        <f>'CV Rotina &lt;2A - procedência'!AB32</f>
        <v>0.23076923076923078</v>
      </c>
      <c r="M31" s="2">
        <f t="shared" si="0"/>
        <v>2</v>
      </c>
      <c r="N31" s="2">
        <f t="shared" si="1"/>
        <v>5</v>
      </c>
      <c r="O31" s="2">
        <f t="shared" si="2"/>
        <v>7</v>
      </c>
      <c r="P31" s="2">
        <f t="shared" si="3"/>
        <v>4</v>
      </c>
    </row>
    <row r="32" spans="1:16" x14ac:dyDescent="0.25">
      <c r="A32" s="2" t="s">
        <v>2</v>
      </c>
      <c r="B32" s="2" t="s">
        <v>36</v>
      </c>
      <c r="C32" s="4">
        <f>'CV Rotina &lt;2A - procedência'!H33</f>
        <v>0.1702127659574468</v>
      </c>
      <c r="D32" s="4">
        <f>'CV Rotina &lt;2A - procedência'!P33</f>
        <v>0.76595744680851063</v>
      </c>
      <c r="E32" s="4">
        <f>'CV Rotina &lt;2A - procedência'!J33</f>
        <v>0.85106382978723405</v>
      </c>
      <c r="F32" s="4">
        <f>'CV Rotina &lt;2A - procedência'!L33</f>
        <v>0.85106382978723405</v>
      </c>
      <c r="G32" s="4">
        <f>'CV Rotina &lt;2A - procedência'!N33</f>
        <v>0.85106382978723405</v>
      </c>
      <c r="H32" s="4">
        <f>'CV Rotina &lt;2A - procedência'!Z33</f>
        <v>0.68085106382978722</v>
      </c>
      <c r="I32" s="4">
        <f>'CV Rotina &lt;2A - procedência'!R33</f>
        <v>1.446808510638298</v>
      </c>
      <c r="J32" s="4">
        <f>'CV Rotina &lt;2A - procedência'!T33</f>
        <v>1.3617021276595744</v>
      </c>
      <c r="K32" s="4">
        <f>'CV Rotina &lt;2A - procedência'!X33</f>
        <v>0.42553191489361702</v>
      </c>
      <c r="L32" s="4">
        <f>'CV Rotina &lt;2A - procedência'!AB33</f>
        <v>0.42553191489361702</v>
      </c>
      <c r="M32" s="2">
        <f t="shared" si="0"/>
        <v>0</v>
      </c>
      <c r="N32" s="2">
        <f t="shared" si="1"/>
        <v>2</v>
      </c>
      <c r="O32" s="2">
        <f t="shared" si="2"/>
        <v>2</v>
      </c>
      <c r="P32" s="2">
        <f t="shared" si="3"/>
        <v>0</v>
      </c>
    </row>
    <row r="33" spans="1:16" x14ac:dyDescent="0.25">
      <c r="A33" s="2" t="s">
        <v>5</v>
      </c>
      <c r="B33" s="2" t="s">
        <v>37</v>
      </c>
      <c r="C33" s="4">
        <f>'CV Rotina &lt;2A - procedência'!H34</f>
        <v>0.26277372262773724</v>
      </c>
      <c r="D33" s="4">
        <f>'CV Rotina &lt;2A - procedência'!P34</f>
        <v>1.1386861313868615</v>
      </c>
      <c r="E33" s="4">
        <f>'CV Rotina &lt;2A - procedência'!J34</f>
        <v>0.78832116788321172</v>
      </c>
      <c r="F33" s="4">
        <f>'CV Rotina &lt;2A - procedência'!L34</f>
        <v>0.96350364963503654</v>
      </c>
      <c r="G33" s="4">
        <f>'CV Rotina &lt;2A - procedência'!N34</f>
        <v>1.051094890510949</v>
      </c>
      <c r="H33" s="4">
        <f>'CV Rotina &lt;2A - procedência'!Z34</f>
        <v>0.96350364963503654</v>
      </c>
      <c r="I33" s="4">
        <f>'CV Rotina &lt;2A - procedência'!R34</f>
        <v>0.43795620437956206</v>
      </c>
      <c r="J33" s="4">
        <f>'CV Rotina &lt;2A - procedência'!T34</f>
        <v>0.7007299270072993</v>
      </c>
      <c r="K33" s="4">
        <f>'CV Rotina &lt;2A - procedência'!X34</f>
        <v>0.7007299270072993</v>
      </c>
      <c r="L33" s="4">
        <f>'CV Rotina &lt;2A - procedência'!AB34</f>
        <v>0.87591240875912413</v>
      </c>
      <c r="M33" s="2">
        <f t="shared" si="0"/>
        <v>1</v>
      </c>
      <c r="N33" s="2">
        <f t="shared" si="1"/>
        <v>3</v>
      </c>
      <c r="O33" s="2">
        <f t="shared" si="2"/>
        <v>4</v>
      </c>
      <c r="P33" s="2">
        <f t="shared" si="3"/>
        <v>3</v>
      </c>
    </row>
    <row r="34" spans="1:16" x14ac:dyDescent="0.25">
      <c r="A34" s="2" t="s">
        <v>5</v>
      </c>
      <c r="B34" s="2" t="s">
        <v>38</v>
      </c>
      <c r="C34" s="4">
        <f>'CV Rotina &lt;2A - procedência'!H35</f>
        <v>0.3902439024390244</v>
      </c>
      <c r="D34" s="4">
        <f>'CV Rotina &lt;2A - procedência'!P35</f>
        <v>1.5609756097560976</v>
      </c>
      <c r="E34" s="4">
        <f>'CV Rotina &lt;2A - procedência'!J35</f>
        <v>1.0731707317073171</v>
      </c>
      <c r="F34" s="4">
        <f>'CV Rotina &lt;2A - procedência'!L35</f>
        <v>0.97560975609756095</v>
      </c>
      <c r="G34" s="4">
        <f>'CV Rotina &lt;2A - procedência'!N35</f>
        <v>1.4634146341463414</v>
      </c>
      <c r="H34" s="4">
        <f>'CV Rotina &lt;2A - procedência'!Z35</f>
        <v>2.0487804878048781</v>
      </c>
      <c r="I34" s="4">
        <f>'CV Rotina &lt;2A - procedência'!R35</f>
        <v>1.0731707317073171</v>
      </c>
      <c r="J34" s="4">
        <f>'CV Rotina &lt;2A - procedência'!T35</f>
        <v>1.1707317073170731</v>
      </c>
      <c r="K34" s="4">
        <f>'CV Rotina &lt;2A - procedência'!X35</f>
        <v>0.78048780487804881</v>
      </c>
      <c r="L34" s="4">
        <f>'CV Rotina &lt;2A - procedência'!AB35</f>
        <v>9.7560975609756101E-2</v>
      </c>
      <c r="M34" s="2">
        <f t="shared" ref="M34:M65" si="4">COUNTIF(C34:D34,"&gt;=0,9")</f>
        <v>1</v>
      </c>
      <c r="N34" s="2">
        <f t="shared" ref="N34:N65" si="5">COUNTIFS(E34:L34,"&gt;=0,95")</f>
        <v>6</v>
      </c>
      <c r="O34" s="2">
        <f t="shared" si="2"/>
        <v>7</v>
      </c>
      <c r="P34" s="2">
        <f t="shared" si="3"/>
        <v>4</v>
      </c>
    </row>
    <row r="35" spans="1:16" x14ac:dyDescent="0.25">
      <c r="A35" s="2" t="s">
        <v>5</v>
      </c>
      <c r="B35" s="2" t="s">
        <v>39</v>
      </c>
      <c r="C35" s="4">
        <f>'CV Rotina &lt;2A - procedência'!H36</f>
        <v>0.95049504950495056</v>
      </c>
      <c r="D35" s="4">
        <f>'CV Rotina &lt;2A - procedência'!P36</f>
        <v>1.3663366336633664</v>
      </c>
      <c r="E35" s="4">
        <f>'CV Rotina &lt;2A - procedência'!J36</f>
        <v>1.1287128712871288</v>
      </c>
      <c r="F35" s="4">
        <f>'CV Rotina &lt;2A - procedência'!L36</f>
        <v>0.95049504950495056</v>
      </c>
      <c r="G35" s="4">
        <f>'CV Rotina &lt;2A - procedência'!N36</f>
        <v>1.4851485148514854</v>
      </c>
      <c r="H35" s="4">
        <f>'CV Rotina &lt;2A - procedência'!Z36</f>
        <v>1.6633663366336635</v>
      </c>
      <c r="I35" s="4">
        <f>'CV Rotina &lt;2A - procedência'!R36</f>
        <v>1.4257425742574259</v>
      </c>
      <c r="J35" s="4">
        <f>'CV Rotina &lt;2A - procedência'!T36</f>
        <v>0.8910891089108911</v>
      </c>
      <c r="K35" s="4">
        <f>'CV Rotina &lt;2A - procedência'!X36</f>
        <v>0.8910891089108911</v>
      </c>
      <c r="L35" s="4">
        <f>'CV Rotina &lt;2A - procedência'!AB36</f>
        <v>0.41584158415841588</v>
      </c>
      <c r="M35" s="2">
        <f t="shared" si="4"/>
        <v>2</v>
      </c>
      <c r="N35" s="2">
        <f t="shared" si="5"/>
        <v>5</v>
      </c>
      <c r="O35" s="2">
        <f t="shared" si="2"/>
        <v>7</v>
      </c>
      <c r="P35" s="2">
        <f t="shared" si="3"/>
        <v>4</v>
      </c>
    </row>
    <row r="36" spans="1:16" x14ac:dyDescent="0.25">
      <c r="A36" s="2" t="s">
        <v>2</v>
      </c>
      <c r="B36" s="2" t="s">
        <v>40</v>
      </c>
      <c r="C36" s="4">
        <f>'CV Rotina &lt;2A - procedência'!H37</f>
        <v>0.40816326530612246</v>
      </c>
      <c r="D36" s="4">
        <f>'CV Rotina &lt;2A - procedência'!P37</f>
        <v>0.81632653061224492</v>
      </c>
      <c r="E36" s="4">
        <f>'CV Rotina &lt;2A - procedência'!J37</f>
        <v>0.81632653061224492</v>
      </c>
      <c r="F36" s="4">
        <f>'CV Rotina &lt;2A - procedência'!L37</f>
        <v>0.81632653061224492</v>
      </c>
      <c r="G36" s="4">
        <f>'CV Rotina &lt;2A - procedência'!N37</f>
        <v>0.81632653061224492</v>
      </c>
      <c r="H36" s="4">
        <f>'CV Rotina &lt;2A - procedência'!Z37</f>
        <v>1.3061224489795917</v>
      </c>
      <c r="I36" s="4">
        <f>'CV Rotina &lt;2A - procedência'!R37</f>
        <v>0.89795918367346939</v>
      </c>
      <c r="J36" s="4">
        <f>'CV Rotina &lt;2A - procedência'!T37</f>
        <v>1.2244897959183674</v>
      </c>
      <c r="K36" s="4">
        <f>'CV Rotina &lt;2A - procedência'!X37</f>
        <v>1.2244897959183674</v>
      </c>
      <c r="L36" s="4">
        <f>'CV Rotina &lt;2A - procedência'!AB37</f>
        <v>1.5510204081632653</v>
      </c>
      <c r="M36" s="2">
        <f t="shared" si="4"/>
        <v>0</v>
      </c>
      <c r="N36" s="2">
        <f t="shared" si="5"/>
        <v>4</v>
      </c>
      <c r="O36" s="2">
        <f t="shared" si="2"/>
        <v>4</v>
      </c>
      <c r="P36" s="2">
        <f t="shared" si="3"/>
        <v>1</v>
      </c>
    </row>
    <row r="37" spans="1:16" x14ac:dyDescent="0.25">
      <c r="A37" s="2" t="s">
        <v>5</v>
      </c>
      <c r="B37" s="2" t="s">
        <v>41</v>
      </c>
      <c r="C37" s="4">
        <f>'CV Rotina &lt;2A - procedência'!H38</f>
        <v>0.4598540145985402</v>
      </c>
      <c r="D37" s="4">
        <f>'CV Rotina &lt;2A - procedência'!P38</f>
        <v>0.91970802919708039</v>
      </c>
      <c r="E37" s="4">
        <f>'CV Rotina &lt;2A - procedência'!J38</f>
        <v>0.98540145985401462</v>
      </c>
      <c r="F37" s="4">
        <f>'CV Rotina &lt;2A - procedência'!L38</f>
        <v>0.98540145985401462</v>
      </c>
      <c r="G37" s="4">
        <f>'CV Rotina &lt;2A - procedência'!N38</f>
        <v>0.94160583941605847</v>
      </c>
      <c r="H37" s="4">
        <f>'CV Rotina &lt;2A - procedência'!Z38</f>
        <v>1.2919708029197081</v>
      </c>
      <c r="I37" s="4">
        <f>'CV Rotina &lt;2A - procedência'!R38</f>
        <v>0.96350364963503654</v>
      </c>
      <c r="J37" s="4">
        <f>'CV Rotina &lt;2A - procedência'!T38</f>
        <v>0.74452554744525556</v>
      </c>
      <c r="K37" s="4">
        <f>'CV Rotina &lt;2A - procedência'!X38</f>
        <v>0.81021897810218979</v>
      </c>
      <c r="L37" s="4">
        <f>'CV Rotina &lt;2A - procedência'!AB38</f>
        <v>0.91970802919708039</v>
      </c>
      <c r="M37" s="2">
        <f t="shared" si="4"/>
        <v>1</v>
      </c>
      <c r="N37" s="2">
        <f t="shared" si="5"/>
        <v>4</v>
      </c>
      <c r="O37" s="2">
        <f t="shared" si="2"/>
        <v>5</v>
      </c>
      <c r="P37" s="2">
        <f t="shared" si="3"/>
        <v>3</v>
      </c>
    </row>
    <row r="38" spans="1:16" x14ac:dyDescent="0.25">
      <c r="A38" s="2" t="s">
        <v>2</v>
      </c>
      <c r="B38" s="2" t="s">
        <v>42</v>
      </c>
      <c r="C38" s="4">
        <f>'CV Rotina &lt;2A - procedência'!H39</f>
        <v>0.82442748091603058</v>
      </c>
      <c r="D38" s="4">
        <f>'CV Rotina &lt;2A - procedência'!P39</f>
        <v>0.73282442748091603</v>
      </c>
      <c r="E38" s="4">
        <f>'CV Rotina &lt;2A - procedência'!J39</f>
        <v>1.5572519083969467</v>
      </c>
      <c r="F38" s="4">
        <f>'CV Rotina &lt;2A - procedência'!L39</f>
        <v>1.5572519083969467</v>
      </c>
      <c r="G38" s="4">
        <f>'CV Rotina &lt;2A - procedência'!N39</f>
        <v>0.73282442748091603</v>
      </c>
      <c r="H38" s="4">
        <f>'CV Rotina &lt;2A - procedência'!Z39</f>
        <v>1.3740458015267176</v>
      </c>
      <c r="I38" s="4">
        <f>'CV Rotina &lt;2A - procedência'!R39</f>
        <v>1.0992366412213741</v>
      </c>
      <c r="J38" s="4">
        <f>'CV Rotina &lt;2A - procedência'!T39</f>
        <v>1.0076335877862597</v>
      </c>
      <c r="K38" s="4">
        <f>'CV Rotina &lt;2A - procedência'!X39</f>
        <v>0.54961832061068705</v>
      </c>
      <c r="L38" s="4">
        <f>'CV Rotina &lt;2A - procedência'!AB39</f>
        <v>0.82442748091603058</v>
      </c>
      <c r="M38" s="2">
        <f t="shared" si="4"/>
        <v>0</v>
      </c>
      <c r="N38" s="2">
        <f t="shared" si="5"/>
        <v>5</v>
      </c>
      <c r="O38" s="2">
        <f t="shared" si="2"/>
        <v>5</v>
      </c>
      <c r="P38" s="2">
        <f t="shared" si="3"/>
        <v>3</v>
      </c>
    </row>
    <row r="39" spans="1:16" x14ac:dyDescent="0.25">
      <c r="A39" s="2" t="s">
        <v>5</v>
      </c>
      <c r="B39" s="2" t="s">
        <v>43</v>
      </c>
      <c r="C39" s="4">
        <f>'CV Rotina &lt;2A - procedência'!H40</f>
        <v>0.62370062370062362</v>
      </c>
      <c r="D39" s="4">
        <f>'CV Rotina &lt;2A - procedência'!P40</f>
        <v>1.1725571725571724</v>
      </c>
      <c r="E39" s="4">
        <f>'CV Rotina &lt;2A - procedência'!J40</f>
        <v>1.0977130977130976</v>
      </c>
      <c r="F39" s="4">
        <f>'CV Rotina &lt;2A - procedência'!L40</f>
        <v>1.0977130977130976</v>
      </c>
      <c r="G39" s="4">
        <f>'CV Rotina &lt;2A - procedência'!N40</f>
        <v>1.1975051975051973</v>
      </c>
      <c r="H39" s="4">
        <f>'CV Rotina &lt;2A - procedência'!Z40</f>
        <v>1.0478170478170477</v>
      </c>
      <c r="I39" s="4">
        <f>'CV Rotina &lt;2A - procedência'!R40</f>
        <v>1.0478170478170477</v>
      </c>
      <c r="J39" s="4">
        <f>'CV Rotina &lt;2A - procedência'!T40</f>
        <v>1.1725571725571724</v>
      </c>
      <c r="K39" s="4">
        <f>'CV Rotina &lt;2A - procedência'!X40</f>
        <v>0.82328482328482322</v>
      </c>
      <c r="L39" s="4">
        <f>'CV Rotina &lt;2A - procedência'!AB40</f>
        <v>0.67359667359667352</v>
      </c>
      <c r="M39" s="2">
        <f t="shared" si="4"/>
        <v>1</v>
      </c>
      <c r="N39" s="2">
        <f t="shared" si="5"/>
        <v>6</v>
      </c>
      <c r="O39" s="2">
        <f t="shared" si="2"/>
        <v>7</v>
      </c>
      <c r="P39" s="2">
        <f t="shared" si="3"/>
        <v>4</v>
      </c>
    </row>
    <row r="40" spans="1:16" x14ac:dyDescent="0.25">
      <c r="A40" s="2" t="s">
        <v>3</v>
      </c>
      <c r="B40" s="2" t="s">
        <v>44</v>
      </c>
      <c r="C40" s="4">
        <f>'CV Rotina &lt;2A - procedência'!H41</f>
        <v>0.52694610778443118</v>
      </c>
      <c r="D40" s="4">
        <f>'CV Rotina &lt;2A - procedência'!P41</f>
        <v>1.125748502994012</v>
      </c>
      <c r="E40" s="4">
        <f>'CV Rotina &lt;2A - procedência'!J41</f>
        <v>0.93413173652694614</v>
      </c>
      <c r="F40" s="4">
        <f>'CV Rotina &lt;2A - procedência'!L41</f>
        <v>1.125748502994012</v>
      </c>
      <c r="G40" s="4">
        <f>'CV Rotina &lt;2A - procedência'!N41</f>
        <v>1.1497005988023952</v>
      </c>
      <c r="H40" s="4">
        <f>'CV Rotina &lt;2A - procedência'!Z41</f>
        <v>1.2694610778443114</v>
      </c>
      <c r="I40" s="4">
        <f>'CV Rotina &lt;2A - procedência'!R41</f>
        <v>1.0299401197604789</v>
      </c>
      <c r="J40" s="4">
        <f>'CV Rotina &lt;2A - procedência'!T41</f>
        <v>0.93413173652694614</v>
      </c>
      <c r="K40" s="4">
        <f>'CV Rotina &lt;2A - procedência'!X41</f>
        <v>1.1497005988023952</v>
      </c>
      <c r="L40" s="4">
        <f>'CV Rotina &lt;2A - procedência'!AB41</f>
        <v>0.40718562874251496</v>
      </c>
      <c r="M40" s="2">
        <f t="shared" si="4"/>
        <v>1</v>
      </c>
      <c r="N40" s="2">
        <f t="shared" si="5"/>
        <v>5</v>
      </c>
      <c r="O40" s="2">
        <f t="shared" si="2"/>
        <v>6</v>
      </c>
      <c r="P40" s="2">
        <f t="shared" si="3"/>
        <v>3</v>
      </c>
    </row>
    <row r="41" spans="1:16" x14ac:dyDescent="0.25">
      <c r="A41" s="2" t="s">
        <v>5</v>
      </c>
      <c r="B41" s="2" t="s">
        <v>45</v>
      </c>
      <c r="C41" s="4">
        <f>'CV Rotina &lt;2A - procedência'!H42</f>
        <v>0.22641509433962265</v>
      </c>
      <c r="D41" s="4">
        <f>'CV Rotina &lt;2A - procedência'!P42</f>
        <v>1.4339622641509433</v>
      </c>
      <c r="E41" s="4">
        <f>'CV Rotina &lt;2A - procedência'!J42</f>
        <v>1.5849056603773586</v>
      </c>
      <c r="F41" s="4">
        <f>'CV Rotina &lt;2A - procedência'!L42</f>
        <v>1.6603773584905661</v>
      </c>
      <c r="G41" s="4">
        <f>'CV Rotina &lt;2A - procedência'!N42</f>
        <v>1.5094339622641511</v>
      </c>
      <c r="H41" s="4">
        <f>'CV Rotina &lt;2A - procedência'!Z42</f>
        <v>0.90566037735849059</v>
      </c>
      <c r="I41" s="4">
        <f>'CV Rotina &lt;2A - procedência'!R42</f>
        <v>0.90566037735849059</v>
      </c>
      <c r="J41" s="4">
        <f>'CV Rotina &lt;2A - procedência'!T42</f>
        <v>1.3584905660377358</v>
      </c>
      <c r="K41" s="4">
        <f>'CV Rotina &lt;2A - procedência'!X42</f>
        <v>1.0566037735849056</v>
      </c>
      <c r="L41" s="4">
        <f>'CV Rotina &lt;2A - procedência'!AB42</f>
        <v>7.5471698113207544E-2</v>
      </c>
      <c r="M41" s="2">
        <f t="shared" si="4"/>
        <v>1</v>
      </c>
      <c r="N41" s="2">
        <f t="shared" si="5"/>
        <v>5</v>
      </c>
      <c r="O41" s="2">
        <f t="shared" si="2"/>
        <v>6</v>
      </c>
      <c r="P41" s="2">
        <f t="shared" si="3"/>
        <v>3</v>
      </c>
    </row>
    <row r="42" spans="1:16" x14ac:dyDescent="0.25">
      <c r="A42" s="2" t="s">
        <v>2</v>
      </c>
      <c r="B42" s="2" t="s">
        <v>46</v>
      </c>
      <c r="C42" s="4">
        <f>'CV Rotina &lt;2A - procedência'!H43</f>
        <v>0.30303030303030304</v>
      </c>
      <c r="D42" s="4">
        <f>'CV Rotina &lt;2A - procedência'!P43</f>
        <v>0.90909090909090906</v>
      </c>
      <c r="E42" s="4">
        <f>'CV Rotina &lt;2A - procedência'!J43</f>
        <v>1.0909090909090908</v>
      </c>
      <c r="F42" s="4">
        <f>'CV Rotina &lt;2A - procedência'!L43</f>
        <v>1.0909090909090908</v>
      </c>
      <c r="G42" s="4">
        <f>'CV Rotina &lt;2A - procedência'!N43</f>
        <v>0.96969696969696972</v>
      </c>
      <c r="H42" s="4">
        <f>'CV Rotina &lt;2A - procedência'!Z43</f>
        <v>0.96969696969696972</v>
      </c>
      <c r="I42" s="4">
        <f>'CV Rotina &lt;2A - procedência'!R43</f>
        <v>0.84848484848484851</v>
      </c>
      <c r="J42" s="4">
        <f>'CV Rotina &lt;2A - procedência'!T43</f>
        <v>1.2121212121212122</v>
      </c>
      <c r="K42" s="4">
        <f>'CV Rotina &lt;2A - procedência'!X43</f>
        <v>0.72727272727272729</v>
      </c>
      <c r="L42" s="4">
        <f>'CV Rotina &lt;2A - procedência'!AB43</f>
        <v>0.60606060606060608</v>
      </c>
      <c r="M42" s="2">
        <f t="shared" si="4"/>
        <v>1</v>
      </c>
      <c r="N42" s="2">
        <f t="shared" si="5"/>
        <v>5</v>
      </c>
      <c r="O42" s="2">
        <f t="shared" si="2"/>
        <v>6</v>
      </c>
      <c r="P42" s="2">
        <f t="shared" si="3"/>
        <v>4</v>
      </c>
    </row>
    <row r="43" spans="1:16" x14ac:dyDescent="0.25">
      <c r="A43" s="2" t="s">
        <v>2</v>
      </c>
      <c r="B43" s="2" t="s">
        <v>47</v>
      </c>
      <c r="C43" s="4">
        <f>'CV Rotina &lt;2A - procedência'!H44</f>
        <v>0.67289719626168232</v>
      </c>
      <c r="D43" s="4">
        <f>'CV Rotina &lt;2A - procedência'!P44</f>
        <v>0.89719626168224309</v>
      </c>
      <c r="E43" s="4">
        <f>'CV Rotina &lt;2A - procedência'!J44</f>
        <v>1.457943925233645</v>
      </c>
      <c r="F43" s="4">
        <f>'CV Rotina &lt;2A - procedência'!L44</f>
        <v>1.457943925233645</v>
      </c>
      <c r="G43" s="4">
        <f>'CV Rotina &lt;2A - procedência'!N44</f>
        <v>0.7850467289719627</v>
      </c>
      <c r="H43" s="4">
        <f>'CV Rotina &lt;2A - procedência'!Z44</f>
        <v>1.0093457943925235</v>
      </c>
      <c r="I43" s="4">
        <f>'CV Rotina &lt;2A - procedência'!R44</f>
        <v>1.2336448598130842</v>
      </c>
      <c r="J43" s="4">
        <f>'CV Rotina &lt;2A - procedência'!T44</f>
        <v>2.1308411214953273</v>
      </c>
      <c r="K43" s="4">
        <f>'CV Rotina &lt;2A - procedência'!X44</f>
        <v>0.89719626168224309</v>
      </c>
      <c r="L43" s="4">
        <f>'CV Rotina &lt;2A - procedência'!AB44</f>
        <v>0.89719626168224309</v>
      </c>
      <c r="M43" s="2">
        <f t="shared" si="4"/>
        <v>0</v>
      </c>
      <c r="N43" s="2">
        <f t="shared" si="5"/>
        <v>5</v>
      </c>
      <c r="O43" s="2">
        <f t="shared" si="2"/>
        <v>5</v>
      </c>
      <c r="P43" s="2">
        <f t="shared" si="3"/>
        <v>3</v>
      </c>
    </row>
    <row r="44" spans="1:16" x14ac:dyDescent="0.25">
      <c r="A44" s="2" t="s">
        <v>4</v>
      </c>
      <c r="B44" s="2" t="s">
        <v>48</v>
      </c>
      <c r="C44" s="4">
        <f>'CV Rotina &lt;2A - procedência'!H45</f>
        <v>0.97309586964759387</v>
      </c>
      <c r="D44" s="4">
        <f>'CV Rotina &lt;2A - procedência'!P45</f>
        <v>1.0185676392572944</v>
      </c>
      <c r="E44" s="4">
        <f>'CV Rotina &lt;2A - procedência'!J45</f>
        <v>1.0322091701402047</v>
      </c>
      <c r="F44" s="4">
        <f>'CV Rotina &lt;2A - procedência'!L45</f>
        <v>1.0003789314134142</v>
      </c>
      <c r="G44" s="4">
        <f>'CV Rotina &lt;2A - procedência'!N45</f>
        <v>0.99128457749147414</v>
      </c>
      <c r="H44" s="4">
        <f>'CV Rotina &lt;2A - procedência'!Z45</f>
        <v>0.72300113679424027</v>
      </c>
      <c r="I44" s="4">
        <f>'CV Rotina &lt;2A - procedência'!R45</f>
        <v>0.87760515346722245</v>
      </c>
      <c r="J44" s="4">
        <f>'CV Rotina &lt;2A - procedência'!T45</f>
        <v>0.77302008336491101</v>
      </c>
      <c r="K44" s="4">
        <f>'CV Rotina &lt;2A - procedência'!X45</f>
        <v>0.66843501326259946</v>
      </c>
      <c r="L44" s="4">
        <f>'CV Rotina &lt;2A - procedência'!AB45</f>
        <v>0.60022735884804856</v>
      </c>
      <c r="M44" s="2">
        <f t="shared" si="4"/>
        <v>2</v>
      </c>
      <c r="N44" s="2">
        <f t="shared" si="5"/>
        <v>3</v>
      </c>
      <c r="O44" s="2">
        <f t="shared" si="2"/>
        <v>5</v>
      </c>
      <c r="P44" s="2">
        <f t="shared" si="3"/>
        <v>3</v>
      </c>
    </row>
    <row r="45" spans="1:16" x14ac:dyDescent="0.25">
      <c r="A45" s="2" t="s">
        <v>4</v>
      </c>
      <c r="B45" s="2" t="s">
        <v>49</v>
      </c>
      <c r="C45" s="4">
        <f>'CV Rotina &lt;2A - procedência'!H46</f>
        <v>0.14545454545454545</v>
      </c>
      <c r="D45" s="4">
        <f>'CV Rotina &lt;2A - procedência'!P46</f>
        <v>0.50909090909090904</v>
      </c>
      <c r="E45" s="4">
        <f>'CV Rotina &lt;2A - procedência'!J46</f>
        <v>1.2363636363636363</v>
      </c>
      <c r="F45" s="4">
        <f>'CV Rotina &lt;2A - procedência'!L46</f>
        <v>1.3090909090909091</v>
      </c>
      <c r="G45" s="4">
        <f>'CV Rotina &lt;2A - procedência'!N46</f>
        <v>0.50909090909090904</v>
      </c>
      <c r="H45" s="4">
        <f>'CV Rotina &lt;2A - procedência'!Z46</f>
        <v>1.0181818181818181</v>
      </c>
      <c r="I45" s="4">
        <f>'CV Rotina &lt;2A - procedência'!R46</f>
        <v>0.50909090909090904</v>
      </c>
      <c r="J45" s="4">
        <f>'CV Rotina &lt;2A - procedência'!T46</f>
        <v>0.58181818181818179</v>
      </c>
      <c r="K45" s="4">
        <f>'CV Rotina &lt;2A - procedência'!X46</f>
        <v>0.58181818181818179</v>
      </c>
      <c r="L45" s="4">
        <f>'CV Rotina &lt;2A - procedência'!AB46</f>
        <v>0.36363636363636365</v>
      </c>
      <c r="M45" s="2">
        <f t="shared" si="4"/>
        <v>0</v>
      </c>
      <c r="N45" s="2">
        <f t="shared" si="5"/>
        <v>3</v>
      </c>
      <c r="O45" s="2">
        <f t="shared" si="2"/>
        <v>3</v>
      </c>
      <c r="P45" s="2">
        <f t="shared" si="3"/>
        <v>3</v>
      </c>
    </row>
    <row r="46" spans="1:16" x14ac:dyDescent="0.25">
      <c r="A46" s="2" t="s">
        <v>5</v>
      </c>
      <c r="B46" s="2" t="s">
        <v>50</v>
      </c>
      <c r="C46" s="4">
        <f>'CV Rotina &lt;2A - procedência'!H47</f>
        <v>0.287292817679558</v>
      </c>
      <c r="D46" s="4">
        <f>'CV Rotina &lt;2A - procedência'!P47</f>
        <v>1.1933701657458564</v>
      </c>
      <c r="E46" s="4">
        <f>'CV Rotina &lt;2A - procedência'!J47</f>
        <v>1.3922651933701657</v>
      </c>
      <c r="F46" s="4">
        <f>'CV Rotina &lt;2A - procedência'!L47</f>
        <v>1.4364640883977902</v>
      </c>
      <c r="G46" s="4">
        <f>'CV Rotina &lt;2A - procedência'!N47</f>
        <v>1.1270718232044199</v>
      </c>
      <c r="H46" s="4">
        <f>'CV Rotina &lt;2A - procedência'!Z47</f>
        <v>1.4585635359116023</v>
      </c>
      <c r="I46" s="4">
        <f>'CV Rotina &lt;2A - procedência'!R47</f>
        <v>1.3480662983425415</v>
      </c>
      <c r="J46" s="4">
        <f>'CV Rotina &lt;2A - procedência'!T47</f>
        <v>0.77348066298342544</v>
      </c>
      <c r="K46" s="4">
        <f>'CV Rotina &lt;2A - procedência'!X47</f>
        <v>0.99447513812154698</v>
      </c>
      <c r="L46" s="4">
        <f>'CV Rotina &lt;2A - procedência'!AB47</f>
        <v>0.33149171270718231</v>
      </c>
      <c r="M46" s="2">
        <f t="shared" si="4"/>
        <v>1</v>
      </c>
      <c r="N46" s="2">
        <f t="shared" si="5"/>
        <v>6</v>
      </c>
      <c r="O46" s="2">
        <f t="shared" si="2"/>
        <v>7</v>
      </c>
      <c r="P46" s="2">
        <f t="shared" si="3"/>
        <v>4</v>
      </c>
    </row>
    <row r="47" spans="1:16" x14ac:dyDescent="0.25">
      <c r="A47" s="2" t="s">
        <v>2</v>
      </c>
      <c r="B47" s="2" t="s">
        <v>51</v>
      </c>
      <c r="C47" s="4">
        <f>'CV Rotina &lt;2A - procedência'!H48</f>
        <v>0.20512820512820512</v>
      </c>
      <c r="D47" s="4">
        <f>'CV Rotina &lt;2A - procedência'!P48</f>
        <v>0.87179487179487181</v>
      </c>
      <c r="E47" s="4">
        <f>'CV Rotina &lt;2A - procedência'!J48</f>
        <v>0.76923076923076927</v>
      </c>
      <c r="F47" s="4">
        <f>'CV Rotina &lt;2A - procedência'!L48</f>
        <v>0.76923076923076927</v>
      </c>
      <c r="G47" s="4">
        <f>'CV Rotina &lt;2A - procedência'!N48</f>
        <v>0.87179487179487181</v>
      </c>
      <c r="H47" s="4">
        <f>'CV Rotina &lt;2A - procedência'!Z48</f>
        <v>1.0769230769230769</v>
      </c>
      <c r="I47" s="4">
        <f>'CV Rotina &lt;2A - procedência'!R48</f>
        <v>0.76923076923076927</v>
      </c>
      <c r="J47" s="4">
        <f>'CV Rotina &lt;2A - procedência'!T48</f>
        <v>0.97435897435897434</v>
      </c>
      <c r="K47" s="4">
        <f>'CV Rotina &lt;2A - procedência'!X48</f>
        <v>0.71794871794871795</v>
      </c>
      <c r="L47" s="4">
        <f>'CV Rotina &lt;2A - procedência'!AB48</f>
        <v>0.5641025641025641</v>
      </c>
      <c r="M47" s="2">
        <f t="shared" si="4"/>
        <v>0</v>
      </c>
      <c r="N47" s="2">
        <f t="shared" si="5"/>
        <v>2</v>
      </c>
      <c r="O47" s="2">
        <f t="shared" si="2"/>
        <v>2</v>
      </c>
      <c r="P47" s="2">
        <f t="shared" si="3"/>
        <v>1</v>
      </c>
    </row>
    <row r="48" spans="1:16" x14ac:dyDescent="0.25">
      <c r="A48" s="2" t="s">
        <v>4</v>
      </c>
      <c r="B48" s="2" t="s">
        <v>52</v>
      </c>
      <c r="C48" s="4">
        <f>'CV Rotina &lt;2A - procedência'!H49</f>
        <v>0.14457831325301204</v>
      </c>
      <c r="D48" s="4">
        <f>'CV Rotina &lt;2A - procedência'!P49</f>
        <v>1.2289156626506024</v>
      </c>
      <c r="E48" s="4">
        <f>'CV Rotina &lt;2A - procedência'!J49</f>
        <v>1.3012048192771084</v>
      </c>
      <c r="F48" s="4">
        <f>'CV Rotina &lt;2A - procedência'!L49</f>
        <v>1.3012048192771084</v>
      </c>
      <c r="G48" s="4">
        <f>'CV Rotina &lt;2A - procedência'!N49</f>
        <v>1.0120481927710843</v>
      </c>
      <c r="H48" s="4">
        <f>'CV Rotina &lt;2A - procedência'!Z49</f>
        <v>1.3012048192771084</v>
      </c>
      <c r="I48" s="4">
        <f>'CV Rotina &lt;2A - procedência'!R49</f>
        <v>1.0843373493975903</v>
      </c>
      <c r="J48" s="4">
        <f>'CV Rotina &lt;2A - procedência'!T49</f>
        <v>0.6506024096385542</v>
      </c>
      <c r="K48" s="4">
        <f>'CV Rotina &lt;2A - procedência'!X49</f>
        <v>0.86746987951807231</v>
      </c>
      <c r="L48" s="4">
        <f>'CV Rotina &lt;2A - procedência'!AB49</f>
        <v>0.79518072289156627</v>
      </c>
      <c r="M48" s="2">
        <f t="shared" si="4"/>
        <v>1</v>
      </c>
      <c r="N48" s="2">
        <f t="shared" si="5"/>
        <v>5</v>
      </c>
      <c r="O48" s="2">
        <f t="shared" si="2"/>
        <v>6</v>
      </c>
      <c r="P48" s="2">
        <f t="shared" si="3"/>
        <v>4</v>
      </c>
    </row>
    <row r="49" spans="1:16" x14ac:dyDescent="0.25">
      <c r="A49" s="2" t="s">
        <v>5</v>
      </c>
      <c r="B49" s="2" t="s">
        <v>53</v>
      </c>
      <c r="C49" s="4">
        <f>'CV Rotina &lt;2A - procedência'!H50</f>
        <v>0.22304832713754646</v>
      </c>
      <c r="D49" s="4">
        <f>'CV Rotina &lt;2A - procedência'!P50</f>
        <v>0.75836431226765799</v>
      </c>
      <c r="E49" s="4">
        <f>'CV Rotina &lt;2A - procedência'!J50</f>
        <v>0.89219330855018586</v>
      </c>
      <c r="F49" s="4">
        <f>'CV Rotina &lt;2A - procedência'!L50</f>
        <v>0.89219330855018586</v>
      </c>
      <c r="G49" s="4">
        <f>'CV Rotina &lt;2A - procedência'!N50</f>
        <v>0.80297397769516721</v>
      </c>
      <c r="H49" s="4">
        <f>'CV Rotina &lt;2A - procedência'!Z50</f>
        <v>1.0260223048327137</v>
      </c>
      <c r="I49" s="4">
        <f>'CV Rotina &lt;2A - procedência'!R50</f>
        <v>0.89219330855018586</v>
      </c>
      <c r="J49" s="4">
        <f>'CV Rotina &lt;2A - procedência'!T50</f>
        <v>0.71375464684014867</v>
      </c>
      <c r="K49" s="4">
        <f>'CV Rotina &lt;2A - procedência'!X50</f>
        <v>0.75836431226765799</v>
      </c>
      <c r="L49" s="4">
        <f>'CV Rotina &lt;2A - procedência'!AB50</f>
        <v>0.5799256505576208</v>
      </c>
      <c r="M49" s="2">
        <f t="shared" si="4"/>
        <v>0</v>
      </c>
      <c r="N49" s="2">
        <f t="shared" si="5"/>
        <v>1</v>
      </c>
      <c r="O49" s="2">
        <f t="shared" si="2"/>
        <v>1</v>
      </c>
      <c r="P49" s="2">
        <f t="shared" si="3"/>
        <v>1</v>
      </c>
    </row>
    <row r="50" spans="1:16" x14ac:dyDescent="0.25">
      <c r="A50" s="2" t="s">
        <v>3</v>
      </c>
      <c r="B50" s="2" t="s">
        <v>54</v>
      </c>
      <c r="C50" s="4">
        <f>'CV Rotina &lt;2A - procedência'!H51</f>
        <v>0.22556390977443608</v>
      </c>
      <c r="D50" s="4">
        <f>'CV Rotina &lt;2A - procedência'!P51</f>
        <v>1.4887218045112782</v>
      </c>
      <c r="E50" s="4">
        <f>'CV Rotina &lt;2A - procedência'!J51</f>
        <v>1.4436090225563909</v>
      </c>
      <c r="F50" s="4">
        <f>'CV Rotina &lt;2A - procedência'!L51</f>
        <v>1.3984962406015038</v>
      </c>
      <c r="G50" s="4">
        <f>'CV Rotina &lt;2A - procedência'!N51</f>
        <v>1.4436090225563909</v>
      </c>
      <c r="H50" s="4">
        <f>'CV Rotina &lt;2A - procedência'!Z51</f>
        <v>1.1278195488721805</v>
      </c>
      <c r="I50" s="4">
        <f>'CV Rotina &lt;2A - procedência'!R51</f>
        <v>0.99248120300751874</v>
      </c>
      <c r="J50" s="4">
        <f>'CV Rotina &lt;2A - procedência'!T51</f>
        <v>0.99248120300751874</v>
      </c>
      <c r="K50" s="4">
        <f>'CV Rotina &lt;2A - procedência'!X51</f>
        <v>0.90225563909774431</v>
      </c>
      <c r="L50" s="4">
        <f>'CV Rotina &lt;2A - procedência'!AB51</f>
        <v>0.49624060150375937</v>
      </c>
      <c r="M50" s="2">
        <f t="shared" si="4"/>
        <v>1</v>
      </c>
      <c r="N50" s="2">
        <f t="shared" si="5"/>
        <v>6</v>
      </c>
      <c r="O50" s="2">
        <f t="shared" si="2"/>
        <v>7</v>
      </c>
      <c r="P50" s="2">
        <f t="shared" si="3"/>
        <v>4</v>
      </c>
    </row>
    <row r="51" spans="1:16" x14ac:dyDescent="0.25">
      <c r="A51" s="2" t="s">
        <v>3</v>
      </c>
      <c r="B51" s="2" t="s">
        <v>55</v>
      </c>
      <c r="C51" s="4">
        <f>'CV Rotina &lt;2A - procedência'!H52</f>
        <v>0</v>
      </c>
      <c r="D51" s="4">
        <f>'CV Rotina &lt;2A - procedência'!P52</f>
        <v>1.1052631578947369</v>
      </c>
      <c r="E51" s="4">
        <f>'CV Rotina &lt;2A - procedência'!J52</f>
        <v>1.4210526315789473</v>
      </c>
      <c r="F51" s="4">
        <f>'CV Rotina &lt;2A - procedência'!L52</f>
        <v>1.5789473684210527</v>
      </c>
      <c r="G51" s="4">
        <f>'CV Rotina &lt;2A - procedência'!N52</f>
        <v>1.1052631578947369</v>
      </c>
      <c r="H51" s="4">
        <f>'CV Rotina &lt;2A - procedência'!Z52</f>
        <v>1.2631578947368423</v>
      </c>
      <c r="I51" s="4">
        <f>'CV Rotina &lt;2A - procedência'!R52</f>
        <v>1.2631578947368423</v>
      </c>
      <c r="J51" s="4">
        <f>'CV Rotina &lt;2A - procedência'!T52</f>
        <v>2.0526315789473686</v>
      </c>
      <c r="K51" s="4">
        <f>'CV Rotina &lt;2A - procedência'!X52</f>
        <v>0</v>
      </c>
      <c r="L51" s="4">
        <f>'CV Rotina &lt;2A - procedência'!AB52</f>
        <v>0</v>
      </c>
      <c r="M51" s="2">
        <f t="shared" si="4"/>
        <v>1</v>
      </c>
      <c r="N51" s="2">
        <f t="shared" si="5"/>
        <v>6</v>
      </c>
      <c r="O51" s="2">
        <f t="shared" si="2"/>
        <v>7</v>
      </c>
      <c r="P51" s="2">
        <f t="shared" si="3"/>
        <v>4</v>
      </c>
    </row>
    <row r="52" spans="1:16" x14ac:dyDescent="0.25">
      <c r="A52" s="2" t="s">
        <v>5</v>
      </c>
      <c r="B52" s="2" t="s">
        <v>56</v>
      </c>
      <c r="C52" s="4">
        <f>'CV Rotina &lt;2A - procedência'!H53</f>
        <v>0.72727272727272729</v>
      </c>
      <c r="D52" s="4">
        <f>'CV Rotina &lt;2A - procedência'!P53</f>
        <v>1.0909090909090908</v>
      </c>
      <c r="E52" s="4">
        <f>'CV Rotina &lt;2A - procedência'!J53</f>
        <v>1.4025974025974026</v>
      </c>
      <c r="F52" s="4">
        <f>'CV Rotina &lt;2A - procedência'!L53</f>
        <v>1.1428571428571428</v>
      </c>
      <c r="G52" s="4">
        <f>'CV Rotina &lt;2A - procedência'!N53</f>
        <v>1.0909090909090908</v>
      </c>
      <c r="H52" s="4">
        <f>'CV Rotina &lt;2A - procedência'!Z53</f>
        <v>1.2987012987012987</v>
      </c>
      <c r="I52" s="4">
        <f>'CV Rotina &lt;2A - procedência'!R53</f>
        <v>0.98701298701298701</v>
      </c>
      <c r="J52" s="4">
        <f>'CV Rotina &lt;2A - procedência'!T53</f>
        <v>0.67532467532467533</v>
      </c>
      <c r="K52" s="4">
        <f>'CV Rotina &lt;2A - procedência'!X53</f>
        <v>1.1428571428571428</v>
      </c>
      <c r="L52" s="4">
        <f>'CV Rotina &lt;2A - procedência'!AB53</f>
        <v>0.51948051948051943</v>
      </c>
      <c r="M52" s="2">
        <f t="shared" si="4"/>
        <v>1</v>
      </c>
      <c r="N52" s="2">
        <f t="shared" si="5"/>
        <v>6</v>
      </c>
      <c r="O52" s="2">
        <f t="shared" si="2"/>
        <v>7</v>
      </c>
      <c r="P52" s="2">
        <f t="shared" si="3"/>
        <v>4</v>
      </c>
    </row>
    <row r="53" spans="1:16" x14ac:dyDescent="0.25">
      <c r="A53" s="2" t="s">
        <v>5</v>
      </c>
      <c r="B53" s="2" t="s">
        <v>57</v>
      </c>
      <c r="C53" s="4">
        <f>'CV Rotina &lt;2A - procedência'!H54</f>
        <v>6.936416184971099E-2</v>
      </c>
      <c r="D53" s="4">
        <f>'CV Rotina &lt;2A - procedência'!P54</f>
        <v>0.97109826589595383</v>
      </c>
      <c r="E53" s="4">
        <f>'CV Rotina &lt;2A - procedência'!J54</f>
        <v>1.7341040462427746</v>
      </c>
      <c r="F53" s="4">
        <f>'CV Rotina &lt;2A - procedência'!L54</f>
        <v>1.7341040462427746</v>
      </c>
      <c r="G53" s="4">
        <f>'CV Rotina &lt;2A - procedência'!N54</f>
        <v>0.97109826589595383</v>
      </c>
      <c r="H53" s="4">
        <f>'CV Rotina &lt;2A - procedência'!Z54</f>
        <v>0.83236994219653182</v>
      </c>
      <c r="I53" s="4">
        <f>'CV Rotina &lt;2A - procedência'!R54</f>
        <v>1.4566473988439308</v>
      </c>
      <c r="J53" s="4">
        <f>'CV Rotina &lt;2A - procedência'!T54</f>
        <v>0.76300578034682087</v>
      </c>
      <c r="K53" s="4">
        <f>'CV Rotina &lt;2A - procedência'!X54</f>
        <v>0.48554913294797691</v>
      </c>
      <c r="L53" s="4">
        <f>'CV Rotina &lt;2A - procedência'!AB54</f>
        <v>0.90173410404624277</v>
      </c>
      <c r="M53" s="2">
        <f t="shared" si="4"/>
        <v>1</v>
      </c>
      <c r="N53" s="2">
        <f t="shared" si="5"/>
        <v>4</v>
      </c>
      <c r="O53" s="2">
        <f t="shared" si="2"/>
        <v>5</v>
      </c>
      <c r="P53" s="2">
        <f t="shared" si="3"/>
        <v>3</v>
      </c>
    </row>
    <row r="54" spans="1:16" x14ac:dyDescent="0.25">
      <c r="A54" s="2" t="s">
        <v>3</v>
      </c>
      <c r="B54" s="2" t="s">
        <v>58</v>
      </c>
      <c r="C54" s="4">
        <f>'CV Rotina &lt;2A - procedência'!H55</f>
        <v>0.57383966244725737</v>
      </c>
      <c r="D54" s="4">
        <f>'CV Rotina &lt;2A - procedência'!P55</f>
        <v>0.84388185654008441</v>
      </c>
      <c r="E54" s="4">
        <f>'CV Rotina &lt;2A - procedência'!J55</f>
        <v>1.3164556962025316</v>
      </c>
      <c r="F54" s="4">
        <f>'CV Rotina &lt;2A - procedência'!L55</f>
        <v>1.3333333333333333</v>
      </c>
      <c r="G54" s="4">
        <f>'CV Rotina &lt;2A - procedência'!N55</f>
        <v>0.91139240506329111</v>
      </c>
      <c r="H54" s="4">
        <f>'CV Rotina &lt;2A - procedência'!Z55</f>
        <v>1.029535864978903</v>
      </c>
      <c r="I54" s="4">
        <f>'CV Rotina &lt;2A - procedência'!R55</f>
        <v>0.87763713080168781</v>
      </c>
      <c r="J54" s="4">
        <f>'CV Rotina &lt;2A - procedência'!T55</f>
        <v>1.029535864978903</v>
      </c>
      <c r="K54" s="4">
        <f>'CV Rotina &lt;2A - procedência'!X55</f>
        <v>0.99578059071729963</v>
      </c>
      <c r="L54" s="4">
        <f>'CV Rotina &lt;2A - procedência'!AB55</f>
        <v>0.43881856540084391</v>
      </c>
      <c r="M54" s="2">
        <f t="shared" si="4"/>
        <v>0</v>
      </c>
      <c r="N54" s="2">
        <f t="shared" si="5"/>
        <v>5</v>
      </c>
      <c r="O54" s="2">
        <f t="shared" si="2"/>
        <v>5</v>
      </c>
      <c r="P54" s="2">
        <f t="shared" si="3"/>
        <v>3</v>
      </c>
    </row>
    <row r="55" spans="1:16" x14ac:dyDescent="0.25">
      <c r="A55" s="2" t="s">
        <v>4</v>
      </c>
      <c r="B55" s="2" t="s">
        <v>59</v>
      </c>
      <c r="C55" s="4">
        <f>'CV Rotina &lt;2A - procedência'!H56</f>
        <v>5.5045871559633024E-2</v>
      </c>
      <c r="D55" s="4">
        <f>'CV Rotina &lt;2A - procedência'!P56</f>
        <v>0.88073394495412838</v>
      </c>
      <c r="E55" s="4">
        <f>'CV Rotina &lt;2A - procedência'!J56</f>
        <v>0.99082568807339444</v>
      </c>
      <c r="F55" s="4">
        <f>'CV Rotina &lt;2A - procedência'!L56</f>
        <v>0.99082568807339444</v>
      </c>
      <c r="G55" s="4">
        <f>'CV Rotina &lt;2A - procedência'!N56</f>
        <v>0.93577981651376141</v>
      </c>
      <c r="H55" s="4">
        <f>'CV Rotina &lt;2A - procedência'!Z56</f>
        <v>0.82568807339449535</v>
      </c>
      <c r="I55" s="4">
        <f>'CV Rotina &lt;2A - procedência'!R56</f>
        <v>0.99082568807339444</v>
      </c>
      <c r="J55" s="4">
        <f>'CV Rotina &lt;2A - procedência'!T56</f>
        <v>0.82568807339449535</v>
      </c>
      <c r="K55" s="4">
        <f>'CV Rotina &lt;2A - procedência'!X56</f>
        <v>1.3761467889908257</v>
      </c>
      <c r="L55" s="4">
        <f>'CV Rotina &lt;2A - procedência'!AB56</f>
        <v>1.2660550458715596</v>
      </c>
      <c r="M55" s="2">
        <f t="shared" si="4"/>
        <v>0</v>
      </c>
      <c r="N55" s="2">
        <f t="shared" si="5"/>
        <v>5</v>
      </c>
      <c r="O55" s="2">
        <f t="shared" si="2"/>
        <v>5</v>
      </c>
      <c r="P55" s="2">
        <f t="shared" si="3"/>
        <v>2</v>
      </c>
    </row>
    <row r="56" spans="1:16" x14ac:dyDescent="0.25">
      <c r="A56" s="2" t="s">
        <v>3</v>
      </c>
      <c r="B56" s="2" t="s">
        <v>60</v>
      </c>
      <c r="C56" s="4">
        <f>'CV Rotina &lt;2A - procedência'!H57</f>
        <v>0.10526315789473684</v>
      </c>
      <c r="D56" s="4">
        <f>'CV Rotina &lt;2A - procedência'!P57</f>
        <v>0.59649122807017541</v>
      </c>
      <c r="E56" s="4">
        <f>'CV Rotina &lt;2A - procedência'!J57</f>
        <v>1.0175438596491229</v>
      </c>
      <c r="F56" s="4">
        <f>'CV Rotina &lt;2A - procedência'!L57</f>
        <v>1.1578947368421053</v>
      </c>
      <c r="G56" s="4">
        <f>'CV Rotina &lt;2A - procedência'!N57</f>
        <v>0.73684210526315785</v>
      </c>
      <c r="H56" s="4">
        <f>'CV Rotina &lt;2A - procedência'!Z57</f>
        <v>1.5087719298245614</v>
      </c>
      <c r="I56" s="4">
        <f>'CV Rotina &lt;2A - procedência'!R57</f>
        <v>0.73684210526315785</v>
      </c>
      <c r="J56" s="4">
        <f>'CV Rotina &lt;2A - procedência'!T57</f>
        <v>1.2280701754385965</v>
      </c>
      <c r="K56" s="4">
        <f>'CV Rotina &lt;2A - procedência'!X57</f>
        <v>0.94736842105263153</v>
      </c>
      <c r="L56" s="4">
        <f>'CV Rotina &lt;2A - procedência'!AB57</f>
        <v>0.91228070175438591</v>
      </c>
      <c r="M56" s="2">
        <f t="shared" si="4"/>
        <v>0</v>
      </c>
      <c r="N56" s="2">
        <f t="shared" si="5"/>
        <v>4</v>
      </c>
      <c r="O56" s="2">
        <f t="shared" si="2"/>
        <v>4</v>
      </c>
      <c r="P56" s="2">
        <f t="shared" si="3"/>
        <v>3</v>
      </c>
    </row>
    <row r="57" spans="1:16" x14ac:dyDescent="0.25">
      <c r="A57" s="2" t="s">
        <v>3</v>
      </c>
      <c r="B57" s="2" t="s">
        <v>61</v>
      </c>
      <c r="C57" s="4">
        <f>'CV Rotina &lt;2A - procedência'!H58</f>
        <v>0</v>
      </c>
      <c r="D57" s="4">
        <f>'CV Rotina &lt;2A - procedência'!P58</f>
        <v>0.7384615384615385</v>
      </c>
      <c r="E57" s="4">
        <f>'CV Rotina &lt;2A - procedência'!J58</f>
        <v>1.3292307692307692</v>
      </c>
      <c r="F57" s="4">
        <f>'CV Rotina &lt;2A - procedência'!L58</f>
        <v>1.2923076923076924</v>
      </c>
      <c r="G57" s="4">
        <f>'CV Rotina &lt;2A - procedência'!N58</f>
        <v>0.7384615384615385</v>
      </c>
      <c r="H57" s="4">
        <f>'CV Rotina &lt;2A - procedência'!Z58</f>
        <v>0.96000000000000008</v>
      </c>
      <c r="I57" s="4">
        <f>'CV Rotina &lt;2A - procedência'!R58</f>
        <v>0.99692307692307691</v>
      </c>
      <c r="J57" s="4">
        <f>'CV Rotina &lt;2A - procedência'!T58</f>
        <v>1.0707692307692309</v>
      </c>
      <c r="K57" s="4">
        <f>'CV Rotina &lt;2A - procedência'!X58</f>
        <v>0.59076923076923082</v>
      </c>
      <c r="L57" s="4">
        <f>'CV Rotina &lt;2A - procedência'!AB58</f>
        <v>0</v>
      </c>
      <c r="M57" s="2">
        <f t="shared" si="4"/>
        <v>0</v>
      </c>
      <c r="N57" s="2">
        <f t="shared" si="5"/>
        <v>5</v>
      </c>
      <c r="O57" s="2">
        <f t="shared" si="2"/>
        <v>5</v>
      </c>
      <c r="P57" s="2">
        <f t="shared" si="3"/>
        <v>3</v>
      </c>
    </row>
    <row r="58" spans="1:16" x14ac:dyDescent="0.25">
      <c r="A58" s="2" t="s">
        <v>5</v>
      </c>
      <c r="B58" s="2" t="s">
        <v>62</v>
      </c>
      <c r="C58" s="4">
        <f>'CV Rotina &lt;2A - procedência'!H59</f>
        <v>0.83044982698961944</v>
      </c>
      <c r="D58" s="4">
        <f>'CV Rotina &lt;2A - procedência'!P59</f>
        <v>0.53979238754325265</v>
      </c>
      <c r="E58" s="4">
        <f>'CV Rotina &lt;2A - procedência'!J59</f>
        <v>1.3702422145328721</v>
      </c>
      <c r="F58" s="4">
        <f>'CV Rotina &lt;2A - procedência'!L59</f>
        <v>1.411764705882353</v>
      </c>
      <c r="G58" s="4">
        <f>'CV Rotina &lt;2A - procedência'!N59</f>
        <v>0.70588235294117652</v>
      </c>
      <c r="H58" s="4">
        <f>'CV Rotina &lt;2A - procedência'!Z59</f>
        <v>1.5363321799307958</v>
      </c>
      <c r="I58" s="4">
        <f>'CV Rotina &lt;2A - procedência'!R59</f>
        <v>0.83044982698961944</v>
      </c>
      <c r="J58" s="4">
        <f>'CV Rotina &lt;2A - procedência'!T59</f>
        <v>0.87197231833910038</v>
      </c>
      <c r="K58" s="4">
        <f>'CV Rotina &lt;2A - procedência'!X59</f>
        <v>0.95501730103806237</v>
      </c>
      <c r="L58" s="4">
        <f>'CV Rotina &lt;2A - procedência'!AB59</f>
        <v>0.58131487889273359</v>
      </c>
      <c r="M58" s="2">
        <f t="shared" si="4"/>
        <v>0</v>
      </c>
      <c r="N58" s="2">
        <f t="shared" si="5"/>
        <v>4</v>
      </c>
      <c r="O58" s="2">
        <f t="shared" si="2"/>
        <v>4</v>
      </c>
      <c r="P58" s="2">
        <f t="shared" si="3"/>
        <v>3</v>
      </c>
    </row>
    <row r="59" spans="1:16" x14ac:dyDescent="0.25">
      <c r="A59" s="2" t="s">
        <v>3</v>
      </c>
      <c r="B59" s="2" t="s">
        <v>63</v>
      </c>
      <c r="C59" s="4">
        <f>'CV Rotina &lt;2A - procedência'!H60</f>
        <v>0.39130434782608692</v>
      </c>
      <c r="D59" s="4">
        <f>'CV Rotina &lt;2A - procedência'!P60</f>
        <v>0</v>
      </c>
      <c r="E59" s="4">
        <f>'CV Rotina &lt;2A - procedência'!J60</f>
        <v>0.13043478260869565</v>
      </c>
      <c r="F59" s="4">
        <f>'CV Rotina &lt;2A - procedência'!L60</f>
        <v>0.13043478260869565</v>
      </c>
      <c r="G59" s="4">
        <f>'CV Rotina &lt;2A - procedência'!N60</f>
        <v>0</v>
      </c>
      <c r="H59" s="4">
        <f>'CV Rotina &lt;2A - procedência'!Z60</f>
        <v>0.52173913043478259</v>
      </c>
      <c r="I59" s="4">
        <f>'CV Rotina &lt;2A - procedência'!R60</f>
        <v>0.13043478260869565</v>
      </c>
      <c r="J59" s="4">
        <f>'CV Rotina &lt;2A - procedência'!T60</f>
        <v>0.13043478260869565</v>
      </c>
      <c r="K59" s="4">
        <f>'CV Rotina &lt;2A - procedência'!X60</f>
        <v>0.2608695652173913</v>
      </c>
      <c r="L59" s="4">
        <f>'CV Rotina &lt;2A - procedência'!AB60</f>
        <v>0.39130434782608692</v>
      </c>
      <c r="M59" s="2">
        <f t="shared" si="4"/>
        <v>0</v>
      </c>
      <c r="N59" s="2">
        <f t="shared" si="5"/>
        <v>0</v>
      </c>
      <c r="O59" s="2">
        <f t="shared" si="2"/>
        <v>0</v>
      </c>
      <c r="P59" s="2">
        <f t="shared" si="3"/>
        <v>0</v>
      </c>
    </row>
    <row r="60" spans="1:16" x14ac:dyDescent="0.25">
      <c r="A60" s="2" t="s">
        <v>5</v>
      </c>
      <c r="B60" s="2" t="s">
        <v>64</v>
      </c>
      <c r="C60" s="4">
        <f>'CV Rotina &lt;2A - procedência'!H61</f>
        <v>5.9701492537313432E-2</v>
      </c>
      <c r="D60" s="4">
        <f>'CV Rotina &lt;2A - procedência'!P61</f>
        <v>0.59701492537313428</v>
      </c>
      <c r="E60" s="4">
        <f>'CV Rotina &lt;2A - procedência'!J61</f>
        <v>1.3134328358208955</v>
      </c>
      <c r="F60" s="4">
        <f>'CV Rotina &lt;2A - procedência'!L61</f>
        <v>1.3731343283582089</v>
      </c>
      <c r="G60" s="4">
        <f>'CV Rotina &lt;2A - procedência'!N61</f>
        <v>0.65671641791044777</v>
      </c>
      <c r="H60" s="4">
        <f>'CV Rotina &lt;2A - procedência'!Z61</f>
        <v>2.2089552238805972</v>
      </c>
      <c r="I60" s="4">
        <f>'CV Rotina &lt;2A - procedência'!R61</f>
        <v>1.0149253731343284</v>
      </c>
      <c r="J60" s="4">
        <f>'CV Rotina &lt;2A - procedência'!T61</f>
        <v>0.83582089552238803</v>
      </c>
      <c r="K60" s="4">
        <f>'CV Rotina &lt;2A - procedência'!X61</f>
        <v>1.3134328358208955</v>
      </c>
      <c r="L60" s="4">
        <f>'CV Rotina &lt;2A - procedência'!AB61</f>
        <v>5.9701492537313432E-2</v>
      </c>
      <c r="M60" s="2">
        <f t="shared" si="4"/>
        <v>0</v>
      </c>
      <c r="N60" s="2">
        <f t="shared" si="5"/>
        <v>5</v>
      </c>
      <c r="O60" s="2">
        <f t="shared" si="2"/>
        <v>5</v>
      </c>
      <c r="P60" s="2">
        <f t="shared" si="3"/>
        <v>3</v>
      </c>
    </row>
    <row r="61" spans="1:16" x14ac:dyDescent="0.25">
      <c r="A61" s="2" t="s">
        <v>4</v>
      </c>
      <c r="B61" s="2" t="s">
        <v>65</v>
      </c>
      <c r="C61" s="4">
        <f>'CV Rotina &lt;2A - procedência'!H62</f>
        <v>0.22429906542056074</v>
      </c>
      <c r="D61" s="4">
        <f>'CV Rotina &lt;2A - procedência'!P62</f>
        <v>0.89719626168224298</v>
      </c>
      <c r="E61" s="4">
        <f>'CV Rotina &lt;2A - procedência'!J62</f>
        <v>1.1214953271028036</v>
      </c>
      <c r="F61" s="4">
        <f>'CV Rotina &lt;2A - procedência'!L62</f>
        <v>1.1214953271028036</v>
      </c>
      <c r="G61" s="4">
        <f>'CV Rotina &lt;2A - procedência'!N62</f>
        <v>0.85981308411214952</v>
      </c>
      <c r="H61" s="4">
        <f>'CV Rotina &lt;2A - procedência'!Z62</f>
        <v>0.93457943925233644</v>
      </c>
      <c r="I61" s="4">
        <f>'CV Rotina &lt;2A - procedência'!R62</f>
        <v>0.93457943925233644</v>
      </c>
      <c r="J61" s="4">
        <f>'CV Rotina &lt;2A - procedência'!T62</f>
        <v>1.0093457943925233</v>
      </c>
      <c r="K61" s="4">
        <f>'CV Rotina &lt;2A - procedência'!X62</f>
        <v>0.78504672897196259</v>
      </c>
      <c r="L61" s="4">
        <f>'CV Rotina &lt;2A - procedência'!AB62</f>
        <v>1.3457943925233644</v>
      </c>
      <c r="M61" s="2">
        <f t="shared" si="4"/>
        <v>0</v>
      </c>
      <c r="N61" s="2">
        <f t="shared" si="5"/>
        <v>4</v>
      </c>
      <c r="O61" s="2">
        <f t="shared" si="2"/>
        <v>4</v>
      </c>
      <c r="P61" s="2">
        <f t="shared" si="3"/>
        <v>2</v>
      </c>
    </row>
    <row r="62" spans="1:16" x14ac:dyDescent="0.25">
      <c r="A62" s="2" t="s">
        <v>5</v>
      </c>
      <c r="B62" s="2" t="s">
        <v>66</v>
      </c>
      <c r="C62" s="4">
        <f>'CV Rotina &lt;2A - procedência'!H63</f>
        <v>0.37795275590551181</v>
      </c>
      <c r="D62" s="4">
        <f>'CV Rotina &lt;2A - procedência'!P63</f>
        <v>1.3228346456692912</v>
      </c>
      <c r="E62" s="4">
        <f>'CV Rotina &lt;2A - procedência'!J63</f>
        <v>1.1338582677165354</v>
      </c>
      <c r="F62" s="4">
        <f>'CV Rotina &lt;2A - procedência'!L63</f>
        <v>1.1338582677165354</v>
      </c>
      <c r="G62" s="4">
        <f>'CV Rotina &lt;2A - procedência'!N63</f>
        <v>1.3228346456692912</v>
      </c>
      <c r="H62" s="4">
        <f>'CV Rotina &lt;2A - procedência'!Z63</f>
        <v>0.6614173228346456</v>
      </c>
      <c r="I62" s="4">
        <f>'CV Rotina &lt;2A - procedência'!R63</f>
        <v>1.4173228346456692</v>
      </c>
      <c r="J62" s="4">
        <f>'CV Rotina &lt;2A - procedência'!T63</f>
        <v>0.6614173228346456</v>
      </c>
      <c r="K62" s="4">
        <f>'CV Rotina &lt;2A - procedência'!X63</f>
        <v>1.0393700787401574</v>
      </c>
      <c r="L62" s="4">
        <f>'CV Rotina &lt;2A - procedência'!AB63</f>
        <v>0.85039370078740151</v>
      </c>
      <c r="M62" s="2">
        <f t="shared" si="4"/>
        <v>1</v>
      </c>
      <c r="N62" s="2">
        <f t="shared" si="5"/>
        <v>5</v>
      </c>
      <c r="O62" s="2">
        <f t="shared" si="2"/>
        <v>6</v>
      </c>
      <c r="P62" s="2">
        <f t="shared" si="3"/>
        <v>3</v>
      </c>
    </row>
    <row r="63" spans="1:16" x14ac:dyDescent="0.25">
      <c r="A63" s="2" t="s">
        <v>2</v>
      </c>
      <c r="B63" s="2" t="s">
        <v>67</v>
      </c>
      <c r="C63" s="4">
        <f>'CV Rotina &lt;2A - procedência'!H64</f>
        <v>0</v>
      </c>
      <c r="D63" s="4">
        <f>'CV Rotina &lt;2A - procedência'!P64</f>
        <v>1.0084033613445378</v>
      </c>
      <c r="E63" s="4">
        <f>'CV Rotina &lt;2A - procedência'!J64</f>
        <v>0.70588235294117652</v>
      </c>
      <c r="F63" s="4">
        <f>'CV Rotina &lt;2A - procedência'!L64</f>
        <v>0.80672268907563027</v>
      </c>
      <c r="G63" s="4">
        <f>'CV Rotina &lt;2A - procedência'!N64</f>
        <v>0.90756302521008414</v>
      </c>
      <c r="H63" s="4">
        <f>'CV Rotina &lt;2A - procedência'!Z64</f>
        <v>0.70588235294117652</v>
      </c>
      <c r="I63" s="4">
        <f>'CV Rotina &lt;2A - procedência'!R64</f>
        <v>1.1092436974789917</v>
      </c>
      <c r="J63" s="4">
        <f>'CV Rotina &lt;2A - procedência'!T64</f>
        <v>1.2100840336134455</v>
      </c>
      <c r="K63" s="4">
        <f>'CV Rotina &lt;2A - procedência'!X64</f>
        <v>0.80672268907563027</v>
      </c>
      <c r="L63" s="4">
        <f>'CV Rotina &lt;2A - procedência'!AB64</f>
        <v>0</v>
      </c>
      <c r="M63" s="2">
        <f t="shared" si="4"/>
        <v>1</v>
      </c>
      <c r="N63" s="2">
        <f t="shared" si="5"/>
        <v>2</v>
      </c>
      <c r="O63" s="2">
        <f t="shared" si="2"/>
        <v>3</v>
      </c>
      <c r="P63" s="2">
        <f t="shared" si="3"/>
        <v>0</v>
      </c>
    </row>
    <row r="64" spans="1:16" x14ac:dyDescent="0.25">
      <c r="A64" s="2" t="s">
        <v>2</v>
      </c>
      <c r="B64" s="2" t="s">
        <v>68</v>
      </c>
      <c r="C64" s="4">
        <f>'CV Rotina &lt;2A - procedência'!H65</f>
        <v>0.80701754385964908</v>
      </c>
      <c r="D64" s="4">
        <f>'CV Rotina &lt;2A - procedência'!P65</f>
        <v>1.1228070175438596</v>
      </c>
      <c r="E64" s="4">
        <f>'CV Rotina &lt;2A - procedência'!J65</f>
        <v>0.94736842105263153</v>
      </c>
      <c r="F64" s="4">
        <f>'CV Rotina &lt;2A - procedência'!L65</f>
        <v>0.92982456140350878</v>
      </c>
      <c r="G64" s="4">
        <f>'CV Rotina &lt;2A - procedência'!N65</f>
        <v>1.1403508771929824</v>
      </c>
      <c r="H64" s="4">
        <f>'CV Rotina &lt;2A - procedência'!Z65</f>
        <v>1.2105263157894737</v>
      </c>
      <c r="I64" s="4">
        <f>'CV Rotina &lt;2A - procedência'!R65</f>
        <v>0.8771929824561403</v>
      </c>
      <c r="J64" s="4">
        <f>'CV Rotina &lt;2A - procedência'!T65</f>
        <v>1.1929824561403508</v>
      </c>
      <c r="K64" s="4">
        <f>'CV Rotina &lt;2A - procedência'!X65</f>
        <v>1.0701754385964912</v>
      </c>
      <c r="L64" s="4">
        <f>'CV Rotina &lt;2A - procedência'!AB65</f>
        <v>0.36842105263157893</v>
      </c>
      <c r="M64" s="2">
        <f t="shared" si="4"/>
        <v>1</v>
      </c>
      <c r="N64" s="2">
        <f t="shared" si="5"/>
        <v>4</v>
      </c>
      <c r="O64" s="2">
        <f t="shared" si="2"/>
        <v>5</v>
      </c>
      <c r="P64" s="2">
        <f t="shared" si="3"/>
        <v>2</v>
      </c>
    </row>
    <row r="65" spans="1:16" x14ac:dyDescent="0.25">
      <c r="A65" s="2" t="s">
        <v>2</v>
      </c>
      <c r="B65" s="2" t="s">
        <v>69</v>
      </c>
      <c r="C65" s="4">
        <f>'CV Rotina &lt;2A - procedência'!H66</f>
        <v>0.86896551724137927</v>
      </c>
      <c r="D65" s="4">
        <f>'CV Rotina &lt;2A - procedência'!P66</f>
        <v>1.1586206896551723</v>
      </c>
      <c r="E65" s="4">
        <f>'CV Rotina &lt;2A - procedência'!J66</f>
        <v>1.2413793103448276</v>
      </c>
      <c r="F65" s="4">
        <f>'CV Rotina &lt;2A - procedência'!L66</f>
        <v>1.2827586206896551</v>
      </c>
      <c r="G65" s="4">
        <f>'CV Rotina &lt;2A - procedência'!N66</f>
        <v>1.0758620689655172</v>
      </c>
      <c r="H65" s="4">
        <f>'CV Rotina &lt;2A - procedência'!Z66</f>
        <v>0.99310344827586206</v>
      </c>
      <c r="I65" s="4">
        <f>'CV Rotina &lt;2A - procedência'!R66</f>
        <v>0.86896551724137927</v>
      </c>
      <c r="J65" s="4">
        <f>'CV Rotina &lt;2A - procedência'!T66</f>
        <v>0.66206896551724137</v>
      </c>
      <c r="K65" s="4">
        <f>'CV Rotina &lt;2A - procedência'!X66</f>
        <v>0.86896551724137927</v>
      </c>
      <c r="L65" s="4">
        <f>'CV Rotina &lt;2A - procedência'!AB66</f>
        <v>0.74482758620689649</v>
      </c>
      <c r="M65" s="2">
        <f t="shared" si="4"/>
        <v>1</v>
      </c>
      <c r="N65" s="2">
        <f t="shared" si="5"/>
        <v>4</v>
      </c>
      <c r="O65" s="2">
        <f t="shared" si="2"/>
        <v>5</v>
      </c>
      <c r="P65" s="2">
        <f t="shared" si="3"/>
        <v>4</v>
      </c>
    </row>
    <row r="66" spans="1:16" x14ac:dyDescent="0.25">
      <c r="A66" s="2" t="s">
        <v>4</v>
      </c>
      <c r="B66" s="2" t="s">
        <v>70</v>
      </c>
      <c r="C66" s="4">
        <f>'CV Rotina &lt;2A - procedência'!H67</f>
        <v>0.65454545454545454</v>
      </c>
      <c r="D66" s="4">
        <f>'CV Rotina &lt;2A - procedência'!P67</f>
        <v>0.8727272727272728</v>
      </c>
      <c r="E66" s="4">
        <f>'CV Rotina &lt;2A - procedência'!J67</f>
        <v>0.98181818181818192</v>
      </c>
      <c r="F66" s="4">
        <f>'CV Rotina &lt;2A - procedência'!L67</f>
        <v>0.98181818181818192</v>
      </c>
      <c r="G66" s="4">
        <f>'CV Rotina &lt;2A - procedência'!N67</f>
        <v>0.98181818181818192</v>
      </c>
      <c r="H66" s="4">
        <f>'CV Rotina &lt;2A - procedência'!Z67</f>
        <v>0.8727272727272728</v>
      </c>
      <c r="I66" s="4">
        <f>'CV Rotina &lt;2A - procedência'!R67</f>
        <v>1.3090909090909091</v>
      </c>
      <c r="J66" s="4">
        <f>'CV Rotina &lt;2A - procedência'!T67</f>
        <v>1.4181818181818182</v>
      </c>
      <c r="K66" s="4">
        <f>'CV Rotina &lt;2A - procedência'!X67</f>
        <v>0.2181818181818182</v>
      </c>
      <c r="L66" s="4">
        <f>'CV Rotina &lt;2A - procedência'!AB67</f>
        <v>0.4363636363636364</v>
      </c>
      <c r="M66" s="2">
        <f t="shared" ref="M66:M79" si="6">COUNTIF(C66:D66,"&gt;=0,9")</f>
        <v>0</v>
      </c>
      <c r="N66" s="2">
        <f t="shared" ref="N66:N79" si="7">COUNTIFS(E66:L66,"&gt;=0,95")</f>
        <v>5</v>
      </c>
      <c r="O66" s="2">
        <f t="shared" si="2"/>
        <v>5</v>
      </c>
      <c r="P66" s="2">
        <f t="shared" si="3"/>
        <v>3</v>
      </c>
    </row>
    <row r="67" spans="1:16" x14ac:dyDescent="0.25">
      <c r="A67" s="2" t="s">
        <v>4</v>
      </c>
      <c r="B67" s="2" t="s">
        <v>71</v>
      </c>
      <c r="C67" s="4">
        <f>'CV Rotina &lt;2A - procedência'!H68</f>
        <v>0.36279069767441857</v>
      </c>
      <c r="D67" s="4">
        <f>'CV Rotina &lt;2A - procedência'!P68</f>
        <v>1.1441860465116278</v>
      </c>
      <c r="E67" s="4">
        <f>'CV Rotina &lt;2A - procedência'!J68</f>
        <v>1.0604651162790697</v>
      </c>
      <c r="F67" s="4">
        <f>'CV Rotina &lt;2A - procedência'!L68</f>
        <v>1.0604651162790697</v>
      </c>
      <c r="G67" s="4">
        <f>'CV Rotina &lt;2A - procedência'!N68</f>
        <v>1.0604651162790697</v>
      </c>
      <c r="H67" s="4">
        <f>'CV Rotina &lt;2A - procedência'!Z68</f>
        <v>0.69767441860465107</v>
      </c>
      <c r="I67" s="4">
        <f>'CV Rotina &lt;2A - procedência'!R68</f>
        <v>1.2</v>
      </c>
      <c r="J67" s="4">
        <f>'CV Rotina &lt;2A - procedência'!T68</f>
        <v>0.94883720930232551</v>
      </c>
      <c r="K67" s="4">
        <f>'CV Rotina &lt;2A - procedência'!X68</f>
        <v>1.0325581395348837</v>
      </c>
      <c r="L67" s="4">
        <f>'CV Rotina &lt;2A - procedência'!AB68</f>
        <v>0.78139534883720929</v>
      </c>
      <c r="M67" s="2">
        <f t="shared" si="6"/>
        <v>1</v>
      </c>
      <c r="N67" s="2">
        <f t="shared" si="7"/>
        <v>5</v>
      </c>
      <c r="O67" s="2">
        <f t="shared" ref="O67:O79" si="8">SUM(M67:N67)</f>
        <v>6</v>
      </c>
      <c r="P67" s="2">
        <f t="shared" ref="P67:P79" si="9">COUNTIF(E67:H67,"&gt;=0,95")</f>
        <v>3</v>
      </c>
    </row>
    <row r="68" spans="1:16" x14ac:dyDescent="0.25">
      <c r="A68" s="2" t="s">
        <v>5</v>
      </c>
      <c r="B68" s="2" t="s">
        <v>72</v>
      </c>
      <c r="C68" s="4">
        <f>'CV Rotina &lt;2A - procedência'!H69</f>
        <v>1.0909090909090908</v>
      </c>
      <c r="D68" s="4">
        <f>'CV Rotina &lt;2A - procedência'!P69</f>
        <v>1.0909090909090908</v>
      </c>
      <c r="E68" s="4">
        <f>'CV Rotina &lt;2A - procedência'!J69</f>
        <v>1.5867768595041321</v>
      </c>
      <c r="F68" s="4">
        <f>'CV Rotina &lt;2A - procedência'!L69</f>
        <v>1.4876033057851239</v>
      </c>
      <c r="G68" s="4">
        <f>'CV Rotina &lt;2A - procedência'!N69</f>
        <v>1.0909090909090908</v>
      </c>
      <c r="H68" s="4">
        <f>'CV Rotina &lt;2A - procedência'!Z69</f>
        <v>1.6859504132231404</v>
      </c>
      <c r="I68" s="4">
        <f>'CV Rotina &lt;2A - procedência'!R69</f>
        <v>1.4876033057851239</v>
      </c>
      <c r="J68" s="4">
        <f>'CV Rotina &lt;2A - procedência'!T69</f>
        <v>1.0909090909090908</v>
      </c>
      <c r="K68" s="4">
        <f>'CV Rotina &lt;2A - procedência'!X69</f>
        <v>1.1900826446280992</v>
      </c>
      <c r="L68" s="4">
        <f>'CV Rotina &lt;2A - procedência'!AB69</f>
        <v>0.5950413223140496</v>
      </c>
      <c r="M68" s="2">
        <f t="shared" si="6"/>
        <v>2</v>
      </c>
      <c r="N68" s="2">
        <f t="shared" si="7"/>
        <v>7</v>
      </c>
      <c r="O68" s="2">
        <f t="shared" si="8"/>
        <v>9</v>
      </c>
      <c r="P68" s="2">
        <f t="shared" si="9"/>
        <v>4</v>
      </c>
    </row>
    <row r="69" spans="1:16" x14ac:dyDescent="0.25">
      <c r="A69" s="2" t="s">
        <v>3</v>
      </c>
      <c r="B69" s="2" t="s">
        <v>73</v>
      </c>
      <c r="C69" s="4">
        <f>'CV Rotina &lt;2A - procedência'!H70</f>
        <v>1.2891501870657402</v>
      </c>
      <c r="D69" s="4">
        <f>'CV Rotina &lt;2A - procedência'!P70</f>
        <v>0.9428113308391235</v>
      </c>
      <c r="E69" s="4">
        <f>'CV Rotina &lt;2A - procedência'!J70</f>
        <v>1.173703901656868</v>
      </c>
      <c r="F69" s="4">
        <f>'CV Rotina &lt;2A - procedência'!L70</f>
        <v>1.1865312667022982</v>
      </c>
      <c r="G69" s="4">
        <f>'CV Rotina &lt;2A - procedência'!N70</f>
        <v>1.0069481560662747</v>
      </c>
      <c r="H69" s="4">
        <f>'CV Rotina &lt;2A - procedência'!Z70</f>
        <v>0.76964190272581512</v>
      </c>
      <c r="I69" s="4">
        <f>'CV Rotina &lt;2A - procedência'!R70</f>
        <v>0.63495456974879749</v>
      </c>
      <c r="J69" s="4">
        <f>'CV Rotina &lt;2A - procedência'!T70</f>
        <v>0.75681453768038487</v>
      </c>
      <c r="K69" s="4">
        <f>'CV Rotina &lt;2A - procedência'!X70</f>
        <v>0.71833244254409412</v>
      </c>
      <c r="L69" s="4">
        <f>'CV Rotina &lt;2A - procedência'!AB70</f>
        <v>0.21165152324959915</v>
      </c>
      <c r="M69" s="2">
        <f t="shared" si="6"/>
        <v>2</v>
      </c>
      <c r="N69" s="2">
        <f t="shared" si="7"/>
        <v>3</v>
      </c>
      <c r="O69" s="2">
        <f t="shared" si="8"/>
        <v>5</v>
      </c>
      <c r="P69" s="2">
        <f t="shared" si="9"/>
        <v>3</v>
      </c>
    </row>
    <row r="70" spans="1:16" x14ac:dyDescent="0.25">
      <c r="A70" s="2" t="s">
        <v>4</v>
      </c>
      <c r="B70" s="2" t="s">
        <v>74</v>
      </c>
      <c r="C70" s="4">
        <f>'CV Rotina &lt;2A - procedência'!H71</f>
        <v>0.50847457627118642</v>
      </c>
      <c r="D70" s="4">
        <f>'CV Rotina &lt;2A - procedência'!P71</f>
        <v>0.81355932203389825</v>
      </c>
      <c r="E70" s="4">
        <f>'CV Rotina &lt;2A - procedência'!J71</f>
        <v>0.91525423728813549</v>
      </c>
      <c r="F70" s="4">
        <f>'CV Rotina &lt;2A - procedência'!L71</f>
        <v>0.81355932203389825</v>
      </c>
      <c r="G70" s="4">
        <f>'CV Rotina &lt;2A - procedência'!N71</f>
        <v>0.61016949152542366</v>
      </c>
      <c r="H70" s="4">
        <f>'CV Rotina &lt;2A - procedência'!Z71</f>
        <v>1.0169491525423728</v>
      </c>
      <c r="I70" s="4">
        <f>'CV Rotina &lt;2A - procedência'!R71</f>
        <v>1.3220338983050848</v>
      </c>
      <c r="J70" s="4">
        <f>'CV Rotina &lt;2A - procedência'!T71</f>
        <v>1.2203389830508473</v>
      </c>
      <c r="K70" s="4">
        <f>'CV Rotina &lt;2A - procedência'!X71</f>
        <v>1.1186440677966101</v>
      </c>
      <c r="L70" s="4">
        <f>'CV Rotina &lt;2A - procedência'!AB71</f>
        <v>0.91525423728813549</v>
      </c>
      <c r="M70" s="2">
        <f t="shared" si="6"/>
        <v>0</v>
      </c>
      <c r="N70" s="2">
        <f t="shared" si="7"/>
        <v>4</v>
      </c>
      <c r="O70" s="2">
        <f t="shared" si="8"/>
        <v>4</v>
      </c>
      <c r="P70" s="2">
        <f t="shared" si="9"/>
        <v>1</v>
      </c>
    </row>
    <row r="71" spans="1:16" x14ac:dyDescent="0.25">
      <c r="A71" s="2" t="s">
        <v>2</v>
      </c>
      <c r="B71" s="2" t="s">
        <v>75</v>
      </c>
      <c r="C71" s="4">
        <f>'CV Rotina &lt;2A - procedência'!H72</f>
        <v>1.1719372840818496</v>
      </c>
      <c r="D71" s="4">
        <f>'CV Rotina &lt;2A - procedência'!P72</f>
        <v>0.95827796970502266</v>
      </c>
      <c r="E71" s="4">
        <f>'CV Rotina &lt;2A - procedência'!J72</f>
        <v>1.036407121977146</v>
      </c>
      <c r="F71" s="4">
        <f>'CV Rotina &lt;2A - procedência'!L72</f>
        <v>1.0427850119585438</v>
      </c>
      <c r="G71" s="4">
        <f>'CV Rotina &lt;2A - procedência'!N72</f>
        <v>0.97741163964921607</v>
      </c>
      <c r="H71" s="4">
        <f>'CV Rotina &lt;2A - procedência'!Z72</f>
        <v>0.88971565240499606</v>
      </c>
      <c r="I71" s="4">
        <f>'CV Rotina &lt;2A - procedência'!R72</f>
        <v>0.90566037735849059</v>
      </c>
      <c r="J71" s="4">
        <f>'CV Rotina &lt;2A - procedência'!T72</f>
        <v>0.71591815041190543</v>
      </c>
      <c r="K71" s="4">
        <f>'CV Rotina &lt;2A - procedência'!X72</f>
        <v>0.8131809726282222</v>
      </c>
      <c r="L71" s="4">
        <f>'CV Rotina &lt;2A - procedência'!AB72</f>
        <v>0.36513420143502529</v>
      </c>
      <c r="M71" s="2">
        <f t="shared" si="6"/>
        <v>2</v>
      </c>
      <c r="N71" s="2">
        <f t="shared" si="7"/>
        <v>3</v>
      </c>
      <c r="O71" s="2">
        <f t="shared" si="8"/>
        <v>5</v>
      </c>
      <c r="P71" s="2">
        <f t="shared" si="9"/>
        <v>3</v>
      </c>
    </row>
    <row r="72" spans="1:16" x14ac:dyDescent="0.25">
      <c r="A72" s="2" t="s">
        <v>4</v>
      </c>
      <c r="B72" s="2" t="s">
        <v>76</v>
      </c>
      <c r="C72" s="4">
        <f>'CV Rotina &lt;2A - procedência'!H73</f>
        <v>0</v>
      </c>
      <c r="D72" s="4">
        <f>'CV Rotina &lt;2A - procedência'!P73</f>
        <v>0.68735083532219576</v>
      </c>
      <c r="E72" s="4">
        <f>'CV Rotina &lt;2A - procedência'!J73</f>
        <v>1.3174224343675418</v>
      </c>
      <c r="F72" s="4">
        <f>'CV Rotina &lt;2A - procedência'!L73</f>
        <v>1.3747016706443915</v>
      </c>
      <c r="G72" s="4">
        <f>'CV Rotina &lt;2A - procedência'!N73</f>
        <v>0.71599045346062062</v>
      </c>
      <c r="H72" s="4">
        <f>'CV Rotina &lt;2A - procedência'!Z73</f>
        <v>0.8591885441527447</v>
      </c>
      <c r="I72" s="4">
        <f>'CV Rotina &lt;2A - procedência'!R73</f>
        <v>0.54415274463007168</v>
      </c>
      <c r="J72" s="4">
        <f>'CV Rotina &lt;2A - procedência'!T73</f>
        <v>0.83054892601431984</v>
      </c>
      <c r="K72" s="4">
        <f>'CV Rotina &lt;2A - procedência'!X73</f>
        <v>0.8591885441527447</v>
      </c>
      <c r="L72" s="4">
        <f>'CV Rotina &lt;2A - procedência'!AB73</f>
        <v>0.45823389021479716</v>
      </c>
      <c r="M72" s="2">
        <f t="shared" si="6"/>
        <v>0</v>
      </c>
      <c r="N72" s="2">
        <f t="shared" si="7"/>
        <v>2</v>
      </c>
      <c r="O72" s="2">
        <f t="shared" si="8"/>
        <v>2</v>
      </c>
      <c r="P72" s="2">
        <f t="shared" si="9"/>
        <v>2</v>
      </c>
    </row>
    <row r="73" spans="1:16" x14ac:dyDescent="0.25">
      <c r="A73" s="2" t="s">
        <v>5</v>
      </c>
      <c r="B73" s="2" t="s">
        <v>77</v>
      </c>
      <c r="C73" s="4">
        <f>'CV Rotina &lt;2A - procedência'!H74</f>
        <v>9.0225563909774431E-2</v>
      </c>
      <c r="D73" s="4">
        <f>'CV Rotina &lt;2A - procedência'!P74</f>
        <v>1.1278195488721805</v>
      </c>
      <c r="E73" s="4">
        <f>'CV Rotina &lt;2A - procedência'!J74</f>
        <v>0.94736842105263153</v>
      </c>
      <c r="F73" s="4">
        <f>'CV Rotina &lt;2A - procedência'!L74</f>
        <v>0.94736842105263153</v>
      </c>
      <c r="G73" s="4">
        <f>'CV Rotina &lt;2A - procedência'!N74</f>
        <v>1.1729323308270676</v>
      </c>
      <c r="H73" s="4">
        <f>'CV Rotina &lt;2A - procedência'!Z74</f>
        <v>1.4887218045112782</v>
      </c>
      <c r="I73" s="4">
        <f>'CV Rotina &lt;2A - procedência'!R74</f>
        <v>0.67669172932330823</v>
      </c>
      <c r="J73" s="4">
        <f>'CV Rotina &lt;2A - procedência'!T74</f>
        <v>1.2180451127819549</v>
      </c>
      <c r="K73" s="4">
        <f>'CV Rotina &lt;2A - procedência'!X74</f>
        <v>1.0375939849624061</v>
      </c>
      <c r="L73" s="4">
        <f>'CV Rotina &lt;2A - procedência'!AB74</f>
        <v>0.5864661654135338</v>
      </c>
      <c r="M73" s="2">
        <f t="shared" si="6"/>
        <v>1</v>
      </c>
      <c r="N73" s="2">
        <f t="shared" si="7"/>
        <v>4</v>
      </c>
      <c r="O73" s="2">
        <f t="shared" si="8"/>
        <v>5</v>
      </c>
      <c r="P73" s="2">
        <f t="shared" si="9"/>
        <v>2</v>
      </c>
    </row>
    <row r="74" spans="1:16" x14ac:dyDescent="0.25">
      <c r="A74" s="2" t="s">
        <v>2</v>
      </c>
      <c r="B74" s="2" t="s">
        <v>78</v>
      </c>
      <c r="C74" s="4">
        <f>'CV Rotina &lt;2A - procedência'!H75</f>
        <v>1.1603053435114503</v>
      </c>
      <c r="D74" s="4">
        <f>'CV Rotina &lt;2A - procedência'!P75</f>
        <v>0.91603053435114501</v>
      </c>
      <c r="E74" s="4">
        <f>'CV Rotina &lt;2A - procedência'!J75</f>
        <v>1.3740458015267176</v>
      </c>
      <c r="F74" s="4">
        <f>'CV Rotina &lt;2A - procedência'!L75</f>
        <v>1.3740458015267176</v>
      </c>
      <c r="G74" s="4">
        <f>'CV Rotina &lt;2A - procedência'!N75</f>
        <v>0.94656488549618323</v>
      </c>
      <c r="H74" s="4">
        <f>'CV Rotina &lt;2A - procedência'!Z75</f>
        <v>0.8854961832061069</v>
      </c>
      <c r="I74" s="4">
        <f>'CV Rotina &lt;2A - procedência'!R75</f>
        <v>1.0687022900763359</v>
      </c>
      <c r="J74" s="4">
        <f>'CV Rotina &lt;2A - procedência'!T75</f>
        <v>1.3435114503816794</v>
      </c>
      <c r="K74" s="4">
        <f>'CV Rotina &lt;2A - procedência'!X75</f>
        <v>0.97709923664122134</v>
      </c>
      <c r="L74" s="4">
        <f>'CV Rotina &lt;2A - procedência'!AB75</f>
        <v>0.39694656488549618</v>
      </c>
      <c r="M74" s="2">
        <f t="shared" si="6"/>
        <v>2</v>
      </c>
      <c r="N74" s="2">
        <f t="shared" si="7"/>
        <v>5</v>
      </c>
      <c r="O74" s="2">
        <f t="shared" si="8"/>
        <v>7</v>
      </c>
      <c r="P74" s="2">
        <f t="shared" si="9"/>
        <v>2</v>
      </c>
    </row>
    <row r="75" spans="1:16" x14ac:dyDescent="0.25">
      <c r="A75" s="2" t="s">
        <v>2</v>
      </c>
      <c r="B75" s="2" t="s">
        <v>79</v>
      </c>
      <c r="C75" s="4">
        <f>'CV Rotina &lt;2A - procedência'!H76</f>
        <v>0.13832853025936601</v>
      </c>
      <c r="D75" s="4">
        <f>'CV Rotina &lt;2A - procedência'!P76</f>
        <v>1.2219020172910662</v>
      </c>
      <c r="E75" s="4">
        <f>'CV Rotina &lt;2A - procedência'!J76</f>
        <v>1.0835734870317002</v>
      </c>
      <c r="F75" s="4">
        <f>'CV Rotina &lt;2A - procedência'!L76</f>
        <v>0.94524495677233433</v>
      </c>
      <c r="G75" s="4">
        <f>'CV Rotina &lt;2A - procedência'!N76</f>
        <v>1.2680115273775217</v>
      </c>
      <c r="H75" s="4">
        <f>'CV Rotina &lt;2A - procedência'!Z76</f>
        <v>1.0720461095100864</v>
      </c>
      <c r="I75" s="4">
        <f>'CV Rotina &lt;2A - procedência'!R76</f>
        <v>1.1527377521613833</v>
      </c>
      <c r="J75" s="4">
        <f>'CV Rotina &lt;2A - procedência'!T76</f>
        <v>0.72622478386167144</v>
      </c>
      <c r="K75" s="4">
        <f>'CV Rotina &lt;2A - procedência'!X76</f>
        <v>0.76080691642651299</v>
      </c>
      <c r="L75" s="4">
        <f>'CV Rotina &lt;2A - procedência'!AB76</f>
        <v>0.33429394812680113</v>
      </c>
      <c r="M75" s="2">
        <f t="shared" si="6"/>
        <v>1</v>
      </c>
      <c r="N75" s="2">
        <f t="shared" si="7"/>
        <v>4</v>
      </c>
      <c r="O75" s="2">
        <f t="shared" si="8"/>
        <v>5</v>
      </c>
      <c r="P75" s="2">
        <f t="shared" si="9"/>
        <v>3</v>
      </c>
    </row>
    <row r="76" spans="1:16" x14ac:dyDescent="0.25">
      <c r="A76" s="2" t="s">
        <v>3</v>
      </c>
      <c r="B76" s="2" t="s">
        <v>80</v>
      </c>
      <c r="C76" s="4">
        <f>'CV Rotina &lt;2A - procedência'!H77</f>
        <v>0.125</v>
      </c>
      <c r="D76" s="4">
        <f>'CV Rotina &lt;2A - procedência'!P77</f>
        <v>1</v>
      </c>
      <c r="E76" s="4">
        <f>'CV Rotina &lt;2A - procedência'!J77</f>
        <v>1.25</v>
      </c>
      <c r="F76" s="4">
        <f>'CV Rotina &lt;2A - procedência'!L77</f>
        <v>1.25</v>
      </c>
      <c r="G76" s="4">
        <f>'CV Rotina &lt;2A - procedência'!N77</f>
        <v>1</v>
      </c>
      <c r="H76" s="4">
        <f>'CV Rotina &lt;2A - procedência'!Z77</f>
        <v>1.375</v>
      </c>
      <c r="I76" s="4">
        <f>'CV Rotina &lt;2A - procedência'!R77</f>
        <v>0.875</v>
      </c>
      <c r="J76" s="4">
        <f>'CV Rotina &lt;2A - procedência'!T77</f>
        <v>2.125</v>
      </c>
      <c r="K76" s="4">
        <f>'CV Rotina &lt;2A - procedência'!X77</f>
        <v>1.25</v>
      </c>
      <c r="L76" s="4">
        <f>'CV Rotina &lt;2A - procedência'!AB77</f>
        <v>1</v>
      </c>
      <c r="M76" s="2">
        <f t="shared" si="6"/>
        <v>1</v>
      </c>
      <c r="N76" s="2">
        <f t="shared" si="7"/>
        <v>7</v>
      </c>
      <c r="O76" s="2">
        <f t="shared" si="8"/>
        <v>8</v>
      </c>
      <c r="P76" s="2">
        <f t="shared" si="9"/>
        <v>4</v>
      </c>
    </row>
    <row r="77" spans="1:16" x14ac:dyDescent="0.25">
      <c r="A77" s="2" t="s">
        <v>4</v>
      </c>
      <c r="B77" s="2" t="s">
        <v>81</v>
      </c>
      <c r="C77" s="4">
        <f>'CV Rotina &lt;2A - procedência'!H78</f>
        <v>0.5</v>
      </c>
      <c r="D77" s="4">
        <f>'CV Rotina &lt;2A - procedência'!P78</f>
        <v>0.85</v>
      </c>
      <c r="E77" s="4">
        <f>'CV Rotina &lt;2A - procedência'!J78</f>
        <v>0.95</v>
      </c>
      <c r="F77" s="4">
        <f>'CV Rotina &lt;2A - procedência'!L78</f>
        <v>1</v>
      </c>
      <c r="G77" s="4">
        <f>'CV Rotina &lt;2A - procedência'!N78</f>
        <v>0.85</v>
      </c>
      <c r="H77" s="4">
        <f>'CV Rotina &lt;2A - procedência'!Z78</f>
        <v>0.85</v>
      </c>
      <c r="I77" s="4">
        <f>'CV Rotina &lt;2A - procedência'!R78</f>
        <v>0.75</v>
      </c>
      <c r="J77" s="4">
        <f>'CV Rotina &lt;2A - procedência'!T78</f>
        <v>1.05</v>
      </c>
      <c r="K77" s="4">
        <f>'CV Rotina &lt;2A - procedência'!X78</f>
        <v>1.05</v>
      </c>
      <c r="L77" s="4">
        <f>'CV Rotina &lt;2A - procedência'!AB78</f>
        <v>0.7</v>
      </c>
      <c r="M77" s="2">
        <f t="shared" si="6"/>
        <v>0</v>
      </c>
      <c r="N77" s="2">
        <f t="shared" si="7"/>
        <v>4</v>
      </c>
      <c r="O77" s="2">
        <f t="shared" si="8"/>
        <v>4</v>
      </c>
      <c r="P77" s="2">
        <f t="shared" si="9"/>
        <v>2</v>
      </c>
    </row>
    <row r="78" spans="1:16" x14ac:dyDescent="0.25">
      <c r="A78" s="2" t="s">
        <v>2</v>
      </c>
      <c r="B78" s="2" t="s">
        <v>82</v>
      </c>
      <c r="C78" s="4">
        <f>'CV Rotina &lt;2A - procedência'!H79</f>
        <v>0.78421955403087484</v>
      </c>
      <c r="D78" s="4">
        <f>'CV Rotina &lt;2A - procedência'!P79</f>
        <v>0.89742710120068614</v>
      </c>
      <c r="E78" s="4">
        <f>'CV Rotina &lt;2A - procedência'!J79</f>
        <v>0.91183533447684395</v>
      </c>
      <c r="F78" s="4">
        <f>'CV Rotina &lt;2A - procedência'!L79</f>
        <v>0.9036020583190395</v>
      </c>
      <c r="G78" s="4">
        <f>'CV Rotina &lt;2A - procedência'!N79</f>
        <v>0.89742710120068614</v>
      </c>
      <c r="H78" s="4">
        <f>'CV Rotina &lt;2A - procedência'!Z79</f>
        <v>0.92830188679245285</v>
      </c>
      <c r="I78" s="4">
        <f>'CV Rotina &lt;2A - procedência'!R79</f>
        <v>0.88919382504288169</v>
      </c>
      <c r="J78" s="4">
        <f>'CV Rotina &lt;2A - procedência'!T79</f>
        <v>0.78421955403087484</v>
      </c>
      <c r="K78" s="4">
        <f>'CV Rotina &lt;2A - procedência'!X79</f>
        <v>0.82744425385934828</v>
      </c>
      <c r="L78" s="4">
        <f>'CV Rotina &lt;2A - procedência'!AB79</f>
        <v>0.37873070325900515</v>
      </c>
      <c r="M78" s="2">
        <f t="shared" si="6"/>
        <v>0</v>
      </c>
      <c r="N78" s="2">
        <f t="shared" si="7"/>
        <v>0</v>
      </c>
      <c r="O78" s="2">
        <f t="shared" si="8"/>
        <v>0</v>
      </c>
      <c r="P78" s="2">
        <f t="shared" si="9"/>
        <v>0</v>
      </c>
    </row>
    <row r="79" spans="1:16" x14ac:dyDescent="0.25">
      <c r="A79" s="2" t="s">
        <v>2</v>
      </c>
      <c r="B79" s="2" t="s">
        <v>83</v>
      </c>
      <c r="C79" s="4">
        <f>'CV Rotina &lt;2A - procedência'!H80</f>
        <v>1.7097625329815305</v>
      </c>
      <c r="D79" s="4">
        <f>'CV Rotina &lt;2A - procedência'!P80</f>
        <v>0.92453825857519789</v>
      </c>
      <c r="E79" s="4">
        <f>'CV Rotina &lt;2A - procedência'!J80</f>
        <v>1.1176781002638523</v>
      </c>
      <c r="F79" s="4">
        <f>'CV Rotina &lt;2A - procedência'!L80</f>
        <v>1.1113456464379947</v>
      </c>
      <c r="G79" s="4">
        <f>'CV Rotina &lt;2A - procedência'!N80</f>
        <v>0.89287598944591029</v>
      </c>
      <c r="H79" s="4">
        <f>'CV Rotina &lt;2A - procedência'!Z80</f>
        <v>1.0258575197889184</v>
      </c>
      <c r="I79" s="4">
        <f>'CV Rotina &lt;2A - procedência'!R80</f>
        <v>0.94670184696569926</v>
      </c>
      <c r="J79" s="4">
        <f>'CV Rotina &lt;2A - procedência'!T80</f>
        <v>0.93720316622691302</v>
      </c>
      <c r="K79" s="4">
        <f>'CV Rotina &lt;2A - procedência'!X80</f>
        <v>0.95620052770448549</v>
      </c>
      <c r="L79" s="4">
        <f>'CV Rotina &lt;2A - procedência'!AB80</f>
        <v>0.59208443271767819</v>
      </c>
      <c r="M79" s="2">
        <f t="shared" si="6"/>
        <v>2</v>
      </c>
      <c r="N79" s="2">
        <f t="shared" si="7"/>
        <v>4</v>
      </c>
      <c r="O79" s="2">
        <f t="shared" si="8"/>
        <v>6</v>
      </c>
      <c r="P79" s="2">
        <f t="shared" si="9"/>
        <v>3</v>
      </c>
    </row>
    <row r="81" spans="1:16" s="38" customFormat="1" x14ac:dyDescent="0.25">
      <c r="A81"/>
      <c r="B81" s="33" t="s">
        <v>107</v>
      </c>
      <c r="C81" s="4">
        <f>'CV Rotina &lt;2A - procedência'!H82</f>
        <v>0.65839986410735529</v>
      </c>
      <c r="D81" s="4">
        <f>'CV Rotina &lt;2A - procedência'!P82</f>
        <v>0.96619670460336349</v>
      </c>
      <c r="E81" s="4">
        <f>'CV Rotina &lt;2A - procedência'!J82</f>
        <v>1.1170375403431292</v>
      </c>
      <c r="F81" s="4">
        <f>'CV Rotina &lt;2A - procedência'!L82</f>
        <v>1.1476133854255139</v>
      </c>
      <c r="G81" s="4">
        <f>'CV Rotina &lt;2A - procedência'!N82</f>
        <v>1.0008493290300664</v>
      </c>
      <c r="H81" s="4">
        <f>'CV Rotina &lt;2A - procedência'!Z82</f>
        <v>0.99881093935790743</v>
      </c>
      <c r="I81" s="4">
        <f>'CV Rotina &lt;2A - procedência'!R82</f>
        <v>0.81739425853575687</v>
      </c>
      <c r="J81" s="4">
        <f>'CV Rotina &lt;2A - procedência'!T82</f>
        <v>0.95192797689825048</v>
      </c>
      <c r="K81" s="4">
        <f>'CV Rotina &lt;2A - procedência'!X82</f>
        <v>0.84185493460166483</v>
      </c>
      <c r="L81" s="4">
        <f>'CV Rotina &lt;2A - procedência'!AB82</f>
        <v>0.43621538984202485</v>
      </c>
      <c r="M81" s="2">
        <f>COUNTIF(C81:D81,"&gt;=0,9")</f>
        <v>1</v>
      </c>
      <c r="N81" s="2">
        <f>COUNTIFS(E81:L81,"&gt;=0,95")</f>
        <v>5</v>
      </c>
      <c r="O81" s="2">
        <f t="shared" ref="O81" si="10">SUM(M81:N81)</f>
        <v>6</v>
      </c>
      <c r="P81" s="2">
        <f t="shared" ref="P81" si="11">COUNTIF(E81:H81,"&gt;=0,95")</f>
        <v>4</v>
      </c>
    </row>
    <row r="82" spans="1:16" s="38" customFormat="1" x14ac:dyDescent="0.25">
      <c r="A82"/>
      <c r="B82" s="33" t="s">
        <v>108</v>
      </c>
      <c r="C82" s="4">
        <f>'CV Rotina &lt;2A - procedência'!H83</f>
        <v>0.93500000000000005</v>
      </c>
      <c r="D82" s="4">
        <f>'CV Rotina &lt;2A - procedência'!P83</f>
        <v>1.03</v>
      </c>
      <c r="E82" s="4">
        <f>'CV Rotina &lt;2A - procedência'!J83</f>
        <v>1.0566666666666666</v>
      </c>
      <c r="F82" s="4">
        <f>'CV Rotina &lt;2A - procedência'!L83</f>
        <v>1.0266666666666666</v>
      </c>
      <c r="G82" s="4">
        <f>'CV Rotina &lt;2A - procedência'!N83</f>
        <v>1.0066666666666666</v>
      </c>
      <c r="H82" s="4">
        <f>'CV Rotina &lt;2A - procedência'!Z83</f>
        <v>0.88666666666666671</v>
      </c>
      <c r="I82" s="4">
        <f>'CV Rotina &lt;2A - procedência'!R83</f>
        <v>0.92166666666666663</v>
      </c>
      <c r="J82" s="4">
        <f>'CV Rotina &lt;2A - procedência'!T83</f>
        <v>0.85499999999999998</v>
      </c>
      <c r="K82" s="4">
        <f>'CV Rotina &lt;2A - procedência'!X83</f>
        <v>0.78500000000000003</v>
      </c>
      <c r="L82" s="4">
        <f>'CV Rotina &lt;2A - procedência'!AB83</f>
        <v>0.69</v>
      </c>
      <c r="M82" s="2">
        <f t="shared" ref="M82:M85" si="12">COUNTIF(C82:D82,"&gt;=0,9")</f>
        <v>2</v>
      </c>
      <c r="N82" s="2">
        <f t="shared" ref="N82:N85" si="13">COUNTIFS(E82:L82,"&gt;=0,95")</f>
        <v>3</v>
      </c>
      <c r="O82" s="2">
        <f t="shared" ref="O82:O85" si="14">SUM(M82:N82)</f>
        <v>5</v>
      </c>
      <c r="P82" s="2">
        <f t="shared" ref="P82:P85" si="15">COUNTIF(E82:H82,"&gt;=0,95")</f>
        <v>3</v>
      </c>
    </row>
    <row r="83" spans="1:16" s="38" customFormat="1" x14ac:dyDescent="0.25">
      <c r="A83"/>
      <c r="B83" s="33" t="s">
        <v>109</v>
      </c>
      <c r="C83" s="4">
        <f>'CV Rotina &lt;2A - procedência'!H84</f>
        <v>0.88250244379276632</v>
      </c>
      <c r="D83" s="4">
        <f>'CV Rotina &lt;2A - procedência'!P84</f>
        <v>0.97751710654936463</v>
      </c>
      <c r="E83" s="4">
        <f>'CV Rotina &lt;2A - procedência'!J84</f>
        <v>1.0275659824046921</v>
      </c>
      <c r="F83" s="4">
        <f>'CV Rotina &lt;2A - procedência'!L84</f>
        <v>1.0103616813294232</v>
      </c>
      <c r="G83" s="4">
        <f>'CV Rotina &lt;2A - procedência'!N84</f>
        <v>0.99002932551319645</v>
      </c>
      <c r="H83" s="4">
        <f>'CV Rotina &lt;2A - procedência'!Z84</f>
        <v>0.98455522971651999</v>
      </c>
      <c r="I83" s="4">
        <f>'CV Rotina &lt;2A - procedência'!R84</f>
        <v>0.94076246334310853</v>
      </c>
      <c r="J83" s="4">
        <f>'CV Rotina &lt;2A - procedência'!T84</f>
        <v>0.84613880742913006</v>
      </c>
      <c r="K83" s="4">
        <f>'CV Rotina &lt;2A - procedência'!X84</f>
        <v>0.88641251221896378</v>
      </c>
      <c r="L83" s="4">
        <f>'CV Rotina &lt;2A - procedência'!AB84</f>
        <v>0.50909090909090904</v>
      </c>
      <c r="M83" s="2">
        <f t="shared" si="12"/>
        <v>1</v>
      </c>
      <c r="N83" s="2">
        <f t="shared" si="13"/>
        <v>4</v>
      </c>
      <c r="O83" s="2">
        <f t="shared" si="14"/>
        <v>5</v>
      </c>
      <c r="P83" s="2">
        <f t="shared" si="15"/>
        <v>4</v>
      </c>
    </row>
    <row r="84" spans="1:16" s="38" customFormat="1" x14ac:dyDescent="0.25">
      <c r="A84"/>
      <c r="B84" s="33" t="s">
        <v>110</v>
      </c>
      <c r="C84" s="4">
        <f>'CV Rotina &lt;2A - procedência'!H85</f>
        <v>0.73452256033578178</v>
      </c>
      <c r="D84" s="4">
        <f>'CV Rotina &lt;2A - procedência'!P85</f>
        <v>1.0255334032878629</v>
      </c>
      <c r="E84" s="4">
        <f>'CV Rotina &lt;2A - procedência'!J85</f>
        <v>1.166841552990556</v>
      </c>
      <c r="F84" s="4">
        <f>'CV Rotina &lt;2A - procedência'!L85</f>
        <v>1.1514515564882826</v>
      </c>
      <c r="G84" s="4">
        <f>'CV Rotina &lt;2A - procedência'!N85</f>
        <v>1.074501573976915</v>
      </c>
      <c r="H84" s="4">
        <f>'CV Rotina &lt;2A - procedência'!Z85</f>
        <v>1.2619797131864288</v>
      </c>
      <c r="I84" s="4">
        <f>'CV Rotina &lt;2A - procedência'!R85</f>
        <v>1.0297306750612103</v>
      </c>
      <c r="J84" s="4">
        <f>'CV Rotina &lt;2A - procedência'!T85</f>
        <v>0.9010143406785589</v>
      </c>
      <c r="K84" s="4">
        <f>'CV Rotina &lt;2A - procedência'!X85</f>
        <v>0.94718433018537951</v>
      </c>
      <c r="L84" s="4">
        <f>'CV Rotina &lt;2A - procedência'!AB85</f>
        <v>0.5484435117173837</v>
      </c>
      <c r="M84" s="2">
        <f t="shared" si="12"/>
        <v>1</v>
      </c>
      <c r="N84" s="2">
        <f t="shared" si="13"/>
        <v>5</v>
      </c>
      <c r="O84" s="2">
        <f t="shared" si="14"/>
        <v>6</v>
      </c>
      <c r="P84" s="2">
        <f t="shared" si="15"/>
        <v>4</v>
      </c>
    </row>
    <row r="85" spans="1:16" s="38" customFormat="1" x14ac:dyDescent="0.25">
      <c r="A85"/>
      <c r="B85" s="35" t="s">
        <v>106</v>
      </c>
      <c r="C85" s="42">
        <f>'CV Rotina &lt;2A - procedência'!H86</f>
        <v>0.84027963479390311</v>
      </c>
      <c r="D85" s="42">
        <f>'CV Rotina &lt;2A - procedência'!P86</f>
        <v>0.99132826527103957</v>
      </c>
      <c r="E85" s="42">
        <f>'CV Rotina &lt;2A - procedência'!J86</f>
        <v>1.0644458876112619</v>
      </c>
      <c r="F85" s="42">
        <f>'CV Rotina &lt;2A - procedência'!L86</f>
        <v>1.0511517744584942</v>
      </c>
      <c r="G85" s="42">
        <f>'CV Rotina &lt;2A - procedência'!N86</f>
        <v>1.0073728845933454</v>
      </c>
      <c r="H85" s="42">
        <f>'CV Rotina &lt;2A - procedência'!Z86</f>
        <v>1.0181457004240364</v>
      </c>
      <c r="I85" s="42">
        <f>'CV Rotina &lt;2A - procedência'!R86</f>
        <v>0.93883943920235324</v>
      </c>
      <c r="J85" s="42">
        <f>'CV Rotina &lt;2A - procedência'!T86</f>
        <v>0.86824311418420752</v>
      </c>
      <c r="K85" s="42">
        <f>'CV Rotina &lt;2A - procedência'!X86</f>
        <v>0.87741146808266801</v>
      </c>
      <c r="L85" s="42">
        <f>'CV Rotina &lt;2A - procedência'!AB86</f>
        <v>0.53222294380563095</v>
      </c>
      <c r="M85" s="2">
        <f t="shared" si="12"/>
        <v>1</v>
      </c>
      <c r="N85" s="2">
        <f t="shared" si="13"/>
        <v>4</v>
      </c>
      <c r="O85" s="2">
        <f t="shared" si="14"/>
        <v>5</v>
      </c>
      <c r="P85" s="2">
        <f t="shared" si="15"/>
        <v>4</v>
      </c>
    </row>
    <row r="88" spans="1:16" x14ac:dyDescent="0.25">
      <c r="A88" s="24" t="s">
        <v>153</v>
      </c>
      <c r="B88" s="5"/>
    </row>
    <row r="89" spans="1:16" x14ac:dyDescent="0.25">
      <c r="A89" s="24" t="s">
        <v>152</v>
      </c>
      <c r="B89" s="5"/>
    </row>
    <row r="90" spans="1:16" x14ac:dyDescent="0.25">
      <c r="A90" s="8" t="s">
        <v>154</v>
      </c>
    </row>
    <row r="91" spans="1:16" x14ac:dyDescent="0.25">
      <c r="A91" t="s">
        <v>155</v>
      </c>
    </row>
    <row r="92" spans="1:16" x14ac:dyDescent="0.25">
      <c r="A92" t="s">
        <v>88</v>
      </c>
    </row>
    <row r="93" spans="1:16" ht="17.25" x14ac:dyDescent="0.25">
      <c r="A93" s="1" t="s">
        <v>89</v>
      </c>
    </row>
    <row r="94" spans="1:16" x14ac:dyDescent="0.25">
      <c r="A94" t="s">
        <v>90</v>
      </c>
    </row>
    <row r="95" spans="1:16" x14ac:dyDescent="0.25">
      <c r="A95" t="s">
        <v>91</v>
      </c>
    </row>
  </sheetData>
  <customSheetViews>
    <customSheetView guid="{1A030D3C-92EE-4DAF-ABAC-228947DF045D}" state="hidden">
      <selection activeCell="C3" sqref="C3"/>
      <pageMargins left="0.511811024" right="0.511811024" top="0.78740157499999996" bottom="0.78740157499999996" header="0.31496062000000002" footer="0.31496062000000002"/>
      <pageSetup paperSize="9" orientation="portrait" verticalDpi="0" r:id="rId1"/>
    </customSheetView>
    <customSheetView guid="{3750D93B-2A32-4040-BAE5-F8408ECDBB1D}" state="hidden">
      <selection activeCell="C3" sqref="C3"/>
      <pageMargins left="0.511811024" right="0.511811024" top="0.78740157499999996" bottom="0.78740157499999996" header="0.31496062000000002" footer="0.31496062000000002"/>
      <pageSetup paperSize="9" orientation="portrait" verticalDpi="0" r:id="rId2"/>
    </customSheetView>
    <customSheetView guid="{9EFA0E2E-4423-4194-BE85-A51AF61C76D7}" state="hidden">
      <selection activeCell="C3" sqref="C3"/>
      <pageMargins left="0.511811024" right="0.511811024" top="0.78740157499999996" bottom="0.78740157499999996" header="0.31496062000000002" footer="0.31496062000000002"/>
      <pageSetup paperSize="9" orientation="portrait" verticalDpi="0" r:id="rId3"/>
    </customSheetView>
  </customSheetViews>
  <pageMargins left="0.511811024" right="0.511811024" top="0.78740157499999996" bottom="0.78740157499999996" header="0.31496062000000002" footer="0.31496062000000002"/>
  <pageSetup paperSize="9" orientation="portrait" verticalDpi="0"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activeCell="A89" sqref="A89:L89"/>
    </sheetView>
  </sheetViews>
  <sheetFormatPr defaultRowHeight="15" x14ac:dyDescent="0.25"/>
  <cols>
    <col min="1" max="1" width="18.140625" customWidth="1"/>
    <col min="2" max="2" width="23.85546875" bestFit="1" customWidth="1"/>
    <col min="3" max="11" width="13" customWidth="1"/>
    <col min="12" max="12" width="10.140625" customWidth="1"/>
    <col min="13" max="16" width="14.28515625" customWidth="1"/>
  </cols>
  <sheetData>
    <row r="1" spans="1:16" ht="59.25" customHeight="1" x14ac:dyDescent="0.25">
      <c r="A1" s="3" t="s">
        <v>0</v>
      </c>
      <c r="B1" s="3" t="s">
        <v>1</v>
      </c>
      <c r="C1" s="31" t="s">
        <v>132</v>
      </c>
      <c r="D1" s="31" t="s">
        <v>140</v>
      </c>
      <c r="E1" s="31" t="s">
        <v>134</v>
      </c>
      <c r="F1" s="31" t="s">
        <v>136</v>
      </c>
      <c r="G1" s="31" t="s">
        <v>138</v>
      </c>
      <c r="H1" s="31" t="s">
        <v>148</v>
      </c>
      <c r="I1" s="31" t="s">
        <v>142</v>
      </c>
      <c r="J1" s="31" t="s">
        <v>144</v>
      </c>
      <c r="K1" s="31" t="s">
        <v>146</v>
      </c>
      <c r="L1" s="31" t="s">
        <v>149</v>
      </c>
      <c r="M1" s="31" t="s">
        <v>160</v>
      </c>
      <c r="N1" s="31" t="s">
        <v>161</v>
      </c>
      <c r="O1" s="31" t="s">
        <v>162</v>
      </c>
      <c r="P1" s="43" t="s">
        <v>163</v>
      </c>
    </row>
    <row r="2" spans="1:16" x14ac:dyDescent="0.25">
      <c r="A2" s="2" t="s">
        <v>2</v>
      </c>
      <c r="B2" s="2" t="s">
        <v>6</v>
      </c>
      <c r="C2" s="4">
        <f>'CV Rotina &lt;2A - residência'!H3</f>
        <v>0.83253588516746402</v>
      </c>
      <c r="D2" s="4">
        <f>'CV Rotina &lt;2A - residência'!P3</f>
        <v>1.4928229665071768</v>
      </c>
      <c r="E2" s="4">
        <f>'CV Rotina &lt;2A - residência'!J3</f>
        <v>0.86124401913875592</v>
      </c>
      <c r="F2" s="4">
        <f>'CV Rotina &lt;2A - residência'!L3</f>
        <v>0.83253588516746402</v>
      </c>
      <c r="G2" s="4">
        <f>'CV Rotina &lt;2A - residência'!N3</f>
        <v>1.4354066985645932</v>
      </c>
      <c r="H2" s="4">
        <f>'CV Rotina &lt;2A - residência'!Z3</f>
        <v>1.1483253588516746</v>
      </c>
      <c r="I2" s="4">
        <f>'CV Rotina &lt;2A - residência'!R3</f>
        <v>1.1196172248803826</v>
      </c>
      <c r="J2" s="4">
        <f>'CV Rotina &lt;2A - residência'!T3</f>
        <v>0.91866028708133962</v>
      </c>
      <c r="K2" s="4">
        <f>'CV Rotina &lt;2A - residência'!X3</f>
        <v>0.77511961722488032</v>
      </c>
      <c r="L2" s="4">
        <f>'CV Rotina &lt;2A - residência'!AB3</f>
        <v>0.77511961722488032</v>
      </c>
      <c r="M2" s="2">
        <f t="shared" ref="M2:M65" si="0">COUNTIF(C2:D2,"&gt;=0,9")</f>
        <v>1</v>
      </c>
      <c r="N2" s="2">
        <f t="shared" ref="N2:N65" si="1">COUNTIFS(E2:L2,"&gt;=0,95")</f>
        <v>3</v>
      </c>
      <c r="O2" s="2">
        <f>SUM(M2:N2)</f>
        <v>4</v>
      </c>
      <c r="P2" s="2">
        <f>COUNTIF(E2:H2,"&gt;=0,95")</f>
        <v>2</v>
      </c>
    </row>
    <row r="3" spans="1:16" x14ac:dyDescent="0.25">
      <c r="A3" s="2" t="s">
        <v>3</v>
      </c>
      <c r="B3" s="2" t="s">
        <v>7</v>
      </c>
      <c r="C3" s="4">
        <f>'CV Rotina &lt;2A - residência'!H4</f>
        <v>1.2</v>
      </c>
      <c r="D3" s="4">
        <f>'CV Rotina &lt;2A - residência'!P4</f>
        <v>1.575</v>
      </c>
      <c r="E3" s="4">
        <f>'CV Rotina &lt;2A - residência'!J4</f>
        <v>1.575</v>
      </c>
      <c r="F3" s="4">
        <f>'CV Rotina &lt;2A - residência'!L4</f>
        <v>1.425</v>
      </c>
      <c r="G3" s="4">
        <f>'CV Rotina &lt;2A - residência'!N4</f>
        <v>1.575</v>
      </c>
      <c r="H3" s="4">
        <f>'CV Rotina &lt;2A - residência'!Z4</f>
        <v>0.44999999999999996</v>
      </c>
      <c r="I3" s="4">
        <f>'CV Rotina &lt;2A - residência'!R4</f>
        <v>0.89999999999999991</v>
      </c>
      <c r="J3" s="4">
        <f>'CV Rotina &lt;2A - residência'!T4</f>
        <v>0.82499999999999996</v>
      </c>
      <c r="K3" s="4">
        <f>'CV Rotina &lt;2A - residência'!X4</f>
        <v>0.82499999999999996</v>
      </c>
      <c r="L3" s="4">
        <f>'CV Rotina &lt;2A - residência'!AB4</f>
        <v>0.82499999999999996</v>
      </c>
      <c r="M3" s="2">
        <f t="shared" si="0"/>
        <v>2</v>
      </c>
      <c r="N3" s="2">
        <f t="shared" si="1"/>
        <v>3</v>
      </c>
      <c r="O3" s="2">
        <f t="shared" ref="O3:O66" si="2">SUM(M3:N3)</f>
        <v>5</v>
      </c>
      <c r="P3" s="2">
        <f t="shared" ref="P3:P66" si="3">COUNTIF(E3:H3,"&gt;=0,95")</f>
        <v>3</v>
      </c>
    </row>
    <row r="4" spans="1:16" x14ac:dyDescent="0.25">
      <c r="A4" s="2" t="s">
        <v>4</v>
      </c>
      <c r="B4" s="2" t="s">
        <v>8</v>
      </c>
      <c r="C4" s="4">
        <f>'CV Rotina &lt;2A - residência'!H5</f>
        <v>0.93506493506493504</v>
      </c>
      <c r="D4" s="4">
        <f>'CV Rotina &lt;2A - residência'!P5</f>
        <v>1.1688311688311688</v>
      </c>
      <c r="E4" s="4">
        <f>'CV Rotina &lt;2A - residência'!J5</f>
        <v>1.6363636363636362</v>
      </c>
      <c r="F4" s="4">
        <f>'CV Rotina &lt;2A - residência'!L5</f>
        <v>1.4805194805194803</v>
      </c>
      <c r="G4" s="4">
        <f>'CV Rotina &lt;2A - residência'!N5</f>
        <v>1.0909090909090908</v>
      </c>
      <c r="H4" s="4">
        <f>'CV Rotina &lt;2A - residência'!Z5</f>
        <v>1.0909090909090908</v>
      </c>
      <c r="I4" s="4">
        <f>'CV Rotina &lt;2A - residência'!R5</f>
        <v>1.4025974025974026</v>
      </c>
      <c r="J4" s="4">
        <f>'CV Rotina &lt;2A - residência'!T5</f>
        <v>1.4805194805194803</v>
      </c>
      <c r="K4" s="4">
        <f>'CV Rotina &lt;2A - residência'!X5</f>
        <v>1.1688311688311688</v>
      </c>
      <c r="L4" s="4">
        <f>'CV Rotina &lt;2A - residência'!AB5</f>
        <v>1.1688311688311688</v>
      </c>
      <c r="M4" s="2">
        <f t="shared" si="0"/>
        <v>2</v>
      </c>
      <c r="N4" s="2">
        <f t="shared" si="1"/>
        <v>8</v>
      </c>
      <c r="O4" s="2">
        <f t="shared" si="2"/>
        <v>10</v>
      </c>
      <c r="P4" s="2">
        <f t="shared" si="3"/>
        <v>4</v>
      </c>
    </row>
    <row r="5" spans="1:16" x14ac:dyDescent="0.25">
      <c r="A5" s="2" t="s">
        <v>5</v>
      </c>
      <c r="B5" s="2" t="s">
        <v>9</v>
      </c>
      <c r="C5" s="4">
        <f>'CV Rotina &lt;2A - residência'!H6</f>
        <v>0.72</v>
      </c>
      <c r="D5" s="4">
        <f>'CV Rotina &lt;2A - residência'!P6</f>
        <v>1.0971428571428572</v>
      </c>
      <c r="E5" s="4">
        <f>'CV Rotina &lt;2A - residência'!J6</f>
        <v>0.99428571428571422</v>
      </c>
      <c r="F5" s="4">
        <f>'CV Rotina &lt;2A - residência'!L6</f>
        <v>1.0285714285714285</v>
      </c>
      <c r="G5" s="4">
        <f>'CV Rotina &lt;2A - residência'!N6</f>
        <v>1.2</v>
      </c>
      <c r="H5" s="4">
        <f>'CV Rotina &lt;2A - residência'!Z6</f>
        <v>0.99428571428571422</v>
      </c>
      <c r="I5" s="4">
        <f>'CV Rotina &lt;2A - residência'!R6</f>
        <v>1.0628571428571427</v>
      </c>
      <c r="J5" s="4">
        <f>'CV Rotina &lt;2A - residência'!T6</f>
        <v>0.89142857142857135</v>
      </c>
      <c r="K5" s="4">
        <f>'CV Rotina &lt;2A - residência'!X6</f>
        <v>1.0285714285714285</v>
      </c>
      <c r="L5" s="4">
        <f>'CV Rotina &lt;2A - residência'!AB6</f>
        <v>1.0285714285714285</v>
      </c>
      <c r="M5" s="2">
        <f t="shared" si="0"/>
        <v>1</v>
      </c>
      <c r="N5" s="2">
        <f t="shared" si="1"/>
        <v>7</v>
      </c>
      <c r="O5" s="2">
        <f t="shared" si="2"/>
        <v>8</v>
      </c>
      <c r="P5" s="2">
        <f t="shared" si="3"/>
        <v>4</v>
      </c>
    </row>
    <row r="6" spans="1:16" x14ac:dyDescent="0.25">
      <c r="A6" s="2" t="s">
        <v>5</v>
      </c>
      <c r="B6" s="2" t="s">
        <v>10</v>
      </c>
      <c r="C6" s="4">
        <f>'CV Rotina &lt;2A - residência'!H7</f>
        <v>0.96296296296296291</v>
      </c>
      <c r="D6" s="4">
        <f>'CV Rotina &lt;2A - residência'!P7</f>
        <v>1.4074074074074074</v>
      </c>
      <c r="E6" s="4">
        <f>'CV Rotina &lt;2A - residência'!J7</f>
        <v>1.037037037037037</v>
      </c>
      <c r="F6" s="4">
        <f>'CV Rotina &lt;2A - residência'!L7</f>
        <v>1.037037037037037</v>
      </c>
      <c r="G6" s="4">
        <f>'CV Rotina &lt;2A - residência'!N7</f>
        <v>1.3333333333333333</v>
      </c>
      <c r="H6" s="4">
        <f>'CV Rotina &lt;2A - residência'!Z7</f>
        <v>0.7407407407407407</v>
      </c>
      <c r="I6" s="4">
        <f>'CV Rotina &lt;2A - residência'!R7</f>
        <v>0.81481481481481477</v>
      </c>
      <c r="J6" s="4">
        <f>'CV Rotina &lt;2A - residência'!T7</f>
        <v>1.2592592592592593</v>
      </c>
      <c r="K6" s="4">
        <f>'CV Rotina &lt;2A - residência'!X7</f>
        <v>0.81481481481481477</v>
      </c>
      <c r="L6" s="4">
        <f>'CV Rotina &lt;2A - residência'!AB7</f>
        <v>0.81481481481481477</v>
      </c>
      <c r="M6" s="2">
        <f t="shared" si="0"/>
        <v>2</v>
      </c>
      <c r="N6" s="2">
        <f t="shared" si="1"/>
        <v>4</v>
      </c>
      <c r="O6" s="2">
        <f t="shared" si="2"/>
        <v>6</v>
      </c>
      <c r="P6" s="2">
        <f t="shared" si="3"/>
        <v>3</v>
      </c>
    </row>
    <row r="7" spans="1:16" x14ac:dyDescent="0.25">
      <c r="A7" s="2" t="s">
        <v>4</v>
      </c>
      <c r="B7" s="2" t="s">
        <v>11</v>
      </c>
      <c r="C7" s="4">
        <f>'CV Rotina &lt;2A - residência'!H8</f>
        <v>0.1348314606741573</v>
      </c>
      <c r="D7" s="4">
        <f>'CV Rotina &lt;2A - residência'!P8</f>
        <v>1.0786516853932584</v>
      </c>
      <c r="E7" s="4">
        <f>'CV Rotina &lt;2A - residência'!J8</f>
        <v>1.2134831460674156</v>
      </c>
      <c r="F7" s="4">
        <f>'CV Rotina &lt;2A - residência'!L8</f>
        <v>1.2134831460674156</v>
      </c>
      <c r="G7" s="4">
        <f>'CV Rotina &lt;2A - residência'!N8</f>
        <v>1.0786516853932584</v>
      </c>
      <c r="H7" s="4">
        <f>'CV Rotina &lt;2A - residência'!Z8</f>
        <v>1.0786516853932584</v>
      </c>
      <c r="I7" s="4">
        <f>'CV Rotina &lt;2A - residência'!R8</f>
        <v>1.0786516853932584</v>
      </c>
      <c r="J7" s="4">
        <f>'CV Rotina &lt;2A - residência'!T8</f>
        <v>1.348314606741573</v>
      </c>
      <c r="K7" s="4">
        <f>'CV Rotina &lt;2A - residência'!X8</f>
        <v>0.6741573033707865</v>
      </c>
      <c r="L7" s="4">
        <f>'CV Rotina &lt;2A - residência'!AB8</f>
        <v>0.6741573033707865</v>
      </c>
      <c r="M7" s="2">
        <f t="shared" si="0"/>
        <v>1</v>
      </c>
      <c r="N7" s="2">
        <f t="shared" si="1"/>
        <v>6</v>
      </c>
      <c r="O7" s="2">
        <f t="shared" si="2"/>
        <v>7</v>
      </c>
      <c r="P7" s="2">
        <f t="shared" si="3"/>
        <v>4</v>
      </c>
    </row>
    <row r="8" spans="1:16" x14ac:dyDescent="0.25">
      <c r="A8" s="2" t="s">
        <v>5</v>
      </c>
      <c r="B8" s="2" t="s">
        <v>12</v>
      </c>
      <c r="C8" s="4">
        <f>'CV Rotina &lt;2A - residência'!H9</f>
        <v>0.82105263157894737</v>
      </c>
      <c r="D8" s="4">
        <f>'CV Rotina &lt;2A - residência'!P9</f>
        <v>1.1684210526315788</v>
      </c>
      <c r="E8" s="4">
        <f>'CV Rotina &lt;2A - residência'!J9</f>
        <v>1.4210526315789473</v>
      </c>
      <c r="F8" s="4">
        <f>'CV Rotina &lt;2A - residência'!L9</f>
        <v>1.4842105263157894</v>
      </c>
      <c r="G8" s="4">
        <f>'CV Rotina &lt;2A - residência'!N9</f>
        <v>1.1684210526315788</v>
      </c>
      <c r="H8" s="4">
        <f>'CV Rotina &lt;2A - residência'!Z9</f>
        <v>1.0736842105263158</v>
      </c>
      <c r="I8" s="4">
        <f>'CV Rotina &lt;2A - residência'!R9</f>
        <v>1.4842105263157894</v>
      </c>
      <c r="J8" s="4">
        <f>'CV Rotina &lt;2A - residência'!T9</f>
        <v>0.88421052631578945</v>
      </c>
      <c r="K8" s="4">
        <f>'CV Rotina &lt;2A - residência'!X9</f>
        <v>1.0105263157894737</v>
      </c>
      <c r="L8" s="4">
        <f>'CV Rotina &lt;2A - residência'!AB9</f>
        <v>1.0105263157894737</v>
      </c>
      <c r="M8" s="2">
        <f t="shared" si="0"/>
        <v>1</v>
      </c>
      <c r="N8" s="2">
        <f t="shared" si="1"/>
        <v>7</v>
      </c>
      <c r="O8" s="2">
        <f t="shared" si="2"/>
        <v>8</v>
      </c>
      <c r="P8" s="2">
        <f t="shared" si="3"/>
        <v>4</v>
      </c>
    </row>
    <row r="9" spans="1:16" x14ac:dyDescent="0.25">
      <c r="A9" s="2" t="s">
        <v>5</v>
      </c>
      <c r="B9" s="2" t="s">
        <v>13</v>
      </c>
      <c r="C9" s="4">
        <f>'CV Rotina &lt;2A - residência'!H10</f>
        <v>1.2537313432835822</v>
      </c>
      <c r="D9" s="4">
        <f>'CV Rotina &lt;2A - residência'!P10</f>
        <v>0.89552238805970152</v>
      </c>
      <c r="E9" s="4">
        <f>'CV Rotina &lt;2A - residência'!J10</f>
        <v>1.6119402985074627</v>
      </c>
      <c r="F9" s="4">
        <f>'CV Rotina &lt;2A - residência'!L10</f>
        <v>1.6119402985074627</v>
      </c>
      <c r="G9" s="4">
        <f>'CV Rotina &lt;2A - residência'!N10</f>
        <v>0.89552238805970152</v>
      </c>
      <c r="H9" s="4">
        <f>'CV Rotina &lt;2A - residência'!Z10</f>
        <v>0.71641791044776126</v>
      </c>
      <c r="I9" s="4">
        <f>'CV Rotina &lt;2A - residência'!R10</f>
        <v>0.35820895522388063</v>
      </c>
      <c r="J9" s="4">
        <f>'CV Rotina &lt;2A - residência'!T10</f>
        <v>1.2537313432835822</v>
      </c>
      <c r="K9" s="4">
        <f>'CV Rotina &lt;2A - residência'!X10</f>
        <v>0.17910447761194032</v>
      </c>
      <c r="L9" s="4">
        <f>'CV Rotina &lt;2A - residência'!AB10</f>
        <v>0.17910447761194032</v>
      </c>
      <c r="M9" s="2">
        <f t="shared" si="0"/>
        <v>1</v>
      </c>
      <c r="N9" s="2">
        <f t="shared" si="1"/>
        <v>3</v>
      </c>
      <c r="O9" s="2">
        <f t="shared" si="2"/>
        <v>4</v>
      </c>
      <c r="P9" s="2">
        <f t="shared" si="3"/>
        <v>2</v>
      </c>
    </row>
    <row r="10" spans="1:16" x14ac:dyDescent="0.25">
      <c r="A10" s="2" t="s">
        <v>2</v>
      </c>
      <c r="B10" s="2" t="s">
        <v>14</v>
      </c>
      <c r="C10" s="4">
        <f>'CV Rotina &lt;2A - residência'!H11</f>
        <v>0.82299150881776617</v>
      </c>
      <c r="D10" s="4">
        <f>'CV Rotina &lt;2A - residência'!P11</f>
        <v>1.0659699542782495</v>
      </c>
      <c r="E10" s="4">
        <f>'CV Rotina &lt;2A - residência'!J11</f>
        <v>0.97191378184193344</v>
      </c>
      <c r="F10" s="4">
        <f>'CV Rotina &lt;2A - residência'!L11</f>
        <v>0.99542782495101245</v>
      </c>
      <c r="G10" s="4">
        <f>'CV Rotina &lt;2A - residência'!N11</f>
        <v>1.0816459830176355</v>
      </c>
      <c r="H10" s="4">
        <f>'CV Rotina &lt;2A - residência'!Z11</f>
        <v>1.371652514696277</v>
      </c>
      <c r="I10" s="4">
        <f>'CV Rotina &lt;2A - residência'!R11</f>
        <v>0.83866753755715218</v>
      </c>
      <c r="J10" s="4">
        <f>'CV Rotina &lt;2A - residência'!T11</f>
        <v>0.90920966688438931</v>
      </c>
      <c r="K10" s="4">
        <f>'CV Rotina &lt;2A - residência'!X11</f>
        <v>1.0346178967994775</v>
      </c>
      <c r="L10" s="4">
        <f>'CV Rotina &lt;2A - residência'!AB11</f>
        <v>1.0346178967994775</v>
      </c>
      <c r="M10" s="2">
        <f t="shared" si="0"/>
        <v>1</v>
      </c>
      <c r="N10" s="2">
        <f t="shared" si="1"/>
        <v>6</v>
      </c>
      <c r="O10" s="2">
        <f t="shared" si="2"/>
        <v>7</v>
      </c>
      <c r="P10" s="2">
        <f t="shared" si="3"/>
        <v>4</v>
      </c>
    </row>
    <row r="11" spans="1:16" x14ac:dyDescent="0.25">
      <c r="A11" s="2" t="s">
        <v>5</v>
      </c>
      <c r="B11" s="2" t="s">
        <v>15</v>
      </c>
      <c r="C11" s="4">
        <f>'CV Rotina &lt;2A - residência'!H12</f>
        <v>1.0985915492957745</v>
      </c>
      <c r="D11" s="4">
        <f>'CV Rotina &lt;2A - residência'!P12</f>
        <v>0.50704225352112675</v>
      </c>
      <c r="E11" s="4">
        <f>'CV Rotina &lt;2A - residência'!J12</f>
        <v>1.2676056338028168</v>
      </c>
      <c r="F11" s="4">
        <f>'CV Rotina &lt;2A - residência'!L12</f>
        <v>1.1830985915492958</v>
      </c>
      <c r="G11" s="4">
        <f>'CV Rotina &lt;2A - residência'!N12</f>
        <v>0.59154929577464788</v>
      </c>
      <c r="H11" s="4">
        <f>'CV Rotina &lt;2A - residência'!Z12</f>
        <v>0.84507042253521125</v>
      </c>
      <c r="I11" s="4">
        <f>'CV Rotina &lt;2A - residência'!R12</f>
        <v>0.76056338028169013</v>
      </c>
      <c r="J11" s="4">
        <f>'CV Rotina &lt;2A - residência'!T12</f>
        <v>0.25352112676056338</v>
      </c>
      <c r="K11" s="4">
        <f>'CV Rotina &lt;2A - residência'!X12</f>
        <v>0.676056338028169</v>
      </c>
      <c r="L11" s="4">
        <f>'CV Rotina &lt;2A - residência'!AB12</f>
        <v>0.676056338028169</v>
      </c>
      <c r="M11" s="2">
        <f t="shared" si="0"/>
        <v>1</v>
      </c>
      <c r="N11" s="2">
        <f t="shared" si="1"/>
        <v>2</v>
      </c>
      <c r="O11" s="2">
        <f t="shared" si="2"/>
        <v>3</v>
      </c>
      <c r="P11" s="2">
        <f t="shared" si="3"/>
        <v>2</v>
      </c>
    </row>
    <row r="12" spans="1:16" x14ac:dyDescent="0.25">
      <c r="A12" s="2" t="s">
        <v>4</v>
      </c>
      <c r="B12" s="2" t="s">
        <v>16</v>
      </c>
      <c r="C12" s="4">
        <f>'CV Rotina &lt;2A - residência'!H13</f>
        <v>0.69109947643979064</v>
      </c>
      <c r="D12" s="4">
        <f>'CV Rotina &lt;2A - residência'!P13</f>
        <v>1.162303664921466</v>
      </c>
      <c r="E12" s="4">
        <f>'CV Rotina &lt;2A - residência'!J13</f>
        <v>0.87958115183246077</v>
      </c>
      <c r="F12" s="4">
        <f>'CV Rotina &lt;2A - residência'!L13</f>
        <v>0.84816753926701571</v>
      </c>
      <c r="G12" s="4">
        <f>'CV Rotina &lt;2A - residência'!N13</f>
        <v>1.1937172774869111</v>
      </c>
      <c r="H12" s="4">
        <f>'CV Rotina &lt;2A - residência'!Z13</f>
        <v>1.3193717277486912</v>
      </c>
      <c r="I12" s="4">
        <f>'CV Rotina &lt;2A - residência'!R13</f>
        <v>1.0052356020942408</v>
      </c>
      <c r="J12" s="4">
        <f>'CV Rotina &lt;2A - residência'!T13</f>
        <v>0.72251308900523559</v>
      </c>
      <c r="K12" s="4">
        <f>'CV Rotina &lt;2A - residência'!X13</f>
        <v>1.2251308900523561</v>
      </c>
      <c r="L12" s="4">
        <f>'CV Rotina &lt;2A - residência'!AB13</f>
        <v>1.2251308900523561</v>
      </c>
      <c r="M12" s="2">
        <f t="shared" si="0"/>
        <v>1</v>
      </c>
      <c r="N12" s="2">
        <f t="shared" si="1"/>
        <v>5</v>
      </c>
      <c r="O12" s="2">
        <f t="shared" si="2"/>
        <v>6</v>
      </c>
      <c r="P12" s="2">
        <f t="shared" si="3"/>
        <v>2</v>
      </c>
    </row>
    <row r="13" spans="1:16" x14ac:dyDescent="0.25">
      <c r="A13" s="2" t="s">
        <v>3</v>
      </c>
      <c r="B13" s="2" t="s">
        <v>17</v>
      </c>
      <c r="C13" s="4">
        <f>'CV Rotina &lt;2A - residência'!H14</f>
        <v>0.68686868686868685</v>
      </c>
      <c r="D13" s="4">
        <f>'CV Rotina &lt;2A - residência'!P14</f>
        <v>0.98989898989898994</v>
      </c>
      <c r="E13" s="4">
        <f>'CV Rotina &lt;2A - residência'!J14</f>
        <v>0.76767676767676762</v>
      </c>
      <c r="F13" s="4">
        <f>'CV Rotina &lt;2A - residência'!L14</f>
        <v>0.80808080808080807</v>
      </c>
      <c r="G13" s="4">
        <f>'CV Rotina &lt;2A - residência'!N14</f>
        <v>0.98989898989898994</v>
      </c>
      <c r="H13" s="4">
        <f>'CV Rotina &lt;2A - residência'!Z14</f>
        <v>0.96969696969696972</v>
      </c>
      <c r="I13" s="4">
        <f>'CV Rotina &lt;2A - residência'!R14</f>
        <v>0.92929292929292928</v>
      </c>
      <c r="J13" s="4">
        <f>'CV Rotina &lt;2A - residência'!T14</f>
        <v>0.90909090909090906</v>
      </c>
      <c r="K13" s="4">
        <f>'CV Rotina &lt;2A - residência'!X14</f>
        <v>0.58585858585858586</v>
      </c>
      <c r="L13" s="4">
        <f>'CV Rotina &lt;2A - residência'!AB14</f>
        <v>0.58585858585858586</v>
      </c>
      <c r="M13" s="2">
        <f t="shared" si="0"/>
        <v>1</v>
      </c>
      <c r="N13" s="2">
        <f t="shared" si="1"/>
        <v>2</v>
      </c>
      <c r="O13" s="2">
        <f t="shared" si="2"/>
        <v>3</v>
      </c>
      <c r="P13" s="2">
        <f t="shared" si="3"/>
        <v>2</v>
      </c>
    </row>
    <row r="14" spans="1:16" x14ac:dyDescent="0.25">
      <c r="A14" s="2" t="s">
        <v>3</v>
      </c>
      <c r="B14" s="2" t="s">
        <v>18</v>
      </c>
      <c r="C14" s="4">
        <f>'CV Rotina &lt;2A - residência'!H15</f>
        <v>0.96226415094339612</v>
      </c>
      <c r="D14" s="4">
        <f>'CV Rotina &lt;2A - residência'!P15</f>
        <v>0.90566037735849048</v>
      </c>
      <c r="E14" s="4">
        <f>'CV Rotina &lt;2A - residência'!J15</f>
        <v>0.62264150943396224</v>
      </c>
      <c r="F14" s="4">
        <f>'CV Rotina &lt;2A - residência'!L15</f>
        <v>0.84905660377358483</v>
      </c>
      <c r="G14" s="4">
        <f>'CV Rotina &lt;2A - residência'!N15</f>
        <v>0.84905660377358483</v>
      </c>
      <c r="H14" s="4">
        <f>'CV Rotina &lt;2A - residência'!Z15</f>
        <v>0.90566037735849048</v>
      </c>
      <c r="I14" s="4">
        <f>'CV Rotina &lt;2A - residência'!R15</f>
        <v>0.90566037735849048</v>
      </c>
      <c r="J14" s="4">
        <f>'CV Rotina &lt;2A - residência'!T15</f>
        <v>1.1320754716981132</v>
      </c>
      <c r="K14" s="4">
        <f>'CV Rotina &lt;2A - residência'!X15</f>
        <v>1.1320754716981132</v>
      </c>
      <c r="L14" s="4">
        <f>'CV Rotina &lt;2A - residência'!AB15</f>
        <v>1.1320754716981132</v>
      </c>
      <c r="M14" s="2">
        <f t="shared" si="0"/>
        <v>2</v>
      </c>
      <c r="N14" s="2">
        <f t="shared" si="1"/>
        <v>3</v>
      </c>
      <c r="O14" s="2">
        <f t="shared" si="2"/>
        <v>5</v>
      </c>
      <c r="P14" s="2">
        <f t="shared" si="3"/>
        <v>0</v>
      </c>
    </row>
    <row r="15" spans="1:16" x14ac:dyDescent="0.25">
      <c r="A15" s="2" t="s">
        <v>5</v>
      </c>
      <c r="B15" s="2" t="s">
        <v>19</v>
      </c>
      <c r="C15" s="4">
        <f>'CV Rotina &lt;2A - residência'!H16</f>
        <v>0.759493670886076</v>
      </c>
      <c r="D15" s="4">
        <f>'CV Rotina &lt;2A - residência'!P16</f>
        <v>2.4303797468354431</v>
      </c>
      <c r="E15" s="4">
        <f>'CV Rotina &lt;2A - residência'!J16</f>
        <v>2.1265822784810129</v>
      </c>
      <c r="F15" s="4">
        <f>'CV Rotina &lt;2A - residência'!L16</f>
        <v>1.9746835443037976</v>
      </c>
      <c r="G15" s="4">
        <f>'CV Rotina &lt;2A - residência'!N16</f>
        <v>2.4303797468354431</v>
      </c>
      <c r="H15" s="4">
        <f>'CV Rotina &lt;2A - residência'!Z16</f>
        <v>1.2151898734177216</v>
      </c>
      <c r="I15" s="4">
        <f>'CV Rotina &lt;2A - residência'!R16</f>
        <v>1.0632911392405064</v>
      </c>
      <c r="J15" s="4">
        <f>'CV Rotina &lt;2A - residência'!T16</f>
        <v>1.3670886075949367</v>
      </c>
      <c r="K15" s="4">
        <f>'CV Rotina &lt;2A - residência'!X16</f>
        <v>0.15189873417721519</v>
      </c>
      <c r="L15" s="4">
        <f>'CV Rotina &lt;2A - residência'!AB16</f>
        <v>0.15189873417721519</v>
      </c>
      <c r="M15" s="2">
        <f t="shared" si="0"/>
        <v>1</v>
      </c>
      <c r="N15" s="2">
        <f t="shared" si="1"/>
        <v>6</v>
      </c>
      <c r="O15" s="2">
        <f t="shared" si="2"/>
        <v>7</v>
      </c>
      <c r="P15" s="2">
        <f t="shared" si="3"/>
        <v>4</v>
      </c>
    </row>
    <row r="16" spans="1:16" x14ac:dyDescent="0.25">
      <c r="A16" s="2" t="s">
        <v>2</v>
      </c>
      <c r="B16" s="2" t="s">
        <v>20</v>
      </c>
      <c r="C16" s="4">
        <f>'CV Rotina &lt;2A - residência'!H17</f>
        <v>1.0384615384615385</v>
      </c>
      <c r="D16" s="4">
        <f>'CV Rotina &lt;2A - residência'!P17</f>
        <v>1.2115384615384617</v>
      </c>
      <c r="E16" s="4">
        <f>'CV Rotina &lt;2A - residência'!J17</f>
        <v>1.5</v>
      </c>
      <c r="F16" s="4">
        <f>'CV Rotina &lt;2A - residência'!L17</f>
        <v>1.5</v>
      </c>
      <c r="G16" s="4">
        <f>'CV Rotina &lt;2A - residência'!N17</f>
        <v>1.2692307692307694</v>
      </c>
      <c r="H16" s="4">
        <f>'CV Rotina &lt;2A - residência'!Z17</f>
        <v>1.153846153846154</v>
      </c>
      <c r="I16" s="4">
        <f>'CV Rotina &lt;2A - residência'!R17</f>
        <v>0.86538461538461542</v>
      </c>
      <c r="J16" s="4">
        <f>'CV Rotina &lt;2A - residência'!T17</f>
        <v>1.0961538461538463</v>
      </c>
      <c r="K16" s="4">
        <f>'CV Rotina &lt;2A - residência'!X17</f>
        <v>1.5</v>
      </c>
      <c r="L16" s="4">
        <f>'CV Rotina &lt;2A - residência'!AB17</f>
        <v>1.5</v>
      </c>
      <c r="M16" s="2">
        <f t="shared" si="0"/>
        <v>2</v>
      </c>
      <c r="N16" s="2">
        <f t="shared" si="1"/>
        <v>7</v>
      </c>
      <c r="O16" s="2">
        <f t="shared" si="2"/>
        <v>9</v>
      </c>
      <c r="P16" s="2">
        <f t="shared" si="3"/>
        <v>4</v>
      </c>
    </row>
    <row r="17" spans="1:16" x14ac:dyDescent="0.25">
      <c r="A17" s="2" t="s">
        <v>5</v>
      </c>
      <c r="B17" s="2" t="s">
        <v>21</v>
      </c>
      <c r="C17" s="4">
        <f>'CV Rotina &lt;2A - residência'!H18</f>
        <v>0.7479025169796244</v>
      </c>
      <c r="D17" s="4">
        <f>'CV Rotina &lt;2A - residência'!P18</f>
        <v>1.0259688373951259</v>
      </c>
      <c r="E17" s="4">
        <f>'CV Rotina &lt;2A - residência'!J18</f>
        <v>1.0259688373951259</v>
      </c>
      <c r="F17" s="4">
        <f>'CV Rotina &lt;2A - residência'!L18</f>
        <v>0.98282061526168596</v>
      </c>
      <c r="G17" s="4">
        <f>'CV Rotina &lt;2A - residência'!N18</f>
        <v>1.0739113064322812</v>
      </c>
      <c r="H17" s="4">
        <f>'CV Rotina &lt;2A - residência'!Z18</f>
        <v>1.1650019976028765</v>
      </c>
      <c r="I17" s="4">
        <f>'CV Rotina &lt;2A - residência'!R18</f>
        <v>0.93967239312824602</v>
      </c>
      <c r="J17" s="4">
        <f>'CV Rotina &lt;2A - residência'!T18</f>
        <v>0.92528965241709948</v>
      </c>
      <c r="K17" s="4">
        <f>'CV Rotina &lt;2A - residência'!X18</f>
        <v>1.0355573312025568</v>
      </c>
      <c r="L17" s="4">
        <f>'CV Rotina &lt;2A - residência'!AB18</f>
        <v>1.0355573312025568</v>
      </c>
      <c r="M17" s="2">
        <f t="shared" si="0"/>
        <v>1</v>
      </c>
      <c r="N17" s="2">
        <f t="shared" si="1"/>
        <v>6</v>
      </c>
      <c r="O17" s="2">
        <f t="shared" si="2"/>
        <v>7</v>
      </c>
      <c r="P17" s="2">
        <f t="shared" si="3"/>
        <v>4</v>
      </c>
    </row>
    <row r="18" spans="1:16" x14ac:dyDescent="0.25">
      <c r="A18" s="2" t="s">
        <v>2</v>
      </c>
      <c r="B18" s="2" t="s">
        <v>22</v>
      </c>
      <c r="C18" s="4">
        <f>'CV Rotina &lt;2A - residência'!H19</f>
        <v>0.73883299798792756</v>
      </c>
      <c r="D18" s="4">
        <f>'CV Rotina &lt;2A - residência'!P19</f>
        <v>1.0623742454728369</v>
      </c>
      <c r="E18" s="4">
        <f>'CV Rotina &lt;2A - residência'!J19</f>
        <v>1.0816901408450703</v>
      </c>
      <c r="F18" s="4">
        <f>'CV Rotina &lt;2A - residência'!L19</f>
        <v>1.0430583501006037</v>
      </c>
      <c r="G18" s="4">
        <f>'CV Rotina &lt;2A - residência'!N19</f>
        <v>1.0889336016096578</v>
      </c>
      <c r="H18" s="4">
        <f>'CV Rotina &lt;2A - residência'!Z19</f>
        <v>1.0696177062374246</v>
      </c>
      <c r="I18" s="4">
        <f>'CV Rotina &lt;2A - residência'!R19</f>
        <v>0.98511066398390335</v>
      </c>
      <c r="J18" s="4">
        <f>'CV Rotina &lt;2A - residência'!T19</f>
        <v>0.84989939637826961</v>
      </c>
      <c r="K18" s="4">
        <f>'CV Rotina &lt;2A - residência'!X19</f>
        <v>0.96338028169014078</v>
      </c>
      <c r="L18" s="4">
        <f>'CV Rotina &lt;2A - residência'!AB19</f>
        <v>0.96338028169014078</v>
      </c>
      <c r="M18" s="2">
        <f t="shared" si="0"/>
        <v>1</v>
      </c>
      <c r="N18" s="2">
        <f t="shared" si="1"/>
        <v>7</v>
      </c>
      <c r="O18" s="2">
        <f t="shared" si="2"/>
        <v>8</v>
      </c>
      <c r="P18" s="2">
        <f t="shared" si="3"/>
        <v>4</v>
      </c>
    </row>
    <row r="19" spans="1:16" x14ac:dyDescent="0.25">
      <c r="A19" s="2" t="s">
        <v>5</v>
      </c>
      <c r="B19" s="2" t="s">
        <v>23</v>
      </c>
      <c r="C19" s="4">
        <f>'CV Rotina &lt;2A - residência'!H20</f>
        <v>0.87804878048780477</v>
      </c>
      <c r="D19" s="4">
        <f>'CV Rotina &lt;2A - residência'!P20</f>
        <v>0.93126385809312628</v>
      </c>
      <c r="E19" s="4">
        <f>'CV Rotina &lt;2A - residência'!J20</f>
        <v>1.1441241685144123</v>
      </c>
      <c r="F19" s="4">
        <f>'CV Rotina &lt;2A - residência'!L20</f>
        <v>1.1175166297117516</v>
      </c>
      <c r="G19" s="4">
        <f>'CV Rotina &lt;2A - residência'!N20</f>
        <v>0.9844789356984478</v>
      </c>
      <c r="H19" s="4">
        <f>'CV Rotina &lt;2A - residência'!Z20</f>
        <v>1.3569844789356984</v>
      </c>
      <c r="I19" s="4">
        <f>'CV Rotina &lt;2A - residência'!R20</f>
        <v>0.85144124168514412</v>
      </c>
      <c r="J19" s="4">
        <f>'CV Rotina &lt;2A - residência'!T20</f>
        <v>0.82483370288248337</v>
      </c>
      <c r="K19" s="4">
        <f>'CV Rotina &lt;2A - residência'!X20</f>
        <v>0.79822616407982261</v>
      </c>
      <c r="L19" s="4">
        <f>'CV Rotina &lt;2A - residência'!AB20</f>
        <v>0.79822616407982261</v>
      </c>
      <c r="M19" s="2">
        <f t="shared" si="0"/>
        <v>1</v>
      </c>
      <c r="N19" s="2">
        <f t="shared" si="1"/>
        <v>4</v>
      </c>
      <c r="O19" s="2">
        <f t="shared" si="2"/>
        <v>5</v>
      </c>
      <c r="P19" s="2">
        <f t="shared" si="3"/>
        <v>4</v>
      </c>
    </row>
    <row r="20" spans="1:16" x14ac:dyDescent="0.25">
      <c r="A20" s="2" t="s">
        <v>4</v>
      </c>
      <c r="B20" s="2" t="s">
        <v>24</v>
      </c>
      <c r="C20" s="4">
        <f>'CV Rotina &lt;2A - residência'!H21</f>
        <v>0.99439252336448603</v>
      </c>
      <c r="D20" s="4">
        <f>'CV Rotina &lt;2A - residência'!P21</f>
        <v>1.1364485981308412</v>
      </c>
      <c r="E20" s="4">
        <f>'CV Rotina &lt;2A - residência'!J21</f>
        <v>1.0616822429906543</v>
      </c>
      <c r="F20" s="4">
        <f>'CV Rotina &lt;2A - residência'!L21</f>
        <v>0.97943925233644857</v>
      </c>
      <c r="G20" s="4">
        <f>'CV Rotina &lt;2A - residência'!N21</f>
        <v>1.0766355140186916</v>
      </c>
      <c r="H20" s="4">
        <f>'CV Rotina &lt;2A - residência'!Z21</f>
        <v>1.0616822429906543</v>
      </c>
      <c r="I20" s="4">
        <f>'CV Rotina &lt;2A - residência'!R21</f>
        <v>0.92710280373831777</v>
      </c>
      <c r="J20" s="4">
        <f>'CV Rotina &lt;2A - residência'!T21</f>
        <v>0.87476635514018697</v>
      </c>
      <c r="K20" s="4">
        <f>'CV Rotina &lt;2A - residência'!X21</f>
        <v>0.79252336448598126</v>
      </c>
      <c r="L20" s="4">
        <f>'CV Rotina &lt;2A - residência'!AB21</f>
        <v>0.79252336448598126</v>
      </c>
      <c r="M20" s="2">
        <f t="shared" si="0"/>
        <v>2</v>
      </c>
      <c r="N20" s="2">
        <f t="shared" si="1"/>
        <v>4</v>
      </c>
      <c r="O20" s="2">
        <f t="shared" si="2"/>
        <v>6</v>
      </c>
      <c r="P20" s="2">
        <f t="shared" si="3"/>
        <v>4</v>
      </c>
    </row>
    <row r="21" spans="1:16" x14ac:dyDescent="0.25">
      <c r="A21" s="2" t="s">
        <v>3</v>
      </c>
      <c r="B21" s="2" t="s">
        <v>25</v>
      </c>
      <c r="C21" s="4">
        <f>'CV Rotina &lt;2A - residência'!H22</f>
        <v>0.6875</v>
      </c>
      <c r="D21" s="4">
        <f>'CV Rotina &lt;2A - residência'!P22</f>
        <v>0.875</v>
      </c>
      <c r="E21" s="4">
        <f>'CV Rotina &lt;2A - residência'!J22</f>
        <v>1</v>
      </c>
      <c r="F21" s="4">
        <f>'CV Rotina &lt;2A - residência'!L22</f>
        <v>1.03125</v>
      </c>
      <c r="G21" s="4">
        <f>'CV Rotina &lt;2A - residência'!N22</f>
        <v>0.9375</v>
      </c>
      <c r="H21" s="4">
        <f>'CV Rotina &lt;2A - residência'!Z22</f>
        <v>1.28125</v>
      </c>
      <c r="I21" s="4">
        <f>'CV Rotina &lt;2A - residência'!R22</f>
        <v>0.90625</v>
      </c>
      <c r="J21" s="4">
        <f>'CV Rotina &lt;2A - residência'!T22</f>
        <v>1.15625</v>
      </c>
      <c r="K21" s="4">
        <f>'CV Rotina &lt;2A - residência'!X22</f>
        <v>0.78125</v>
      </c>
      <c r="L21" s="4">
        <f>'CV Rotina &lt;2A - residência'!AB22</f>
        <v>0.78125</v>
      </c>
      <c r="M21" s="2">
        <f t="shared" si="0"/>
        <v>0</v>
      </c>
      <c r="N21" s="2">
        <f t="shared" si="1"/>
        <v>4</v>
      </c>
      <c r="O21" s="2">
        <f t="shared" si="2"/>
        <v>4</v>
      </c>
      <c r="P21" s="2">
        <f t="shared" si="3"/>
        <v>3</v>
      </c>
    </row>
    <row r="22" spans="1:16" x14ac:dyDescent="0.25">
      <c r="A22" s="2" t="s">
        <v>2</v>
      </c>
      <c r="B22" s="2" t="s">
        <v>26</v>
      </c>
      <c r="C22" s="4">
        <f>'CV Rotina &lt;2A - residência'!H23</f>
        <v>1.2289156626506024</v>
      </c>
      <c r="D22" s="4">
        <f>'CV Rotina &lt;2A - residência'!P23</f>
        <v>0.93975903614457823</v>
      </c>
      <c r="E22" s="4">
        <f>'CV Rotina &lt;2A - residência'!J23</f>
        <v>0.72289156626506024</v>
      </c>
      <c r="F22" s="4">
        <f>'CV Rotina &lt;2A - residência'!L23</f>
        <v>0.72289156626506024</v>
      </c>
      <c r="G22" s="4">
        <f>'CV Rotina &lt;2A - residência'!N23</f>
        <v>0.93975903614457823</v>
      </c>
      <c r="H22" s="4">
        <f>'CV Rotina &lt;2A - residência'!Z23</f>
        <v>0.57831325301204817</v>
      </c>
      <c r="I22" s="4">
        <f>'CV Rotina &lt;2A - residência'!R23</f>
        <v>0.86746987951807231</v>
      </c>
      <c r="J22" s="4">
        <f>'CV Rotina &lt;2A - residência'!T23</f>
        <v>0.93975903614457823</v>
      </c>
      <c r="K22" s="4">
        <f>'CV Rotina &lt;2A - residência'!X23</f>
        <v>0.57831325301204817</v>
      </c>
      <c r="L22" s="4">
        <f>'CV Rotina &lt;2A - residência'!AB23</f>
        <v>0.57831325301204817</v>
      </c>
      <c r="M22" s="2">
        <f t="shared" si="0"/>
        <v>2</v>
      </c>
      <c r="N22" s="2">
        <f t="shared" si="1"/>
        <v>0</v>
      </c>
      <c r="O22" s="2">
        <f t="shared" si="2"/>
        <v>2</v>
      </c>
      <c r="P22" s="2">
        <f t="shared" si="3"/>
        <v>0</v>
      </c>
    </row>
    <row r="23" spans="1:16" x14ac:dyDescent="0.25">
      <c r="A23" s="2" t="s">
        <v>5</v>
      </c>
      <c r="B23" s="2" t="s">
        <v>27</v>
      </c>
      <c r="C23" s="4">
        <f>'CV Rotina &lt;2A - residência'!H24</f>
        <v>0.75</v>
      </c>
      <c r="D23" s="4">
        <f>'CV Rotina &lt;2A - residência'!P24</f>
        <v>0.9375</v>
      </c>
      <c r="E23" s="4">
        <f>'CV Rotina &lt;2A - residência'!J24</f>
        <v>1.125</v>
      </c>
      <c r="F23" s="4">
        <f>'CV Rotina &lt;2A - residência'!L24</f>
        <v>1.125</v>
      </c>
      <c r="G23" s="4">
        <f>'CV Rotina &lt;2A - residência'!N24</f>
        <v>0.9375</v>
      </c>
      <c r="H23" s="4">
        <f>'CV Rotina &lt;2A - residência'!Z24</f>
        <v>0.75</v>
      </c>
      <c r="I23" s="4">
        <f>'CV Rotina &lt;2A - residência'!R24</f>
        <v>1.3125</v>
      </c>
      <c r="J23" s="4">
        <f>'CV Rotina &lt;2A - residência'!T24</f>
        <v>1.125</v>
      </c>
      <c r="K23" s="4">
        <f>'CV Rotina &lt;2A - residência'!X24</f>
        <v>0.9375</v>
      </c>
      <c r="L23" s="4">
        <f>'CV Rotina &lt;2A - residência'!AB24</f>
        <v>0.9375</v>
      </c>
      <c r="M23" s="2">
        <f t="shared" si="0"/>
        <v>1</v>
      </c>
      <c r="N23" s="2">
        <f t="shared" si="1"/>
        <v>4</v>
      </c>
      <c r="O23" s="2">
        <f t="shared" si="2"/>
        <v>5</v>
      </c>
      <c r="P23" s="2">
        <f t="shared" si="3"/>
        <v>2</v>
      </c>
    </row>
    <row r="24" spans="1:16" x14ac:dyDescent="0.25">
      <c r="A24" s="2" t="s">
        <v>2</v>
      </c>
      <c r="B24" s="2" t="s">
        <v>28</v>
      </c>
      <c r="C24" s="4">
        <f>'CV Rotina &lt;2A - residência'!H25</f>
        <v>0.84057971014492749</v>
      </c>
      <c r="D24" s="4">
        <f>'CV Rotina &lt;2A - residência'!P25</f>
        <v>0.6376811594202898</v>
      </c>
      <c r="E24" s="4">
        <f>'CV Rotina &lt;2A - residência'!J25</f>
        <v>1.0434782608695652</v>
      </c>
      <c r="F24" s="4">
        <f>'CV Rotina &lt;2A - residência'!L25</f>
        <v>1.0434782608695652</v>
      </c>
      <c r="G24" s="4">
        <f>'CV Rotina &lt;2A - residência'!N25</f>
        <v>0.72463768115942029</v>
      </c>
      <c r="H24" s="4">
        <f>'CV Rotina &lt;2A - residência'!Z25</f>
        <v>1.2753623188405796</v>
      </c>
      <c r="I24" s="4">
        <f>'CV Rotina &lt;2A - residência'!R25</f>
        <v>0.92753623188405798</v>
      </c>
      <c r="J24" s="4">
        <f>'CV Rotina &lt;2A - residência'!T25</f>
        <v>0.92753623188405798</v>
      </c>
      <c r="K24" s="4">
        <f>'CV Rotina &lt;2A - residência'!X25</f>
        <v>1.2173913043478262</v>
      </c>
      <c r="L24" s="4">
        <f>'CV Rotina &lt;2A - residência'!AB25</f>
        <v>1.2173913043478262</v>
      </c>
      <c r="M24" s="2">
        <f t="shared" si="0"/>
        <v>0</v>
      </c>
      <c r="N24" s="2">
        <f t="shared" si="1"/>
        <v>5</v>
      </c>
      <c r="O24" s="2">
        <f t="shared" si="2"/>
        <v>5</v>
      </c>
      <c r="P24" s="2">
        <f t="shared" si="3"/>
        <v>3</v>
      </c>
    </row>
    <row r="25" spans="1:16" x14ac:dyDescent="0.25">
      <c r="A25" s="2" t="s">
        <v>5</v>
      </c>
      <c r="B25" s="2" t="s">
        <v>29</v>
      </c>
      <c r="C25" s="4">
        <f>'CV Rotina &lt;2A - residência'!H26</f>
        <v>0.50526315789473686</v>
      </c>
      <c r="D25" s="4">
        <f>'CV Rotina &lt;2A - residência'!P26</f>
        <v>1.263157894736842</v>
      </c>
      <c r="E25" s="4">
        <f>'CV Rotina &lt;2A - residência'!J26</f>
        <v>1.1368421052631579</v>
      </c>
      <c r="F25" s="4">
        <f>'CV Rotina &lt;2A - residência'!L26</f>
        <v>1.263157894736842</v>
      </c>
      <c r="G25" s="4">
        <f>'CV Rotina &lt;2A - residência'!N26</f>
        <v>1.3894736842105262</v>
      </c>
      <c r="H25" s="4">
        <f>'CV Rotina &lt;2A - residência'!Z26</f>
        <v>1.1368421052631579</v>
      </c>
      <c r="I25" s="4">
        <f>'CV Rotina &lt;2A - residência'!R26</f>
        <v>1.0105263157894737</v>
      </c>
      <c r="J25" s="4">
        <f>'CV Rotina &lt;2A - residência'!T26</f>
        <v>1.3894736842105262</v>
      </c>
      <c r="K25" s="4">
        <f>'CV Rotina &lt;2A - residência'!X26</f>
        <v>1.1368421052631579</v>
      </c>
      <c r="L25" s="4">
        <f>'CV Rotina &lt;2A - residência'!AB26</f>
        <v>1.1368421052631579</v>
      </c>
      <c r="M25" s="2">
        <f t="shared" si="0"/>
        <v>1</v>
      </c>
      <c r="N25" s="2">
        <f t="shared" si="1"/>
        <v>8</v>
      </c>
      <c r="O25" s="2">
        <f t="shared" si="2"/>
        <v>9</v>
      </c>
      <c r="P25" s="2">
        <f t="shared" si="3"/>
        <v>4</v>
      </c>
    </row>
    <row r="26" spans="1:16" x14ac:dyDescent="0.25">
      <c r="A26" s="2" t="s">
        <v>3</v>
      </c>
      <c r="B26" s="2" t="s">
        <v>30</v>
      </c>
      <c r="C26" s="4">
        <f>'CV Rotina &lt;2A - residência'!H27</f>
        <v>1.2140077821011672</v>
      </c>
      <c r="D26" s="4">
        <f>'CV Rotina &lt;2A - residência'!P27</f>
        <v>1.3540856031128403</v>
      </c>
      <c r="E26" s="4">
        <f>'CV Rotina &lt;2A - residência'!J27</f>
        <v>1.4007782101167314</v>
      </c>
      <c r="F26" s="4">
        <f>'CV Rotina &lt;2A - residência'!L27</f>
        <v>1.2607003891050583</v>
      </c>
      <c r="G26" s="4">
        <f>'CV Rotina &lt;2A - residência'!N27</f>
        <v>1.4007782101167314</v>
      </c>
      <c r="H26" s="4">
        <f>'CV Rotina &lt;2A - residência'!Z27</f>
        <v>1.0739299610894941</v>
      </c>
      <c r="I26" s="4">
        <f>'CV Rotina &lt;2A - residência'!R27</f>
        <v>0.88715953307392992</v>
      </c>
      <c r="J26" s="4">
        <f>'CV Rotina &lt;2A - residência'!T27</f>
        <v>1.2607003891050583</v>
      </c>
      <c r="K26" s="4">
        <f>'CV Rotina &lt;2A - residência'!X27</f>
        <v>1.3540856031128403</v>
      </c>
      <c r="L26" s="4">
        <f>'CV Rotina &lt;2A - residência'!AB27</f>
        <v>1.3540856031128403</v>
      </c>
      <c r="M26" s="2">
        <f t="shared" si="0"/>
        <v>2</v>
      </c>
      <c r="N26" s="2">
        <f t="shared" si="1"/>
        <v>7</v>
      </c>
      <c r="O26" s="2">
        <f t="shared" si="2"/>
        <v>9</v>
      </c>
      <c r="P26" s="2">
        <f t="shared" si="3"/>
        <v>4</v>
      </c>
    </row>
    <row r="27" spans="1:16" x14ac:dyDescent="0.25">
      <c r="A27" s="2" t="s">
        <v>2</v>
      </c>
      <c r="B27" s="2" t="s">
        <v>31</v>
      </c>
      <c r="C27" s="4">
        <f>'CV Rotina &lt;2A - residência'!H28</f>
        <v>0.61971830985915488</v>
      </c>
      <c r="D27" s="4">
        <f>'CV Rotina &lt;2A - residência'!P28</f>
        <v>1.4647887323943662</v>
      </c>
      <c r="E27" s="4">
        <f>'CV Rotina &lt;2A - residência'!J28</f>
        <v>1.2394366197183098</v>
      </c>
      <c r="F27" s="4">
        <f>'CV Rotina &lt;2A - residência'!L28</f>
        <v>1.1830985915492958</v>
      </c>
      <c r="G27" s="4">
        <f>'CV Rotina &lt;2A - residência'!N28</f>
        <v>1.5211267605633803</v>
      </c>
      <c r="H27" s="4">
        <f>'CV Rotina &lt;2A - residência'!Z28</f>
        <v>0.73239436619718312</v>
      </c>
      <c r="I27" s="4">
        <f>'CV Rotina &lt;2A - residência'!R28</f>
        <v>1.2394366197183098</v>
      </c>
      <c r="J27" s="4">
        <f>'CV Rotina &lt;2A - residência'!T28</f>
        <v>0.95774647887323938</v>
      </c>
      <c r="K27" s="4">
        <f>'CV Rotina &lt;2A - residência'!X28</f>
        <v>1.1830985915492958</v>
      </c>
      <c r="L27" s="4">
        <f>'CV Rotina &lt;2A - residência'!AB28</f>
        <v>1.1830985915492958</v>
      </c>
      <c r="M27" s="2">
        <f t="shared" si="0"/>
        <v>1</v>
      </c>
      <c r="N27" s="2">
        <f t="shared" si="1"/>
        <v>7</v>
      </c>
      <c r="O27" s="2">
        <f t="shared" si="2"/>
        <v>8</v>
      </c>
      <c r="P27" s="2">
        <f t="shared" si="3"/>
        <v>3</v>
      </c>
    </row>
    <row r="28" spans="1:16" x14ac:dyDescent="0.25">
      <c r="A28" s="2" t="s">
        <v>4</v>
      </c>
      <c r="B28" s="2" t="s">
        <v>32</v>
      </c>
      <c r="C28" s="4">
        <f>'CV Rotina &lt;2A - residência'!H29</f>
        <v>0.75</v>
      </c>
      <c r="D28" s="4">
        <f>'CV Rotina &lt;2A - residência'!P29</f>
        <v>1.6666666666666667</v>
      </c>
      <c r="E28" s="4">
        <f>'CV Rotina &lt;2A - residência'!J29</f>
        <v>0.91666666666666663</v>
      </c>
      <c r="F28" s="4">
        <f>'CV Rotina &lt;2A - residência'!L29</f>
        <v>0.83333333333333337</v>
      </c>
      <c r="G28" s="4">
        <f>'CV Rotina &lt;2A - residência'!N29</f>
        <v>1.6666666666666667</v>
      </c>
      <c r="H28" s="4">
        <f>'CV Rotina &lt;2A - residência'!Z29</f>
        <v>0.75</v>
      </c>
      <c r="I28" s="4">
        <f>'CV Rotina &lt;2A - residência'!R29</f>
        <v>0.75</v>
      </c>
      <c r="J28" s="4">
        <f>'CV Rotina &lt;2A - residência'!T29</f>
        <v>1.0833333333333333</v>
      </c>
      <c r="K28" s="4">
        <f>'CV Rotina &lt;2A - residência'!X29</f>
        <v>0.66666666666666663</v>
      </c>
      <c r="L28" s="4">
        <f>'CV Rotina &lt;2A - residência'!AB29</f>
        <v>0.66666666666666663</v>
      </c>
      <c r="M28" s="2">
        <f t="shared" si="0"/>
        <v>1</v>
      </c>
      <c r="N28" s="2">
        <f t="shared" si="1"/>
        <v>2</v>
      </c>
      <c r="O28" s="2">
        <f t="shared" si="2"/>
        <v>3</v>
      </c>
      <c r="P28" s="2">
        <f t="shared" si="3"/>
        <v>1</v>
      </c>
    </row>
    <row r="29" spans="1:16" x14ac:dyDescent="0.25">
      <c r="A29" s="2" t="s">
        <v>5</v>
      </c>
      <c r="B29" s="2" t="s">
        <v>33</v>
      </c>
      <c r="C29" s="4">
        <f>'CV Rotina &lt;2A - residência'!H30</f>
        <v>0.72463768115942029</v>
      </c>
      <c r="D29" s="4">
        <f>'CV Rotina &lt;2A - residência'!P30</f>
        <v>0.72463768115942029</v>
      </c>
      <c r="E29" s="4">
        <f>'CV Rotina &lt;2A - residência'!J30</f>
        <v>1.3333333333333333</v>
      </c>
      <c r="F29" s="4">
        <f>'CV Rotina &lt;2A - residência'!L30</f>
        <v>1.3623188405797102</v>
      </c>
      <c r="G29" s="4">
        <f>'CV Rotina &lt;2A - residência'!N30</f>
        <v>0.92753623188405798</v>
      </c>
      <c r="H29" s="4">
        <f>'CV Rotina &lt;2A - residência'!Z30</f>
        <v>1.5652173913043479</v>
      </c>
      <c r="I29" s="4">
        <f>'CV Rotina &lt;2A - residência'!R30</f>
        <v>1.1594202898550725</v>
      </c>
      <c r="J29" s="4">
        <f>'CV Rotina &lt;2A - residência'!T30</f>
        <v>1.0144927536231885</v>
      </c>
      <c r="K29" s="4">
        <f>'CV Rotina &lt;2A - residência'!X30</f>
        <v>1.1014492753623188</v>
      </c>
      <c r="L29" s="4">
        <f>'CV Rotina &lt;2A - residência'!AB30</f>
        <v>1.1014492753623188</v>
      </c>
      <c r="M29" s="2">
        <f t="shared" si="0"/>
        <v>0</v>
      </c>
      <c r="N29" s="2">
        <f t="shared" si="1"/>
        <v>7</v>
      </c>
      <c r="O29" s="2">
        <f t="shared" si="2"/>
        <v>7</v>
      </c>
      <c r="P29" s="2">
        <f t="shared" si="3"/>
        <v>3</v>
      </c>
    </row>
    <row r="30" spans="1:16" x14ac:dyDescent="0.25">
      <c r="A30" s="2" t="s">
        <v>2</v>
      </c>
      <c r="B30" s="2" t="s">
        <v>34</v>
      </c>
      <c r="C30" s="4">
        <f>'CV Rotina &lt;2A - residência'!H31</f>
        <v>0.86535211267605638</v>
      </c>
      <c r="D30" s="4">
        <f>'CV Rotina &lt;2A - residência'!P31</f>
        <v>0.86535211267605638</v>
      </c>
      <c r="E30" s="4">
        <f>'CV Rotina &lt;2A - residência'!J31</f>
        <v>1.0140845070422535</v>
      </c>
      <c r="F30" s="4">
        <f>'CV Rotina &lt;2A - residência'!L31</f>
        <v>0.91267605633802817</v>
      </c>
      <c r="G30" s="4">
        <f>'CV Rotina &lt;2A - residência'!N31</f>
        <v>0.93295774647887331</v>
      </c>
      <c r="H30" s="4">
        <f>'CV Rotina &lt;2A - residência'!Z31</f>
        <v>0.74366197183098592</v>
      </c>
      <c r="I30" s="4">
        <f>'CV Rotina &lt;2A - residência'!R31</f>
        <v>0.89239436619718315</v>
      </c>
      <c r="J30" s="4">
        <f>'CV Rotina &lt;2A - residência'!T31</f>
        <v>0.83154929577464798</v>
      </c>
      <c r="K30" s="4">
        <f>'CV Rotina &lt;2A - residência'!X31</f>
        <v>0.83154929577464798</v>
      </c>
      <c r="L30" s="4">
        <f>'CV Rotina &lt;2A - residência'!AB31</f>
        <v>0.83154929577464798</v>
      </c>
      <c r="M30" s="2">
        <f t="shared" si="0"/>
        <v>0</v>
      </c>
      <c r="N30" s="2">
        <f t="shared" si="1"/>
        <v>1</v>
      </c>
      <c r="O30" s="2">
        <f t="shared" si="2"/>
        <v>1</v>
      </c>
      <c r="P30" s="2">
        <f t="shared" si="3"/>
        <v>1</v>
      </c>
    </row>
    <row r="31" spans="1:16" x14ac:dyDescent="0.25">
      <c r="A31" s="2" t="s">
        <v>2</v>
      </c>
      <c r="B31" s="2" t="s">
        <v>35</v>
      </c>
      <c r="C31" s="4">
        <f>'CV Rotina &lt;2A - residência'!H32</f>
        <v>1.087912087912088</v>
      </c>
      <c r="D31" s="4">
        <f>'CV Rotina &lt;2A - residência'!P32</f>
        <v>1.3186813186813187</v>
      </c>
      <c r="E31" s="4">
        <f>'CV Rotina &lt;2A - residência'!J32</f>
        <v>1.087912087912088</v>
      </c>
      <c r="F31" s="4">
        <f>'CV Rotina &lt;2A - residência'!L32</f>
        <v>1.054945054945055</v>
      </c>
      <c r="G31" s="4">
        <f>'CV Rotina &lt;2A - residência'!N32</f>
        <v>1.3516483516483517</v>
      </c>
      <c r="H31" s="4">
        <f>'CV Rotina &lt;2A - residência'!Z32</f>
        <v>1.087912087912088</v>
      </c>
      <c r="I31" s="4">
        <f>'CV Rotina &lt;2A - residência'!R32</f>
        <v>1.1868131868131868</v>
      </c>
      <c r="J31" s="4">
        <f>'CV Rotina &lt;2A - residência'!T32</f>
        <v>0.82417582417582425</v>
      </c>
      <c r="K31" s="4">
        <f>'CV Rotina &lt;2A - residência'!X32</f>
        <v>0.79120879120879128</v>
      </c>
      <c r="L31" s="4">
        <f>'CV Rotina &lt;2A - residência'!AB32</f>
        <v>0.79120879120879128</v>
      </c>
      <c r="M31" s="2">
        <f t="shared" si="0"/>
        <v>2</v>
      </c>
      <c r="N31" s="2">
        <f t="shared" si="1"/>
        <v>5</v>
      </c>
      <c r="O31" s="2">
        <f t="shared" si="2"/>
        <v>7</v>
      </c>
      <c r="P31" s="2">
        <f t="shared" si="3"/>
        <v>4</v>
      </c>
    </row>
    <row r="32" spans="1:16" x14ac:dyDescent="0.25">
      <c r="A32" s="2" t="s">
        <v>2</v>
      </c>
      <c r="B32" s="2" t="s">
        <v>36</v>
      </c>
      <c r="C32" s="4">
        <f>'CV Rotina &lt;2A - residência'!H33</f>
        <v>0.5957446808510638</v>
      </c>
      <c r="D32" s="4">
        <f>'CV Rotina &lt;2A - residência'!P33</f>
        <v>0.85106382978723405</v>
      </c>
      <c r="E32" s="4">
        <f>'CV Rotina &lt;2A - residência'!J33</f>
        <v>0.93617021276595747</v>
      </c>
      <c r="F32" s="4">
        <f>'CV Rotina &lt;2A - residência'!L33</f>
        <v>0.93617021276595747</v>
      </c>
      <c r="G32" s="4">
        <f>'CV Rotina &lt;2A - residência'!N33</f>
        <v>0.93617021276595747</v>
      </c>
      <c r="H32" s="4">
        <f>'CV Rotina &lt;2A - residência'!Z33</f>
        <v>0.5957446808510638</v>
      </c>
      <c r="I32" s="4">
        <f>'CV Rotina &lt;2A - residência'!R33</f>
        <v>1.3617021276595744</v>
      </c>
      <c r="J32" s="4">
        <f>'CV Rotina &lt;2A - residência'!T33</f>
        <v>1.3617021276595744</v>
      </c>
      <c r="K32" s="4">
        <f>'CV Rotina &lt;2A - residência'!X33</f>
        <v>0.5957446808510638</v>
      </c>
      <c r="L32" s="4">
        <f>'CV Rotina &lt;2A - residência'!AB33</f>
        <v>0.5957446808510638</v>
      </c>
      <c r="M32" s="2">
        <f t="shared" si="0"/>
        <v>0</v>
      </c>
      <c r="N32" s="2">
        <f t="shared" si="1"/>
        <v>2</v>
      </c>
      <c r="O32" s="2">
        <f t="shared" si="2"/>
        <v>2</v>
      </c>
      <c r="P32" s="2">
        <f t="shared" si="3"/>
        <v>0</v>
      </c>
    </row>
    <row r="33" spans="1:16" x14ac:dyDescent="0.25">
      <c r="A33" s="2" t="s">
        <v>5</v>
      </c>
      <c r="B33" s="2" t="s">
        <v>37</v>
      </c>
      <c r="C33" s="4">
        <f>'CV Rotina &lt;2A - residência'!H34</f>
        <v>0.35036496350364965</v>
      </c>
      <c r="D33" s="4">
        <f>'CV Rotina &lt;2A - residência'!P34</f>
        <v>1.1386861313868615</v>
      </c>
      <c r="E33" s="4">
        <f>'CV Rotina &lt;2A - residência'!J34</f>
        <v>0.87591240875912413</v>
      </c>
      <c r="F33" s="4">
        <f>'CV Rotina &lt;2A - residência'!L34</f>
        <v>0.96350364963503654</v>
      </c>
      <c r="G33" s="4">
        <f>'CV Rotina &lt;2A - residência'!N34</f>
        <v>1.051094890510949</v>
      </c>
      <c r="H33" s="4">
        <f>'CV Rotina &lt;2A - residência'!Z34</f>
        <v>0.87591240875912413</v>
      </c>
      <c r="I33" s="4">
        <f>'CV Rotina &lt;2A - residência'!R34</f>
        <v>0.52554744525547448</v>
      </c>
      <c r="J33" s="4">
        <f>'CV Rotina &lt;2A - residência'!T34</f>
        <v>0.52554744525547448</v>
      </c>
      <c r="K33" s="4">
        <f>'CV Rotina &lt;2A - residência'!X34</f>
        <v>0.7007299270072993</v>
      </c>
      <c r="L33" s="4">
        <f>'CV Rotina &lt;2A - residência'!AB34</f>
        <v>0.7007299270072993</v>
      </c>
      <c r="M33" s="2">
        <f t="shared" si="0"/>
        <v>1</v>
      </c>
      <c r="N33" s="2">
        <f t="shared" si="1"/>
        <v>2</v>
      </c>
      <c r="O33" s="2">
        <f t="shared" si="2"/>
        <v>3</v>
      </c>
      <c r="P33" s="2">
        <f t="shared" si="3"/>
        <v>2</v>
      </c>
    </row>
    <row r="34" spans="1:16" x14ac:dyDescent="0.25">
      <c r="A34" s="2" t="s">
        <v>5</v>
      </c>
      <c r="B34" s="2" t="s">
        <v>38</v>
      </c>
      <c r="C34" s="4">
        <f>'CV Rotina &lt;2A - residência'!H35</f>
        <v>0.48780487804878048</v>
      </c>
      <c r="D34" s="4">
        <f>'CV Rotina &lt;2A - residência'!P35</f>
        <v>1.5609756097560976</v>
      </c>
      <c r="E34" s="4">
        <f>'CV Rotina &lt;2A - residência'!J35</f>
        <v>1.0731707317073171</v>
      </c>
      <c r="F34" s="4">
        <f>'CV Rotina &lt;2A - residência'!L35</f>
        <v>0.97560975609756095</v>
      </c>
      <c r="G34" s="4">
        <f>'CV Rotina &lt;2A - residência'!N35</f>
        <v>1.5609756097560976</v>
      </c>
      <c r="H34" s="4">
        <f>'CV Rotina &lt;2A - residência'!Z35</f>
        <v>1.9512195121951219</v>
      </c>
      <c r="I34" s="4">
        <f>'CV Rotina &lt;2A - residência'!R35</f>
        <v>0.68292682926829273</v>
      </c>
      <c r="J34" s="4">
        <f>'CV Rotina &lt;2A - residência'!T35</f>
        <v>1.0731707317073171</v>
      </c>
      <c r="K34" s="4">
        <f>'CV Rotina &lt;2A - residência'!X35</f>
        <v>0.78048780487804881</v>
      </c>
      <c r="L34" s="4">
        <f>'CV Rotina &lt;2A - residência'!AB35</f>
        <v>0.78048780487804881</v>
      </c>
      <c r="M34" s="2">
        <f t="shared" si="0"/>
        <v>1</v>
      </c>
      <c r="N34" s="2">
        <f t="shared" si="1"/>
        <v>5</v>
      </c>
      <c r="O34" s="2">
        <f>SUM(M34:N34)</f>
        <v>6</v>
      </c>
      <c r="P34" s="2">
        <f t="shared" si="3"/>
        <v>4</v>
      </c>
    </row>
    <row r="35" spans="1:16" x14ac:dyDescent="0.25">
      <c r="A35" s="2" t="s">
        <v>5</v>
      </c>
      <c r="B35" s="2" t="s">
        <v>39</v>
      </c>
      <c r="C35" s="4">
        <f>'CV Rotina &lt;2A - residência'!H36</f>
        <v>1.0099009900990099</v>
      </c>
      <c r="D35" s="4">
        <f>'CV Rotina &lt;2A - residência'!P36</f>
        <v>1.3663366336633664</v>
      </c>
      <c r="E35" s="4">
        <f>'CV Rotina &lt;2A - residência'!J36</f>
        <v>1.0693069306930694</v>
      </c>
      <c r="F35" s="4">
        <f>'CV Rotina &lt;2A - residência'!L36</f>
        <v>0.8910891089108911</v>
      </c>
      <c r="G35" s="4">
        <f>'CV Rotina &lt;2A - residência'!N36</f>
        <v>1.4851485148514854</v>
      </c>
      <c r="H35" s="4">
        <f>'CV Rotina &lt;2A - residência'!Z36</f>
        <v>1.6039603960396041</v>
      </c>
      <c r="I35" s="4">
        <f>'CV Rotina &lt;2A - residência'!R36</f>
        <v>1.306930693069307</v>
      </c>
      <c r="J35" s="4">
        <f>'CV Rotina &lt;2A - residência'!T36</f>
        <v>1.1881188118811883</v>
      </c>
      <c r="K35" s="4">
        <f>'CV Rotina &lt;2A - residência'!X36</f>
        <v>0.95049504950495056</v>
      </c>
      <c r="L35" s="4">
        <f>'CV Rotina &lt;2A - residência'!AB36</f>
        <v>0.95049504950495056</v>
      </c>
      <c r="M35" s="2">
        <f t="shared" si="0"/>
        <v>2</v>
      </c>
      <c r="N35" s="2">
        <f t="shared" si="1"/>
        <v>7</v>
      </c>
      <c r="O35" s="2">
        <f t="shared" si="2"/>
        <v>9</v>
      </c>
      <c r="P35" s="2">
        <f t="shared" si="3"/>
        <v>3</v>
      </c>
    </row>
    <row r="36" spans="1:16" x14ac:dyDescent="0.25">
      <c r="A36" s="2" t="s">
        <v>2</v>
      </c>
      <c r="B36" s="2" t="s">
        <v>40</v>
      </c>
      <c r="C36" s="4">
        <f>'CV Rotina &lt;2A - residência'!H37</f>
        <v>0.48979591836734693</v>
      </c>
      <c r="D36" s="4">
        <f>'CV Rotina &lt;2A - residência'!P37</f>
        <v>0.81632653061224492</v>
      </c>
      <c r="E36" s="4">
        <f>'CV Rotina &lt;2A - residência'!J37</f>
        <v>0.97959183673469385</v>
      </c>
      <c r="F36" s="4">
        <f>'CV Rotina &lt;2A - residência'!L37</f>
        <v>0.89795918367346939</v>
      </c>
      <c r="G36" s="4">
        <f>'CV Rotina &lt;2A - residência'!N37</f>
        <v>0.81632653061224492</v>
      </c>
      <c r="H36" s="4">
        <f>'CV Rotina &lt;2A - residência'!Z37</f>
        <v>1.2244897959183674</v>
      </c>
      <c r="I36" s="4">
        <f>'CV Rotina &lt;2A - residência'!R37</f>
        <v>1.0612244897959184</v>
      </c>
      <c r="J36" s="4">
        <f>'CV Rotina &lt;2A - residência'!T37</f>
        <v>0.81632653061224492</v>
      </c>
      <c r="K36" s="4">
        <f>'CV Rotina &lt;2A - residência'!X37</f>
        <v>0.97959183673469385</v>
      </c>
      <c r="L36" s="4">
        <f>'CV Rotina &lt;2A - residência'!AB37</f>
        <v>0.97959183673469385</v>
      </c>
      <c r="M36" s="2">
        <f t="shared" si="0"/>
        <v>0</v>
      </c>
      <c r="N36" s="2">
        <f t="shared" si="1"/>
        <v>5</v>
      </c>
      <c r="O36" s="2">
        <f t="shared" si="2"/>
        <v>5</v>
      </c>
      <c r="P36" s="2">
        <f t="shared" si="3"/>
        <v>2</v>
      </c>
    </row>
    <row r="37" spans="1:16" x14ac:dyDescent="0.25">
      <c r="A37" s="2" t="s">
        <v>5</v>
      </c>
      <c r="B37" s="2" t="s">
        <v>41</v>
      </c>
      <c r="C37" s="4">
        <f>'CV Rotina &lt;2A - residência'!H38</f>
        <v>0.65693430656934315</v>
      </c>
      <c r="D37" s="4">
        <f>'CV Rotina &lt;2A - residência'!P38</f>
        <v>0.8978102189781022</v>
      </c>
      <c r="E37" s="4">
        <f>'CV Rotina &lt;2A - residência'!J38</f>
        <v>0.98540145985401462</v>
      </c>
      <c r="F37" s="4">
        <f>'CV Rotina &lt;2A - residência'!L38</f>
        <v>0.96350364963503654</v>
      </c>
      <c r="G37" s="4">
        <f>'CV Rotina &lt;2A - residência'!N38</f>
        <v>0.94160583941605847</v>
      </c>
      <c r="H37" s="4">
        <f>'CV Rotina &lt;2A - residência'!Z38</f>
        <v>1.3795620437956204</v>
      </c>
      <c r="I37" s="4">
        <f>'CV Rotina &lt;2A - residência'!R38</f>
        <v>1.0072992700729928</v>
      </c>
      <c r="J37" s="4">
        <f>'CV Rotina &lt;2A - residência'!T38</f>
        <v>0.8978102189781022</v>
      </c>
      <c r="K37" s="4">
        <f>'CV Rotina &lt;2A - residência'!X38</f>
        <v>0.83211678832116798</v>
      </c>
      <c r="L37" s="4">
        <f>'CV Rotina &lt;2A - residência'!AB38</f>
        <v>0.83211678832116798</v>
      </c>
      <c r="M37" s="2">
        <f t="shared" si="0"/>
        <v>0</v>
      </c>
      <c r="N37" s="2">
        <f t="shared" si="1"/>
        <v>4</v>
      </c>
      <c r="O37" s="2">
        <f t="shared" si="2"/>
        <v>4</v>
      </c>
      <c r="P37" s="2">
        <f t="shared" si="3"/>
        <v>3</v>
      </c>
    </row>
    <row r="38" spans="1:16" x14ac:dyDescent="0.25">
      <c r="A38" s="2" t="s">
        <v>2</v>
      </c>
      <c r="B38" s="2" t="s">
        <v>42</v>
      </c>
      <c r="C38" s="4">
        <f>'CV Rotina &lt;2A - residência'!H39</f>
        <v>1.0076335877862597</v>
      </c>
      <c r="D38" s="4">
        <f>'CV Rotina &lt;2A - residência'!P39</f>
        <v>0.73282442748091603</v>
      </c>
      <c r="E38" s="4">
        <f>'CV Rotina &lt;2A - residência'!J39</f>
        <v>1.5572519083969467</v>
      </c>
      <c r="F38" s="4">
        <f>'CV Rotina &lt;2A - residência'!L39</f>
        <v>1.5572519083969467</v>
      </c>
      <c r="G38" s="4">
        <f>'CV Rotina &lt;2A - residência'!N39</f>
        <v>0.73282442748091603</v>
      </c>
      <c r="H38" s="4">
        <f>'CV Rotina &lt;2A - residência'!Z39</f>
        <v>1.2824427480916032</v>
      </c>
      <c r="I38" s="4">
        <f>'CV Rotina &lt;2A - residência'!R39</f>
        <v>1.1908396946564885</v>
      </c>
      <c r="J38" s="4">
        <f>'CV Rotina &lt;2A - residência'!T39</f>
        <v>1.1908396946564885</v>
      </c>
      <c r="K38" s="4">
        <f>'CV Rotina &lt;2A - residência'!X39</f>
        <v>0.73282442748091603</v>
      </c>
      <c r="L38" s="4">
        <f>'CV Rotina &lt;2A - residência'!AB39</f>
        <v>0.73282442748091603</v>
      </c>
      <c r="M38" s="2">
        <f t="shared" si="0"/>
        <v>1</v>
      </c>
      <c r="N38" s="2">
        <f t="shared" si="1"/>
        <v>5</v>
      </c>
      <c r="O38" s="2">
        <f t="shared" si="2"/>
        <v>6</v>
      </c>
      <c r="P38" s="2">
        <f t="shared" si="3"/>
        <v>3</v>
      </c>
    </row>
    <row r="39" spans="1:16" x14ac:dyDescent="0.25">
      <c r="A39" s="2" t="s">
        <v>5</v>
      </c>
      <c r="B39" s="2" t="s">
        <v>43</v>
      </c>
      <c r="C39" s="4">
        <f>'CV Rotina &lt;2A - residência'!H40</f>
        <v>0.64864864864864857</v>
      </c>
      <c r="D39" s="4">
        <f>'CV Rotina &lt;2A - residência'!P40</f>
        <v>1.1725571725571724</v>
      </c>
      <c r="E39" s="4">
        <f>'CV Rotina &lt;2A - residência'!J40</f>
        <v>1.0977130977130976</v>
      </c>
      <c r="F39" s="4">
        <f>'CV Rotina &lt;2A - residência'!L40</f>
        <v>1.0977130977130976</v>
      </c>
      <c r="G39" s="4">
        <f>'CV Rotina &lt;2A - residência'!N40</f>
        <v>1.1975051975051973</v>
      </c>
      <c r="H39" s="4">
        <f>'CV Rotina &lt;2A - residência'!Z40</f>
        <v>1.1725571725571724</v>
      </c>
      <c r="I39" s="4">
        <f>'CV Rotina &lt;2A - residência'!R40</f>
        <v>0.97297297297297292</v>
      </c>
      <c r="J39" s="4">
        <f>'CV Rotina &lt;2A - residência'!T40</f>
        <v>1.0727650727650726</v>
      </c>
      <c r="K39" s="4">
        <f>'CV Rotina &lt;2A - residência'!X40</f>
        <v>0.82328482328482322</v>
      </c>
      <c r="L39" s="4">
        <f>'CV Rotina &lt;2A - residência'!AB40</f>
        <v>0.82328482328482322</v>
      </c>
      <c r="M39" s="2">
        <f t="shared" si="0"/>
        <v>1</v>
      </c>
      <c r="N39" s="2">
        <f t="shared" si="1"/>
        <v>6</v>
      </c>
      <c r="O39" s="2">
        <f t="shared" si="2"/>
        <v>7</v>
      </c>
      <c r="P39" s="2">
        <f t="shared" si="3"/>
        <v>4</v>
      </c>
    </row>
    <row r="40" spans="1:16" x14ac:dyDescent="0.25">
      <c r="A40" s="2" t="s">
        <v>3</v>
      </c>
      <c r="B40" s="2" t="s">
        <v>44</v>
      </c>
      <c r="C40" s="4">
        <f>'CV Rotina &lt;2A - residência'!H41</f>
        <v>0.6467065868263473</v>
      </c>
      <c r="D40" s="4">
        <f>'CV Rotina &lt;2A - residência'!P41</f>
        <v>1.1497005988023952</v>
      </c>
      <c r="E40" s="4">
        <f>'CV Rotina &lt;2A - residência'!J41</f>
        <v>0.98203592814371254</v>
      </c>
      <c r="F40" s="4">
        <f>'CV Rotina &lt;2A - residência'!L41</f>
        <v>1.1736526946107784</v>
      </c>
      <c r="G40" s="4">
        <f>'CV Rotina &lt;2A - residência'!N41</f>
        <v>1.1736526946107784</v>
      </c>
      <c r="H40" s="4">
        <f>'CV Rotina &lt;2A - residência'!Z41</f>
        <v>1.0778443113772456</v>
      </c>
      <c r="I40" s="4">
        <f>'CV Rotina &lt;2A - residência'!R41</f>
        <v>0.98203592814371254</v>
      </c>
      <c r="J40" s="4">
        <f>'CV Rotina &lt;2A - residência'!T41</f>
        <v>0.86227544910179643</v>
      </c>
      <c r="K40" s="4">
        <f>'CV Rotina &lt;2A - residência'!X41</f>
        <v>0.98203592814371254</v>
      </c>
      <c r="L40" s="4">
        <f>'CV Rotina &lt;2A - residência'!AB41</f>
        <v>0.98203592814371254</v>
      </c>
      <c r="M40" s="2">
        <f t="shared" si="0"/>
        <v>1</v>
      </c>
      <c r="N40" s="2">
        <f t="shared" si="1"/>
        <v>7</v>
      </c>
      <c r="O40" s="2">
        <f t="shared" si="2"/>
        <v>8</v>
      </c>
      <c r="P40" s="2">
        <f t="shared" si="3"/>
        <v>4</v>
      </c>
    </row>
    <row r="41" spans="1:16" x14ac:dyDescent="0.25">
      <c r="A41" s="2" t="s">
        <v>5</v>
      </c>
      <c r="B41" s="2" t="s">
        <v>45</v>
      </c>
      <c r="C41" s="4">
        <f>'CV Rotina &lt;2A - residência'!H42</f>
        <v>0.30188679245283018</v>
      </c>
      <c r="D41" s="4">
        <f>'CV Rotina &lt;2A - residência'!P42</f>
        <v>1.5849056603773586</v>
      </c>
      <c r="E41" s="4">
        <f>'CV Rotina &lt;2A - residência'!J42</f>
        <v>1.5849056603773586</v>
      </c>
      <c r="F41" s="4">
        <f>'CV Rotina &lt;2A - residência'!L42</f>
        <v>1.6603773584905661</v>
      </c>
      <c r="G41" s="4">
        <f>'CV Rotina &lt;2A - residência'!N42</f>
        <v>1.6603773584905661</v>
      </c>
      <c r="H41" s="4">
        <f>'CV Rotina &lt;2A - residência'!Z42</f>
        <v>1.0566037735849056</v>
      </c>
      <c r="I41" s="4">
        <f>'CV Rotina &lt;2A - residência'!R42</f>
        <v>0.90566037735849059</v>
      </c>
      <c r="J41" s="4">
        <f>'CV Rotina &lt;2A - residência'!T42</f>
        <v>1.4339622641509433</v>
      </c>
      <c r="K41" s="4">
        <f>'CV Rotina &lt;2A - residência'!X42</f>
        <v>0.83018867924528306</v>
      </c>
      <c r="L41" s="4">
        <f>'CV Rotina &lt;2A - residência'!AB42</f>
        <v>0.83018867924528306</v>
      </c>
      <c r="M41" s="2">
        <f t="shared" si="0"/>
        <v>1</v>
      </c>
      <c r="N41" s="2">
        <f t="shared" si="1"/>
        <v>5</v>
      </c>
      <c r="O41" s="2">
        <f t="shared" si="2"/>
        <v>6</v>
      </c>
      <c r="P41" s="2">
        <f t="shared" si="3"/>
        <v>4</v>
      </c>
    </row>
    <row r="42" spans="1:16" x14ac:dyDescent="0.25">
      <c r="A42" s="2" t="s">
        <v>2</v>
      </c>
      <c r="B42" s="2" t="s">
        <v>46</v>
      </c>
      <c r="C42" s="4">
        <f>'CV Rotina &lt;2A - residência'!H43</f>
        <v>0.72727272727272729</v>
      </c>
      <c r="D42" s="4">
        <f>'CV Rotina &lt;2A - residência'!P43</f>
        <v>0.90909090909090906</v>
      </c>
      <c r="E42" s="4">
        <f>'CV Rotina &lt;2A - residência'!J43</f>
        <v>1.0303030303030303</v>
      </c>
      <c r="F42" s="4">
        <f>'CV Rotina &lt;2A - residência'!L43</f>
        <v>0.96969696969696972</v>
      </c>
      <c r="G42" s="4">
        <f>'CV Rotina &lt;2A - residência'!N43</f>
        <v>0.96969696969696972</v>
      </c>
      <c r="H42" s="4">
        <f>'CV Rotina &lt;2A - residência'!Z43</f>
        <v>0.90909090909090906</v>
      </c>
      <c r="I42" s="4">
        <f>'CV Rotina &lt;2A - residência'!R43</f>
        <v>0.84848484848484851</v>
      </c>
      <c r="J42" s="4">
        <f>'CV Rotina &lt;2A - residência'!T43</f>
        <v>1.1515151515151516</v>
      </c>
      <c r="K42" s="4">
        <f>'CV Rotina &lt;2A - residência'!X43</f>
        <v>0.42424242424242425</v>
      </c>
      <c r="L42" s="4">
        <f>'CV Rotina &lt;2A - residência'!AB43</f>
        <v>0.42424242424242425</v>
      </c>
      <c r="M42" s="2">
        <f t="shared" si="0"/>
        <v>1</v>
      </c>
      <c r="N42" s="2">
        <f t="shared" si="1"/>
        <v>4</v>
      </c>
      <c r="O42" s="2">
        <f t="shared" si="2"/>
        <v>5</v>
      </c>
      <c r="P42" s="2">
        <f t="shared" si="3"/>
        <v>3</v>
      </c>
    </row>
    <row r="43" spans="1:16" x14ac:dyDescent="0.25">
      <c r="A43" s="2" t="s">
        <v>2</v>
      </c>
      <c r="B43" s="2" t="s">
        <v>47</v>
      </c>
      <c r="C43" s="4">
        <f>'CV Rotina &lt;2A - residência'!H44</f>
        <v>0.67289719626168232</v>
      </c>
      <c r="D43" s="4">
        <f>'CV Rotina &lt;2A - residência'!P44</f>
        <v>0.56074766355140193</v>
      </c>
      <c r="E43" s="4">
        <f>'CV Rotina &lt;2A - residência'!J44</f>
        <v>1.0093457943925235</v>
      </c>
      <c r="F43" s="4">
        <f>'CV Rotina &lt;2A - residência'!L44</f>
        <v>1.0093457943925235</v>
      </c>
      <c r="G43" s="4">
        <f>'CV Rotina &lt;2A - residência'!N44</f>
        <v>0.44859813084112155</v>
      </c>
      <c r="H43" s="4">
        <f>'CV Rotina &lt;2A - residência'!Z44</f>
        <v>1.0093457943925235</v>
      </c>
      <c r="I43" s="4">
        <f>'CV Rotina &lt;2A - residência'!R44</f>
        <v>0.89719626168224309</v>
      </c>
      <c r="J43" s="4">
        <f>'CV Rotina &lt;2A - residência'!T44</f>
        <v>1.9065420560747666</v>
      </c>
      <c r="K43" s="4">
        <f>'CV Rotina &lt;2A - residência'!X44</f>
        <v>0.7850467289719627</v>
      </c>
      <c r="L43" s="4">
        <f>'CV Rotina &lt;2A - residência'!AB44</f>
        <v>0.7850467289719627</v>
      </c>
      <c r="M43" s="2">
        <f t="shared" si="0"/>
        <v>0</v>
      </c>
      <c r="N43" s="2">
        <f t="shared" si="1"/>
        <v>4</v>
      </c>
      <c r="O43" s="2">
        <f t="shared" si="2"/>
        <v>4</v>
      </c>
      <c r="P43" s="2">
        <f t="shared" si="3"/>
        <v>3</v>
      </c>
    </row>
    <row r="44" spans="1:16" x14ac:dyDescent="0.25">
      <c r="A44" s="2" t="s">
        <v>4</v>
      </c>
      <c r="B44" s="2" t="s">
        <v>48</v>
      </c>
      <c r="C44" s="4">
        <f>'CV Rotina &lt;2A - residência'!H45</f>
        <v>0.70481242895036</v>
      </c>
      <c r="D44" s="4">
        <f>'CV Rotina &lt;2A - residência'!P45</f>
        <v>1.0276619931792346</v>
      </c>
      <c r="E44" s="4">
        <f>'CV Rotina &lt;2A - residência'!J45</f>
        <v>1.0367563471011747</v>
      </c>
      <c r="F44" s="4">
        <f>'CV Rotina &lt;2A - residência'!L45</f>
        <v>1.0094732853353543</v>
      </c>
      <c r="G44" s="4">
        <f>'CV Rotina &lt;2A - residência'!N45</f>
        <v>1.0003789314134142</v>
      </c>
      <c r="H44" s="4">
        <f>'CV Rotina &lt;2A - residência'!Z45</f>
        <v>0.74118984463812054</v>
      </c>
      <c r="I44" s="4">
        <f>'CV Rotina &lt;2A - residência'!R45</f>
        <v>0.87305797650625239</v>
      </c>
      <c r="J44" s="4">
        <f>'CV Rotina &lt;2A - residência'!T45</f>
        <v>0.79575596816976135</v>
      </c>
      <c r="K44" s="4">
        <f>'CV Rotina &lt;2A - residência'!X45</f>
        <v>0.67298219022356953</v>
      </c>
      <c r="L44" s="4">
        <f>'CV Rotina &lt;2A - residência'!AB45</f>
        <v>0.67298219022356953</v>
      </c>
      <c r="M44" s="2">
        <f t="shared" si="0"/>
        <v>1</v>
      </c>
      <c r="N44" s="2">
        <f t="shared" si="1"/>
        <v>3</v>
      </c>
      <c r="O44" s="2">
        <f t="shared" si="2"/>
        <v>4</v>
      </c>
      <c r="P44" s="2">
        <f t="shared" si="3"/>
        <v>3</v>
      </c>
    </row>
    <row r="45" spans="1:16" x14ac:dyDescent="0.25">
      <c r="A45" s="2" t="s">
        <v>4</v>
      </c>
      <c r="B45" s="2" t="s">
        <v>49</v>
      </c>
      <c r="C45" s="4">
        <f>'CV Rotina &lt;2A - residência'!H46</f>
        <v>0.58181818181818179</v>
      </c>
      <c r="D45" s="4">
        <f>'CV Rotina &lt;2A - residência'!P46</f>
        <v>0.58181818181818179</v>
      </c>
      <c r="E45" s="4">
        <f>'CV Rotina &lt;2A - residência'!J46</f>
        <v>1.0909090909090908</v>
      </c>
      <c r="F45" s="4">
        <f>'CV Rotina &lt;2A - residência'!L46</f>
        <v>1.1636363636363636</v>
      </c>
      <c r="G45" s="4">
        <f>'CV Rotina &lt;2A - residência'!N46</f>
        <v>0.58181818181818179</v>
      </c>
      <c r="H45" s="4">
        <f>'CV Rotina &lt;2A - residência'!Z46</f>
        <v>0.94545454545454544</v>
      </c>
      <c r="I45" s="4">
        <f>'CV Rotina &lt;2A - residência'!R46</f>
        <v>0.58181818181818179</v>
      </c>
      <c r="J45" s="4">
        <f>'CV Rotina &lt;2A - residência'!T46</f>
        <v>0.65454545454545454</v>
      </c>
      <c r="K45" s="4">
        <f>'CV Rotina &lt;2A - residência'!X46</f>
        <v>0.65454545454545454</v>
      </c>
      <c r="L45" s="4">
        <f>'CV Rotina &lt;2A - residência'!AB46</f>
        <v>0.65454545454545454</v>
      </c>
      <c r="M45" s="2">
        <f t="shared" si="0"/>
        <v>0</v>
      </c>
      <c r="N45" s="2">
        <f t="shared" si="1"/>
        <v>2</v>
      </c>
      <c r="O45" s="2">
        <f t="shared" si="2"/>
        <v>2</v>
      </c>
      <c r="P45" s="2">
        <f t="shared" si="3"/>
        <v>2</v>
      </c>
    </row>
    <row r="46" spans="1:16" x14ac:dyDescent="0.25">
      <c r="A46" s="2" t="s">
        <v>5</v>
      </c>
      <c r="B46" s="2" t="s">
        <v>50</v>
      </c>
      <c r="C46" s="4">
        <f>'CV Rotina &lt;2A - residência'!H47</f>
        <v>0.70718232044198892</v>
      </c>
      <c r="D46" s="4">
        <f>'CV Rotina &lt;2A - residência'!P47</f>
        <v>1.1270718232044199</v>
      </c>
      <c r="E46" s="4">
        <f>'CV Rotina &lt;2A - residência'!J47</f>
        <v>1.3480662983425415</v>
      </c>
      <c r="F46" s="4">
        <f>'CV Rotina &lt;2A - residência'!L47</f>
        <v>1.3701657458563536</v>
      </c>
      <c r="G46" s="4">
        <f>'CV Rotina &lt;2A - residência'!N47</f>
        <v>1.0607734806629834</v>
      </c>
      <c r="H46" s="4">
        <f>'CV Rotina &lt;2A - residência'!Z47</f>
        <v>1.281767955801105</v>
      </c>
      <c r="I46" s="4">
        <f>'CV Rotina &lt;2A - residência'!R47</f>
        <v>1.2154696132596685</v>
      </c>
      <c r="J46" s="4">
        <f>'CV Rotina &lt;2A - residência'!T47</f>
        <v>0.59668508287292821</v>
      </c>
      <c r="K46" s="4">
        <f>'CV Rotina &lt;2A - residência'!X47</f>
        <v>0.79558011049723754</v>
      </c>
      <c r="L46" s="4">
        <f>'CV Rotina &lt;2A - residência'!AB47</f>
        <v>0.79558011049723754</v>
      </c>
      <c r="M46" s="2">
        <f t="shared" si="0"/>
        <v>1</v>
      </c>
      <c r="N46" s="2">
        <f t="shared" si="1"/>
        <v>5</v>
      </c>
      <c r="O46" s="2">
        <f t="shared" si="2"/>
        <v>6</v>
      </c>
      <c r="P46" s="2">
        <f t="shared" si="3"/>
        <v>4</v>
      </c>
    </row>
    <row r="47" spans="1:16" x14ac:dyDescent="0.25">
      <c r="A47" s="2" t="s">
        <v>2</v>
      </c>
      <c r="B47" s="2" t="s">
        <v>51</v>
      </c>
      <c r="C47" s="4">
        <f>'CV Rotina &lt;2A - residência'!H48</f>
        <v>0.87179487179487181</v>
      </c>
      <c r="D47" s="4">
        <f>'CV Rotina &lt;2A - residência'!P48</f>
        <v>0.92307692307692313</v>
      </c>
      <c r="E47" s="4">
        <f>'CV Rotina &lt;2A - residência'!J48</f>
        <v>0.66666666666666663</v>
      </c>
      <c r="F47" s="4">
        <f>'CV Rotina &lt;2A - residência'!L48</f>
        <v>0.66666666666666663</v>
      </c>
      <c r="G47" s="4">
        <f>'CV Rotina &lt;2A - residência'!N48</f>
        <v>0.92307692307692313</v>
      </c>
      <c r="H47" s="4">
        <f>'CV Rotina &lt;2A - residência'!Z48</f>
        <v>0.82051282051282048</v>
      </c>
      <c r="I47" s="4">
        <f>'CV Rotina &lt;2A - residência'!R48</f>
        <v>0.82051282051282048</v>
      </c>
      <c r="J47" s="4">
        <f>'CV Rotina &lt;2A - residência'!T48</f>
        <v>0.92307692307692313</v>
      </c>
      <c r="K47" s="4">
        <f>'CV Rotina &lt;2A - residência'!X48</f>
        <v>0.76923076923076927</v>
      </c>
      <c r="L47" s="4">
        <f>'CV Rotina &lt;2A - residência'!AB48</f>
        <v>0.76923076923076927</v>
      </c>
      <c r="M47" s="2">
        <f t="shared" si="0"/>
        <v>1</v>
      </c>
      <c r="N47" s="2">
        <f t="shared" si="1"/>
        <v>0</v>
      </c>
      <c r="O47" s="2">
        <f t="shared" si="2"/>
        <v>1</v>
      </c>
      <c r="P47" s="2">
        <f t="shared" si="3"/>
        <v>0</v>
      </c>
    </row>
    <row r="48" spans="1:16" x14ac:dyDescent="0.25">
      <c r="A48" s="2" t="s">
        <v>4</v>
      </c>
      <c r="B48" s="2" t="s">
        <v>52</v>
      </c>
      <c r="C48" s="4">
        <f>'CV Rotina &lt;2A - residência'!H49</f>
        <v>0.36144578313253012</v>
      </c>
      <c r="D48" s="4">
        <f>'CV Rotina &lt;2A - residência'!P49</f>
        <v>1.2289156626506024</v>
      </c>
      <c r="E48" s="4">
        <f>'CV Rotina &lt;2A - residência'!J49</f>
        <v>1.3012048192771084</v>
      </c>
      <c r="F48" s="4">
        <f>'CV Rotina &lt;2A - residência'!L49</f>
        <v>1.3012048192771084</v>
      </c>
      <c r="G48" s="4">
        <f>'CV Rotina &lt;2A - residência'!N49</f>
        <v>1.2289156626506024</v>
      </c>
      <c r="H48" s="4">
        <f>'CV Rotina &lt;2A - residência'!Z49</f>
        <v>1.3734939759036144</v>
      </c>
      <c r="I48" s="4">
        <f>'CV Rotina &lt;2A - residência'!R49</f>
        <v>1.3012048192771084</v>
      </c>
      <c r="J48" s="4">
        <f>'CV Rotina &lt;2A - residência'!T49</f>
        <v>0.57831325301204817</v>
      </c>
      <c r="K48" s="4">
        <f>'CV Rotina &lt;2A - residência'!X49</f>
        <v>0.72289156626506024</v>
      </c>
      <c r="L48" s="4">
        <f>'CV Rotina &lt;2A - residência'!AB49</f>
        <v>0.72289156626506024</v>
      </c>
      <c r="M48" s="2">
        <f t="shared" si="0"/>
        <v>1</v>
      </c>
      <c r="N48" s="2">
        <f t="shared" si="1"/>
        <v>5</v>
      </c>
      <c r="O48" s="2">
        <f t="shared" si="2"/>
        <v>6</v>
      </c>
      <c r="P48" s="2">
        <f t="shared" si="3"/>
        <v>4</v>
      </c>
    </row>
    <row r="49" spans="1:16" x14ac:dyDescent="0.25">
      <c r="A49" s="2" t="s">
        <v>5</v>
      </c>
      <c r="B49" s="2" t="s">
        <v>53</v>
      </c>
      <c r="C49" s="4">
        <f>'CV Rotina &lt;2A - residência'!H50</f>
        <v>0.31226765799256506</v>
      </c>
      <c r="D49" s="4">
        <f>'CV Rotina &lt;2A - residência'!P50</f>
        <v>0.84758364312267653</v>
      </c>
      <c r="E49" s="4">
        <f>'CV Rotina &lt;2A - residência'!J50</f>
        <v>0.9814126394052044</v>
      </c>
      <c r="F49" s="4">
        <f>'CV Rotina &lt;2A - residência'!L50</f>
        <v>0.9814126394052044</v>
      </c>
      <c r="G49" s="4">
        <f>'CV Rotina &lt;2A - residência'!N50</f>
        <v>0.89219330855018586</v>
      </c>
      <c r="H49" s="4">
        <f>'CV Rotina &lt;2A - residência'!Z50</f>
        <v>1.1152416356877324</v>
      </c>
      <c r="I49" s="4">
        <f>'CV Rotina &lt;2A - residência'!R50</f>
        <v>1.0260223048327137</v>
      </c>
      <c r="J49" s="4">
        <f>'CV Rotina &lt;2A - residência'!T50</f>
        <v>0.75836431226765799</v>
      </c>
      <c r="K49" s="4">
        <f>'CV Rotina &lt;2A - residência'!X50</f>
        <v>0.80297397769516721</v>
      </c>
      <c r="L49" s="4">
        <f>'CV Rotina &lt;2A - residência'!AB50</f>
        <v>0.80297397769516721</v>
      </c>
      <c r="M49" s="2">
        <f t="shared" si="0"/>
        <v>0</v>
      </c>
      <c r="N49" s="2">
        <f t="shared" si="1"/>
        <v>4</v>
      </c>
      <c r="O49" s="2">
        <f t="shared" si="2"/>
        <v>4</v>
      </c>
      <c r="P49" s="2">
        <f t="shared" si="3"/>
        <v>3</v>
      </c>
    </row>
    <row r="50" spans="1:16" x14ac:dyDescent="0.25">
      <c r="A50" s="2" t="s">
        <v>3</v>
      </c>
      <c r="B50" s="2" t="s">
        <v>54</v>
      </c>
      <c r="C50" s="4">
        <f>'CV Rotina &lt;2A - residência'!H51</f>
        <v>0.76691729323308266</v>
      </c>
      <c r="D50" s="4">
        <f>'CV Rotina &lt;2A - residência'!P51</f>
        <v>1.3533834586466165</v>
      </c>
      <c r="E50" s="4">
        <f>'CV Rotina &lt;2A - residência'!J51</f>
        <v>1.4436090225563909</v>
      </c>
      <c r="F50" s="4">
        <f>'CV Rotina &lt;2A - residência'!L51</f>
        <v>1.3984962406015038</v>
      </c>
      <c r="G50" s="4">
        <f>'CV Rotina &lt;2A - residência'!N51</f>
        <v>1.3082706766917294</v>
      </c>
      <c r="H50" s="4">
        <f>'CV Rotina &lt;2A - residência'!Z51</f>
        <v>0.99248120300751874</v>
      </c>
      <c r="I50" s="4">
        <f>'CV Rotina &lt;2A - residência'!R51</f>
        <v>0.8571428571428571</v>
      </c>
      <c r="J50" s="4">
        <f>'CV Rotina &lt;2A - residência'!T51</f>
        <v>1.0375939849624061</v>
      </c>
      <c r="K50" s="4">
        <f>'CV Rotina &lt;2A - residência'!X51</f>
        <v>0.90225563909774431</v>
      </c>
      <c r="L50" s="4">
        <f>'CV Rotina &lt;2A - residência'!AB51</f>
        <v>0.90225563909774431</v>
      </c>
      <c r="M50" s="2">
        <f t="shared" si="0"/>
        <v>1</v>
      </c>
      <c r="N50" s="2">
        <f t="shared" si="1"/>
        <v>5</v>
      </c>
      <c r="O50" s="2">
        <f t="shared" si="2"/>
        <v>6</v>
      </c>
      <c r="P50" s="2">
        <f t="shared" si="3"/>
        <v>4</v>
      </c>
    </row>
    <row r="51" spans="1:16" x14ac:dyDescent="0.25">
      <c r="A51" s="2" t="s">
        <v>3</v>
      </c>
      <c r="B51" s="2" t="s">
        <v>55</v>
      </c>
      <c r="C51" s="4">
        <f>'CV Rotina &lt;2A - residência'!H52</f>
        <v>0.63157894736842113</v>
      </c>
      <c r="D51" s="4">
        <f>'CV Rotina &lt;2A - residência'!P52</f>
        <v>0.94736842105263164</v>
      </c>
      <c r="E51" s="4">
        <f>'CV Rotina &lt;2A - residência'!J52</f>
        <v>1.4210526315789473</v>
      </c>
      <c r="F51" s="4">
        <f>'CV Rotina &lt;2A - residência'!L52</f>
        <v>1.5789473684210527</v>
      </c>
      <c r="G51" s="4">
        <f>'CV Rotina &lt;2A - residência'!N52</f>
        <v>0.94736842105263164</v>
      </c>
      <c r="H51" s="4">
        <f>'CV Rotina &lt;2A - residência'!Z52</f>
        <v>1.4210526315789473</v>
      </c>
      <c r="I51" s="4">
        <f>'CV Rotina &lt;2A - residência'!R52</f>
        <v>1.1052631578947369</v>
      </c>
      <c r="J51" s="4">
        <f>'CV Rotina &lt;2A - residência'!T52</f>
        <v>1.736842105263158</v>
      </c>
      <c r="K51" s="4">
        <f>'CV Rotina &lt;2A - residência'!X52</f>
        <v>0</v>
      </c>
      <c r="L51" s="4">
        <f>'CV Rotina &lt;2A - residência'!AB52</f>
        <v>0</v>
      </c>
      <c r="M51" s="2">
        <f t="shared" si="0"/>
        <v>1</v>
      </c>
      <c r="N51" s="2">
        <f t="shared" si="1"/>
        <v>5</v>
      </c>
      <c r="O51" s="2">
        <f t="shared" si="2"/>
        <v>6</v>
      </c>
      <c r="P51" s="2">
        <f t="shared" si="3"/>
        <v>3</v>
      </c>
    </row>
    <row r="52" spans="1:16" x14ac:dyDescent="0.25">
      <c r="A52" s="2" t="s">
        <v>5</v>
      </c>
      <c r="B52" s="2" t="s">
        <v>56</v>
      </c>
      <c r="C52" s="4">
        <f>'CV Rotina &lt;2A - residência'!H53</f>
        <v>0.83116883116883122</v>
      </c>
      <c r="D52" s="4">
        <f>'CV Rotina &lt;2A - residência'!P53</f>
        <v>0.98701298701298701</v>
      </c>
      <c r="E52" s="4">
        <f>'CV Rotina &lt;2A - residência'!J53</f>
        <v>1.3506493506493507</v>
      </c>
      <c r="F52" s="4">
        <f>'CV Rotina &lt;2A - residência'!L53</f>
        <v>1.1428571428571428</v>
      </c>
      <c r="G52" s="4">
        <f>'CV Rotina &lt;2A - residência'!N53</f>
        <v>1.0389610389610389</v>
      </c>
      <c r="H52" s="4">
        <f>'CV Rotina &lt;2A - residência'!Z53</f>
        <v>1.1428571428571428</v>
      </c>
      <c r="I52" s="4">
        <f>'CV Rotina &lt;2A - residência'!R53</f>
        <v>1.1428571428571428</v>
      </c>
      <c r="J52" s="4">
        <f>'CV Rotina &lt;2A - residência'!T53</f>
        <v>0.62337662337662336</v>
      </c>
      <c r="K52" s="4">
        <f>'CV Rotina &lt;2A - residência'!X53</f>
        <v>1.0389610389610389</v>
      </c>
      <c r="L52" s="4">
        <f>'CV Rotina &lt;2A - residência'!AB53</f>
        <v>1.0389610389610389</v>
      </c>
      <c r="M52" s="2">
        <f t="shared" si="0"/>
        <v>1</v>
      </c>
      <c r="N52" s="2">
        <f t="shared" si="1"/>
        <v>7</v>
      </c>
      <c r="O52" s="2">
        <f t="shared" si="2"/>
        <v>8</v>
      </c>
      <c r="P52" s="2">
        <f t="shared" si="3"/>
        <v>4</v>
      </c>
    </row>
    <row r="53" spans="1:16" x14ac:dyDescent="0.25">
      <c r="A53" s="2" t="s">
        <v>5</v>
      </c>
      <c r="B53" s="2" t="s">
        <v>57</v>
      </c>
      <c r="C53" s="4">
        <f>'CV Rotina &lt;2A - residência'!H54</f>
        <v>0.83236994219653182</v>
      </c>
      <c r="D53" s="4">
        <f>'CV Rotina &lt;2A - residência'!P54</f>
        <v>1.1098265895953758</v>
      </c>
      <c r="E53" s="4">
        <f>'CV Rotina &lt;2A - residência'!J54</f>
        <v>1.5953757225433527</v>
      </c>
      <c r="F53" s="4">
        <f>'CV Rotina &lt;2A - residência'!L54</f>
        <v>1.6647398843930636</v>
      </c>
      <c r="G53" s="4">
        <f>'CV Rotina &lt;2A - residência'!N54</f>
        <v>1.1098265895953758</v>
      </c>
      <c r="H53" s="4">
        <f>'CV Rotina &lt;2A - residência'!Z54</f>
        <v>1.1098265895953758</v>
      </c>
      <c r="I53" s="4">
        <f>'CV Rotina &lt;2A - residência'!R54</f>
        <v>1.4566473988439308</v>
      </c>
      <c r="J53" s="4">
        <f>'CV Rotina &lt;2A - residência'!T54</f>
        <v>0.76300578034682087</v>
      </c>
      <c r="K53" s="4">
        <f>'CV Rotina &lt;2A - residência'!X54</f>
        <v>0.55491329479768792</v>
      </c>
      <c r="L53" s="4">
        <f>'CV Rotina &lt;2A - residência'!AB54</f>
        <v>0.55491329479768792</v>
      </c>
      <c r="M53" s="2">
        <f t="shared" si="0"/>
        <v>1</v>
      </c>
      <c r="N53" s="2">
        <f t="shared" si="1"/>
        <v>5</v>
      </c>
      <c r="O53" s="2">
        <f t="shared" si="2"/>
        <v>6</v>
      </c>
      <c r="P53" s="2">
        <f t="shared" si="3"/>
        <v>4</v>
      </c>
    </row>
    <row r="54" spans="1:16" x14ac:dyDescent="0.25">
      <c r="A54" s="2" t="s">
        <v>3</v>
      </c>
      <c r="B54" s="2" t="s">
        <v>58</v>
      </c>
      <c r="C54" s="4">
        <f>'CV Rotina &lt;2A - residência'!H55</f>
        <v>0.91139240506329111</v>
      </c>
      <c r="D54" s="4">
        <f>'CV Rotina &lt;2A - residência'!P55</f>
        <v>0.92827004219409281</v>
      </c>
      <c r="E54" s="4">
        <f>'CV Rotina &lt;2A - residência'!J55</f>
        <v>1.350210970464135</v>
      </c>
      <c r="F54" s="4">
        <f>'CV Rotina &lt;2A - residência'!L55</f>
        <v>1.3839662447257384</v>
      </c>
      <c r="G54" s="4">
        <f>'CV Rotina &lt;2A - residência'!N55</f>
        <v>0.97890295358649793</v>
      </c>
      <c r="H54" s="4">
        <f>'CV Rotina &lt;2A - residência'!Z55</f>
        <v>1.0126582278481013</v>
      </c>
      <c r="I54" s="4">
        <f>'CV Rotina &lt;2A - residência'!R55</f>
        <v>0.96202531645569622</v>
      </c>
      <c r="J54" s="4">
        <f>'CV Rotina &lt;2A - residência'!T55</f>
        <v>0.99578059071729963</v>
      </c>
      <c r="K54" s="4">
        <f>'CV Rotina &lt;2A - residência'!X55</f>
        <v>0.91139240506329111</v>
      </c>
      <c r="L54" s="4">
        <f>'CV Rotina &lt;2A - residência'!AB55</f>
        <v>0.91139240506329111</v>
      </c>
      <c r="M54" s="2">
        <f t="shared" si="0"/>
        <v>2</v>
      </c>
      <c r="N54" s="2">
        <f t="shared" si="1"/>
        <v>6</v>
      </c>
      <c r="O54" s="2">
        <f t="shared" si="2"/>
        <v>8</v>
      </c>
      <c r="P54" s="2">
        <f t="shared" si="3"/>
        <v>4</v>
      </c>
    </row>
    <row r="55" spans="1:16" x14ac:dyDescent="0.25">
      <c r="A55" s="2" t="s">
        <v>4</v>
      </c>
      <c r="B55" s="2" t="s">
        <v>59</v>
      </c>
      <c r="C55" s="4">
        <f>'CV Rotina &lt;2A - residência'!H56</f>
        <v>0.60550458715596323</v>
      </c>
      <c r="D55" s="4">
        <f>'CV Rotina &lt;2A - residência'!P56</f>
        <v>1.0458715596330275</v>
      </c>
      <c r="E55" s="4">
        <f>'CV Rotina &lt;2A - residência'!J56</f>
        <v>1.0458715596330275</v>
      </c>
      <c r="F55" s="4">
        <f>'CV Rotina &lt;2A - residência'!L56</f>
        <v>1.0458715596330275</v>
      </c>
      <c r="G55" s="4">
        <f>'CV Rotina &lt;2A - residência'!N56</f>
        <v>1.1009174311926604</v>
      </c>
      <c r="H55" s="4">
        <f>'CV Rotina &lt;2A - residência'!Z56</f>
        <v>0.99082568807339444</v>
      </c>
      <c r="I55" s="4">
        <f>'CV Rotina &lt;2A - residência'!R56</f>
        <v>1.1559633027522935</v>
      </c>
      <c r="J55" s="4">
        <f>'CV Rotina &lt;2A - residência'!T56</f>
        <v>0.82568807339449535</v>
      </c>
      <c r="K55" s="4">
        <f>'CV Rotina &lt;2A - residência'!X56</f>
        <v>1.3211009174311925</v>
      </c>
      <c r="L55" s="4">
        <f>'CV Rotina &lt;2A - residência'!AB56</f>
        <v>1.3211009174311925</v>
      </c>
      <c r="M55" s="2">
        <f t="shared" si="0"/>
        <v>1</v>
      </c>
      <c r="N55" s="2">
        <f t="shared" si="1"/>
        <v>7</v>
      </c>
      <c r="O55" s="2">
        <f t="shared" si="2"/>
        <v>8</v>
      </c>
      <c r="P55" s="2">
        <f t="shared" si="3"/>
        <v>4</v>
      </c>
    </row>
    <row r="56" spans="1:16" x14ac:dyDescent="0.25">
      <c r="A56" s="2" t="s">
        <v>3</v>
      </c>
      <c r="B56" s="2" t="s">
        <v>60</v>
      </c>
      <c r="C56" s="4">
        <f>'CV Rotina &lt;2A - residência'!H57</f>
        <v>0.98245614035087714</v>
      </c>
      <c r="D56" s="4">
        <f>'CV Rotina &lt;2A - residência'!P57</f>
        <v>0.56140350877192979</v>
      </c>
      <c r="E56" s="4">
        <f>'CV Rotina &lt;2A - residência'!J57</f>
        <v>1.0526315789473684</v>
      </c>
      <c r="F56" s="4">
        <f>'CV Rotina &lt;2A - residência'!L57</f>
        <v>1.1228070175438596</v>
      </c>
      <c r="G56" s="4">
        <f>'CV Rotina &lt;2A - residência'!N57</f>
        <v>0.70175438596491224</v>
      </c>
      <c r="H56" s="4">
        <f>'CV Rotina &lt;2A - residência'!Z57</f>
        <v>1.5438596491228069</v>
      </c>
      <c r="I56" s="4">
        <f>'CV Rotina &lt;2A - residência'!R57</f>
        <v>0.70175438596491224</v>
      </c>
      <c r="J56" s="4">
        <f>'CV Rotina &lt;2A - residência'!T57</f>
        <v>1.1929824561403508</v>
      </c>
      <c r="K56" s="4">
        <f>'CV Rotina &lt;2A - residência'!X57</f>
        <v>0.94736842105263153</v>
      </c>
      <c r="L56" s="4">
        <f>'CV Rotina &lt;2A - residência'!AB57</f>
        <v>0.94736842105263153</v>
      </c>
      <c r="M56" s="2">
        <f t="shared" si="0"/>
        <v>1</v>
      </c>
      <c r="N56" s="2">
        <f t="shared" si="1"/>
        <v>4</v>
      </c>
      <c r="O56" s="2">
        <f t="shared" si="2"/>
        <v>5</v>
      </c>
      <c r="P56" s="2">
        <f t="shared" si="3"/>
        <v>3</v>
      </c>
    </row>
    <row r="57" spans="1:16" x14ac:dyDescent="0.25">
      <c r="A57" s="2" t="s">
        <v>3</v>
      </c>
      <c r="B57" s="2" t="s">
        <v>61</v>
      </c>
      <c r="C57" s="4">
        <f>'CV Rotina &lt;2A - residência'!H58</f>
        <v>0.77538461538461545</v>
      </c>
      <c r="D57" s="4">
        <f>'CV Rotina &lt;2A - residência'!P58</f>
        <v>0.66461538461538461</v>
      </c>
      <c r="E57" s="4">
        <f>'CV Rotina &lt;2A - residência'!J58</f>
        <v>1.2184615384615385</v>
      </c>
      <c r="F57" s="4">
        <f>'CV Rotina &lt;2A - residência'!L58</f>
        <v>1.1815384615384616</v>
      </c>
      <c r="G57" s="4">
        <f>'CV Rotina &lt;2A - residência'!N58</f>
        <v>0.70153846153846156</v>
      </c>
      <c r="H57" s="4">
        <f>'CV Rotina &lt;2A - residência'!Z58</f>
        <v>1.0707692307692309</v>
      </c>
      <c r="I57" s="4">
        <f>'CV Rotina &lt;2A - residência'!R58</f>
        <v>0.88615384615384618</v>
      </c>
      <c r="J57" s="4">
        <f>'CV Rotina &lt;2A - residência'!T58</f>
        <v>0.92307692307692313</v>
      </c>
      <c r="K57" s="4">
        <f>'CV Rotina &lt;2A - residência'!X58</f>
        <v>0.66461538461538461</v>
      </c>
      <c r="L57" s="4">
        <f>'CV Rotina &lt;2A - residência'!AB58</f>
        <v>0.66461538461538461</v>
      </c>
      <c r="M57" s="2">
        <f t="shared" si="0"/>
        <v>0</v>
      </c>
      <c r="N57" s="2">
        <f t="shared" si="1"/>
        <v>3</v>
      </c>
      <c r="O57" s="2">
        <f t="shared" si="2"/>
        <v>3</v>
      </c>
      <c r="P57" s="2">
        <f t="shared" si="3"/>
        <v>3</v>
      </c>
    </row>
    <row r="58" spans="1:16" x14ac:dyDescent="0.25">
      <c r="A58" s="2" t="s">
        <v>5</v>
      </c>
      <c r="B58" s="2" t="s">
        <v>62</v>
      </c>
      <c r="C58" s="4">
        <f>'CV Rotina &lt;2A - residência'!H59</f>
        <v>0.99653979238754331</v>
      </c>
      <c r="D58" s="4">
        <f>'CV Rotina &lt;2A - residência'!P59</f>
        <v>0.49826989619377166</v>
      </c>
      <c r="E58" s="4">
        <f>'CV Rotina &lt;2A - residência'!J59</f>
        <v>1.28719723183391</v>
      </c>
      <c r="F58" s="4">
        <f>'CV Rotina &lt;2A - residência'!L59</f>
        <v>1.3287197231833912</v>
      </c>
      <c r="G58" s="4">
        <f>'CV Rotina &lt;2A - residência'!N59</f>
        <v>0.62283737024221453</v>
      </c>
      <c r="H58" s="4">
        <f>'CV Rotina &lt;2A - residência'!Z59</f>
        <v>1.7024221453287198</v>
      </c>
      <c r="I58" s="4">
        <f>'CV Rotina &lt;2A - residência'!R59</f>
        <v>0.83044982698961944</v>
      </c>
      <c r="J58" s="4">
        <f>'CV Rotina &lt;2A - residência'!T59</f>
        <v>0.95501730103806237</v>
      </c>
      <c r="K58" s="4">
        <f>'CV Rotina &lt;2A - residência'!X59</f>
        <v>1.0380622837370244</v>
      </c>
      <c r="L58" s="4">
        <f>'CV Rotina &lt;2A - residência'!AB59</f>
        <v>1.0380622837370244</v>
      </c>
      <c r="M58" s="2">
        <f t="shared" si="0"/>
        <v>1</v>
      </c>
      <c r="N58" s="2">
        <f t="shared" si="1"/>
        <v>6</v>
      </c>
      <c r="O58" s="2">
        <f t="shared" si="2"/>
        <v>7</v>
      </c>
      <c r="P58" s="2">
        <f t="shared" si="3"/>
        <v>3</v>
      </c>
    </row>
    <row r="59" spans="1:16" x14ac:dyDescent="0.25">
      <c r="A59" s="2" t="s">
        <v>3</v>
      </c>
      <c r="B59" s="2" t="s">
        <v>63</v>
      </c>
      <c r="C59" s="4">
        <f>'CV Rotina &lt;2A - residência'!H60</f>
        <v>0.78260869565217384</v>
      </c>
      <c r="D59" s="4">
        <f>'CV Rotina &lt;2A - residência'!P60</f>
        <v>0</v>
      </c>
      <c r="E59" s="4">
        <f>'CV Rotina &lt;2A - residência'!J60</f>
        <v>0.2608695652173913</v>
      </c>
      <c r="F59" s="4">
        <f>'CV Rotina &lt;2A - residência'!L60</f>
        <v>0.2608695652173913</v>
      </c>
      <c r="G59" s="4">
        <f>'CV Rotina &lt;2A - residência'!N60</f>
        <v>0</v>
      </c>
      <c r="H59" s="4">
        <f>'CV Rotina &lt;2A - residência'!Z60</f>
        <v>0.2608695652173913</v>
      </c>
      <c r="I59" s="4">
        <f>'CV Rotina &lt;2A - residência'!R60</f>
        <v>0.13043478260869565</v>
      </c>
      <c r="J59" s="4">
        <f>'CV Rotina &lt;2A - residência'!T60</f>
        <v>0.39130434782608692</v>
      </c>
      <c r="K59" s="4">
        <f>'CV Rotina &lt;2A - residência'!X60</f>
        <v>0.2608695652173913</v>
      </c>
      <c r="L59" s="4">
        <f>'CV Rotina &lt;2A - residência'!AB60</f>
        <v>0.2608695652173913</v>
      </c>
      <c r="M59" s="2">
        <f t="shared" si="0"/>
        <v>0</v>
      </c>
      <c r="N59" s="2">
        <f t="shared" si="1"/>
        <v>0</v>
      </c>
      <c r="O59" s="2">
        <f t="shared" si="2"/>
        <v>0</v>
      </c>
      <c r="P59" s="2">
        <f t="shared" si="3"/>
        <v>0</v>
      </c>
    </row>
    <row r="60" spans="1:16" x14ac:dyDescent="0.25">
      <c r="A60" s="2" t="s">
        <v>5</v>
      </c>
      <c r="B60" s="2" t="s">
        <v>64</v>
      </c>
      <c r="C60" s="4">
        <f>'CV Rotina &lt;2A - residência'!H61</f>
        <v>0.53731343283582089</v>
      </c>
      <c r="D60" s="4">
        <f>'CV Rotina &lt;2A - residência'!P61</f>
        <v>0.59701492537313428</v>
      </c>
      <c r="E60" s="4">
        <f>'CV Rotina &lt;2A - residência'!J61</f>
        <v>1.3134328358208955</v>
      </c>
      <c r="F60" s="4">
        <f>'CV Rotina &lt;2A - residência'!L61</f>
        <v>1.3731343283582089</v>
      </c>
      <c r="G60" s="4">
        <f>'CV Rotina &lt;2A - residência'!N61</f>
        <v>0.65671641791044777</v>
      </c>
      <c r="H60" s="4">
        <f>'CV Rotina &lt;2A - residência'!Z61</f>
        <v>2.2089552238805972</v>
      </c>
      <c r="I60" s="4">
        <f>'CV Rotina &lt;2A - residência'!R61</f>
        <v>1.0746268656716418</v>
      </c>
      <c r="J60" s="4">
        <f>'CV Rotina &lt;2A - residência'!T61</f>
        <v>0.83582089552238803</v>
      </c>
      <c r="K60" s="4">
        <f>'CV Rotina &lt;2A - residência'!X61</f>
        <v>1.2537313432835822</v>
      </c>
      <c r="L60" s="4">
        <f>'CV Rotina &lt;2A - residência'!AB61</f>
        <v>1.2537313432835822</v>
      </c>
      <c r="M60" s="2">
        <f t="shared" si="0"/>
        <v>0</v>
      </c>
      <c r="N60" s="2">
        <f t="shared" si="1"/>
        <v>6</v>
      </c>
      <c r="O60" s="2">
        <f t="shared" si="2"/>
        <v>6</v>
      </c>
      <c r="P60" s="2">
        <f t="shared" si="3"/>
        <v>3</v>
      </c>
    </row>
    <row r="61" spans="1:16" x14ac:dyDescent="0.25">
      <c r="A61" s="2" t="s">
        <v>4</v>
      </c>
      <c r="B61" s="2" t="s">
        <v>65</v>
      </c>
      <c r="C61" s="4">
        <f>'CV Rotina &lt;2A - residência'!H62</f>
        <v>0.78504672897196259</v>
      </c>
      <c r="D61" s="4">
        <f>'CV Rotina &lt;2A - residência'!P62</f>
        <v>0.85981308411214952</v>
      </c>
      <c r="E61" s="4">
        <f>'CV Rotina &lt;2A - residência'!J62</f>
        <v>1.233644859813084</v>
      </c>
      <c r="F61" s="4">
        <f>'CV Rotina &lt;2A - residência'!L62</f>
        <v>1.233644859813084</v>
      </c>
      <c r="G61" s="4">
        <f>'CV Rotina &lt;2A - residência'!N62</f>
        <v>0.78504672897196259</v>
      </c>
      <c r="H61" s="4">
        <f>'CV Rotina &lt;2A - residência'!Z62</f>
        <v>0.89719626168224298</v>
      </c>
      <c r="I61" s="4">
        <f>'CV Rotina &lt;2A - residência'!R62</f>
        <v>0.93457943925233644</v>
      </c>
      <c r="J61" s="4">
        <f>'CV Rotina &lt;2A - residência'!T62</f>
        <v>0.9719626168224299</v>
      </c>
      <c r="K61" s="4">
        <f>'CV Rotina &lt;2A - residência'!X62</f>
        <v>0.78504672897196259</v>
      </c>
      <c r="L61" s="4">
        <f>'CV Rotina &lt;2A - residência'!AB62</f>
        <v>0.78504672897196259</v>
      </c>
      <c r="M61" s="2">
        <f t="shared" si="0"/>
        <v>0</v>
      </c>
      <c r="N61" s="2">
        <f t="shared" si="1"/>
        <v>3</v>
      </c>
      <c r="O61" s="2">
        <f t="shared" si="2"/>
        <v>3</v>
      </c>
      <c r="P61" s="2">
        <f t="shared" si="3"/>
        <v>2</v>
      </c>
    </row>
    <row r="62" spans="1:16" x14ac:dyDescent="0.25">
      <c r="A62" s="2" t="s">
        <v>5</v>
      </c>
      <c r="B62" s="2" t="s">
        <v>66</v>
      </c>
      <c r="C62" s="4">
        <f>'CV Rotina &lt;2A - residência'!H63</f>
        <v>0.56692913385826771</v>
      </c>
      <c r="D62" s="4">
        <f>'CV Rotina &lt;2A - residência'!P63</f>
        <v>1.1338582677165354</v>
      </c>
      <c r="E62" s="4">
        <f>'CV Rotina &lt;2A - residência'!J63</f>
        <v>1.1338582677165354</v>
      </c>
      <c r="F62" s="4">
        <f>'CV Rotina &lt;2A - residência'!L63</f>
        <v>1.1338582677165354</v>
      </c>
      <c r="G62" s="4">
        <f>'CV Rotina &lt;2A - residência'!N63</f>
        <v>1.1338582677165354</v>
      </c>
      <c r="H62" s="4">
        <f>'CV Rotina &lt;2A - residência'!Z63</f>
        <v>0.56692913385826771</v>
      </c>
      <c r="I62" s="4">
        <f>'CV Rotina &lt;2A - residência'!R63</f>
        <v>1.2283464566929134</v>
      </c>
      <c r="J62" s="4">
        <f>'CV Rotina &lt;2A - residência'!T63</f>
        <v>0.6614173228346456</v>
      </c>
      <c r="K62" s="4">
        <f>'CV Rotina &lt;2A - residência'!X63</f>
        <v>0.6614173228346456</v>
      </c>
      <c r="L62" s="4">
        <f>'CV Rotina &lt;2A - residência'!AB63</f>
        <v>0.6614173228346456</v>
      </c>
      <c r="M62" s="2">
        <f t="shared" si="0"/>
        <v>1</v>
      </c>
      <c r="N62" s="2">
        <f t="shared" si="1"/>
        <v>4</v>
      </c>
      <c r="O62" s="2">
        <f t="shared" si="2"/>
        <v>5</v>
      </c>
      <c r="P62" s="2">
        <f t="shared" si="3"/>
        <v>3</v>
      </c>
    </row>
    <row r="63" spans="1:16" x14ac:dyDescent="0.25">
      <c r="A63" s="2" t="s">
        <v>2</v>
      </c>
      <c r="B63" s="2" t="s">
        <v>67</v>
      </c>
      <c r="C63" s="4">
        <f>'CV Rotina &lt;2A - residência'!H64</f>
        <v>0</v>
      </c>
      <c r="D63" s="4">
        <f>'CV Rotina &lt;2A - residência'!P64</f>
        <v>1.0084033613445378</v>
      </c>
      <c r="E63" s="4">
        <f>'CV Rotina &lt;2A - residência'!J64</f>
        <v>1.1092436974789917</v>
      </c>
      <c r="F63" s="4">
        <f>'CV Rotina &lt;2A - residência'!L64</f>
        <v>1.2100840336134455</v>
      </c>
      <c r="G63" s="4">
        <f>'CV Rotina &lt;2A - residência'!N64</f>
        <v>0.90756302521008414</v>
      </c>
      <c r="H63" s="4">
        <f>'CV Rotina &lt;2A - residência'!Z64</f>
        <v>0.90756302521008414</v>
      </c>
      <c r="I63" s="4">
        <f>'CV Rotina &lt;2A - residência'!R64</f>
        <v>1.0084033613445378</v>
      </c>
      <c r="J63" s="4">
        <f>'CV Rotina &lt;2A - residência'!T64</f>
        <v>1.2100840336134455</v>
      </c>
      <c r="K63" s="4">
        <f>'CV Rotina &lt;2A - residência'!X64</f>
        <v>0.60504201680672276</v>
      </c>
      <c r="L63" s="4">
        <f>'CV Rotina &lt;2A - residência'!AB64</f>
        <v>0.60504201680672276</v>
      </c>
      <c r="M63" s="2">
        <f t="shared" si="0"/>
        <v>1</v>
      </c>
      <c r="N63" s="2">
        <f t="shared" si="1"/>
        <v>4</v>
      </c>
      <c r="O63" s="2">
        <f t="shared" si="2"/>
        <v>5</v>
      </c>
      <c r="P63" s="2">
        <f t="shared" si="3"/>
        <v>2</v>
      </c>
    </row>
    <row r="64" spans="1:16" x14ac:dyDescent="0.25">
      <c r="A64" s="2" t="s">
        <v>2</v>
      </c>
      <c r="B64" s="2" t="s">
        <v>68</v>
      </c>
      <c r="C64" s="4">
        <f>'CV Rotina &lt;2A - residência'!H65</f>
        <v>0.89473684210526316</v>
      </c>
      <c r="D64" s="4">
        <f>'CV Rotina &lt;2A - residência'!P65</f>
        <v>1.0877192982456141</v>
      </c>
      <c r="E64" s="4">
        <f>'CV Rotina &lt;2A - residência'!J65</f>
        <v>0.78947368421052633</v>
      </c>
      <c r="F64" s="4">
        <f>'CV Rotina &lt;2A - residência'!L65</f>
        <v>0.77192982456140347</v>
      </c>
      <c r="G64" s="4">
        <f>'CV Rotina &lt;2A - residência'!N65</f>
        <v>1.1052631578947369</v>
      </c>
      <c r="H64" s="4">
        <f>'CV Rotina &lt;2A - residência'!Z65</f>
        <v>1.1754385964912282</v>
      </c>
      <c r="I64" s="4">
        <f>'CV Rotina &lt;2A - residência'!R65</f>
        <v>0.78947368421052633</v>
      </c>
      <c r="J64" s="4">
        <f>'CV Rotina &lt;2A - residência'!T65</f>
        <v>1.1052631578947369</v>
      </c>
      <c r="K64" s="4">
        <f>'CV Rotina &lt;2A - residência'!X65</f>
        <v>1.1228070175438596</v>
      </c>
      <c r="L64" s="4">
        <f>'CV Rotina &lt;2A - residência'!AB65</f>
        <v>1.1228070175438596</v>
      </c>
      <c r="M64" s="2">
        <f t="shared" si="0"/>
        <v>1</v>
      </c>
      <c r="N64" s="2">
        <f t="shared" si="1"/>
        <v>5</v>
      </c>
      <c r="O64" s="2">
        <f t="shared" si="2"/>
        <v>6</v>
      </c>
      <c r="P64" s="2">
        <f t="shared" si="3"/>
        <v>2</v>
      </c>
    </row>
    <row r="65" spans="1:16" x14ac:dyDescent="0.25">
      <c r="A65" s="2" t="s">
        <v>2</v>
      </c>
      <c r="B65" s="2" t="s">
        <v>69</v>
      </c>
      <c r="C65" s="4">
        <f>'CV Rotina &lt;2A - residência'!H66</f>
        <v>1.2</v>
      </c>
      <c r="D65" s="4">
        <f>'CV Rotina &lt;2A - residência'!P66</f>
        <v>1.2</v>
      </c>
      <c r="E65" s="4">
        <f>'CV Rotina &lt;2A - residência'!J66</f>
        <v>1.4068965517241379</v>
      </c>
      <c r="F65" s="4">
        <f>'CV Rotina &lt;2A - residência'!L66</f>
        <v>1.4482758620689655</v>
      </c>
      <c r="G65" s="4">
        <f>'CV Rotina &lt;2A - residência'!N66</f>
        <v>1.1172413793103448</v>
      </c>
      <c r="H65" s="4">
        <f>'CV Rotina &lt;2A - residência'!Z66</f>
        <v>1.1172413793103448</v>
      </c>
      <c r="I65" s="4">
        <f>'CV Rotina &lt;2A - residência'!R66</f>
        <v>0.95172413793103439</v>
      </c>
      <c r="J65" s="4">
        <f>'CV Rotina &lt;2A - residência'!T66</f>
        <v>0.82758620689655171</v>
      </c>
      <c r="K65" s="4">
        <f>'CV Rotina &lt;2A - residência'!X66</f>
        <v>0.70344827586206893</v>
      </c>
      <c r="L65" s="4">
        <f>'CV Rotina &lt;2A - residência'!AB66</f>
        <v>0.70344827586206893</v>
      </c>
      <c r="M65" s="2">
        <f t="shared" si="0"/>
        <v>2</v>
      </c>
      <c r="N65" s="2">
        <f t="shared" si="1"/>
        <v>5</v>
      </c>
      <c r="O65" s="2">
        <f t="shared" si="2"/>
        <v>7</v>
      </c>
      <c r="P65" s="2">
        <f t="shared" si="3"/>
        <v>4</v>
      </c>
    </row>
    <row r="66" spans="1:16" x14ac:dyDescent="0.25">
      <c r="A66" s="2" t="s">
        <v>4</v>
      </c>
      <c r="B66" s="2" t="s">
        <v>70</v>
      </c>
      <c r="C66" s="4">
        <f>'CV Rotina &lt;2A - residência'!H67</f>
        <v>1.2000000000000002</v>
      </c>
      <c r="D66" s="4">
        <f>'CV Rotina &lt;2A - residência'!P67</f>
        <v>0.8727272727272728</v>
      </c>
      <c r="E66" s="4">
        <f>'CV Rotina &lt;2A - residência'!J67</f>
        <v>0.98181818181818192</v>
      </c>
      <c r="F66" s="4">
        <f>'CV Rotina &lt;2A - residência'!L67</f>
        <v>0.98181818181818192</v>
      </c>
      <c r="G66" s="4">
        <f>'CV Rotina &lt;2A - residência'!N67</f>
        <v>1.0909090909090911</v>
      </c>
      <c r="H66" s="4">
        <f>'CV Rotina &lt;2A - residência'!Z67</f>
        <v>0.54545454545454553</v>
      </c>
      <c r="I66" s="4">
        <f>'CV Rotina &lt;2A - residência'!R67</f>
        <v>1.2000000000000002</v>
      </c>
      <c r="J66" s="4">
        <f>'CV Rotina &lt;2A - residência'!T67</f>
        <v>1.4181818181818182</v>
      </c>
      <c r="K66" s="4">
        <f>'CV Rotina &lt;2A - residência'!X67</f>
        <v>0.4363636363636364</v>
      </c>
      <c r="L66" s="4">
        <f>'CV Rotina &lt;2A - residência'!AB67</f>
        <v>0.4363636363636364</v>
      </c>
      <c r="M66" s="2">
        <f t="shared" ref="M66:M79" si="4">COUNTIF(C66:D66,"&gt;=0,9")</f>
        <v>1</v>
      </c>
      <c r="N66" s="2">
        <f t="shared" ref="N66:N79" si="5">COUNTIFS(E66:L66,"&gt;=0,95")</f>
        <v>5</v>
      </c>
      <c r="O66" s="2">
        <f t="shared" si="2"/>
        <v>6</v>
      </c>
      <c r="P66" s="2">
        <f t="shared" si="3"/>
        <v>3</v>
      </c>
    </row>
    <row r="67" spans="1:16" x14ac:dyDescent="0.25">
      <c r="A67" s="2" t="s">
        <v>4</v>
      </c>
      <c r="B67" s="2" t="s">
        <v>71</v>
      </c>
      <c r="C67" s="4">
        <f>'CV Rotina &lt;2A - residência'!H68</f>
        <v>0.69767441860465107</v>
      </c>
      <c r="D67" s="4">
        <f>'CV Rotina &lt;2A - residência'!P68</f>
        <v>1.0883720930232557</v>
      </c>
      <c r="E67" s="4">
        <f>'CV Rotina &lt;2A - residência'!J68</f>
        <v>0.97674418604651159</v>
      </c>
      <c r="F67" s="4">
        <f>'CV Rotina &lt;2A - residência'!L68</f>
        <v>0.97674418604651159</v>
      </c>
      <c r="G67" s="4">
        <f>'CV Rotina &lt;2A - residência'!N68</f>
        <v>1.0046511627906975</v>
      </c>
      <c r="H67" s="4">
        <f>'CV Rotina &lt;2A - residência'!Z68</f>
        <v>0.75348837209302322</v>
      </c>
      <c r="I67" s="4">
        <f>'CV Rotina &lt;2A - residência'!R68</f>
        <v>1.2</v>
      </c>
      <c r="J67" s="4">
        <f>'CV Rotina &lt;2A - residência'!T68</f>
        <v>0.92093023255813944</v>
      </c>
      <c r="K67" s="4">
        <f>'CV Rotina &lt;2A - residência'!X68</f>
        <v>0.8651162790697674</v>
      </c>
      <c r="L67" s="4">
        <f>'CV Rotina &lt;2A - residência'!AB68</f>
        <v>0.8651162790697674</v>
      </c>
      <c r="M67" s="2">
        <f t="shared" si="4"/>
        <v>1</v>
      </c>
      <c r="N67" s="2">
        <f t="shared" si="5"/>
        <v>4</v>
      </c>
      <c r="O67" s="2">
        <f t="shared" ref="O67:O79" si="6">SUM(M67:N67)</f>
        <v>5</v>
      </c>
      <c r="P67" s="2">
        <f t="shared" ref="P67:P79" si="7">COUNTIF(E67:H67,"&gt;=0,95")</f>
        <v>3</v>
      </c>
    </row>
    <row r="68" spans="1:16" x14ac:dyDescent="0.25">
      <c r="A68" s="2" t="s">
        <v>5</v>
      </c>
      <c r="B68" s="2" t="s">
        <v>72</v>
      </c>
      <c r="C68" s="4">
        <f>'CV Rotina &lt;2A - residência'!H69</f>
        <v>1.4876033057851239</v>
      </c>
      <c r="D68" s="4">
        <f>'CV Rotina &lt;2A - residência'!P69</f>
        <v>0.99173553719008256</v>
      </c>
      <c r="E68" s="4">
        <f>'CV Rotina &lt;2A - residência'!J69</f>
        <v>1.6859504132231404</v>
      </c>
      <c r="F68" s="4">
        <f>'CV Rotina &lt;2A - residência'!L69</f>
        <v>1.5867768595041321</v>
      </c>
      <c r="G68" s="4">
        <f>'CV Rotina &lt;2A - residência'!N69</f>
        <v>1.0909090909090908</v>
      </c>
      <c r="H68" s="4">
        <f>'CV Rotina &lt;2A - residência'!Z69</f>
        <v>1.3884297520661155</v>
      </c>
      <c r="I68" s="4">
        <f>'CV Rotina &lt;2A - residência'!R69</f>
        <v>1.6859504132231404</v>
      </c>
      <c r="J68" s="4">
        <f>'CV Rotina &lt;2A - residência'!T69</f>
        <v>0.99173553719008256</v>
      </c>
      <c r="K68" s="4">
        <f>'CV Rotina &lt;2A - residência'!X69</f>
        <v>1.1900826446280992</v>
      </c>
      <c r="L68" s="4">
        <f>'CV Rotina &lt;2A - residência'!AB69</f>
        <v>1.1900826446280992</v>
      </c>
      <c r="M68" s="2">
        <f t="shared" si="4"/>
        <v>2</v>
      </c>
      <c r="N68" s="2">
        <f t="shared" si="5"/>
        <v>8</v>
      </c>
      <c r="O68" s="2">
        <f t="shared" si="6"/>
        <v>10</v>
      </c>
      <c r="P68" s="2">
        <f t="shared" si="7"/>
        <v>4</v>
      </c>
    </row>
    <row r="69" spans="1:16" x14ac:dyDescent="0.25">
      <c r="A69" s="2" t="s">
        <v>3</v>
      </c>
      <c r="B69" s="2" t="s">
        <v>73</v>
      </c>
      <c r="C69" s="4">
        <f>'CV Rotina &lt;2A - residência'!H70</f>
        <v>0.84019241047568149</v>
      </c>
      <c r="D69" s="4">
        <f>'CV Rotina &lt;2A - residência'!P70</f>
        <v>0.968466060929984</v>
      </c>
      <c r="E69" s="4">
        <f>'CV Rotina &lt;2A - residência'!J70</f>
        <v>1.1416354890432925</v>
      </c>
      <c r="F69" s="4">
        <f>'CV Rotina &lt;2A - residência'!L70</f>
        <v>1.167290219134153</v>
      </c>
      <c r="G69" s="4">
        <f>'CV Rotina &lt;2A - residência'!N70</f>
        <v>1.01336183858899</v>
      </c>
      <c r="H69" s="4">
        <f>'CV Rotina &lt;2A - residência'!Z70</f>
        <v>0.76964190272581512</v>
      </c>
      <c r="I69" s="4">
        <f>'CV Rotina &lt;2A - residência'!R70</f>
        <v>0.64136825227151262</v>
      </c>
      <c r="J69" s="4">
        <f>'CV Rotina &lt;2A - residência'!T70</f>
        <v>0.78246926777124537</v>
      </c>
      <c r="K69" s="4">
        <f>'CV Rotina &lt;2A - residência'!X70</f>
        <v>0.75681453768038487</v>
      </c>
      <c r="L69" s="4">
        <f>'CV Rotina &lt;2A - residência'!AB70</f>
        <v>0.75681453768038487</v>
      </c>
      <c r="M69" s="2">
        <f t="shared" si="4"/>
        <v>1</v>
      </c>
      <c r="N69" s="2">
        <f t="shared" si="5"/>
        <v>3</v>
      </c>
      <c r="O69" s="2">
        <f t="shared" si="6"/>
        <v>4</v>
      </c>
      <c r="P69" s="2">
        <f t="shared" si="7"/>
        <v>3</v>
      </c>
    </row>
    <row r="70" spans="1:16" x14ac:dyDescent="0.25">
      <c r="A70" s="2" t="s">
        <v>4</v>
      </c>
      <c r="B70" s="2" t="s">
        <v>74</v>
      </c>
      <c r="C70" s="4">
        <f>'CV Rotina &lt;2A - residência'!H71</f>
        <v>1.5254237288135593</v>
      </c>
      <c r="D70" s="4">
        <f>'CV Rotina &lt;2A - residência'!P71</f>
        <v>0.71186440677966101</v>
      </c>
      <c r="E70" s="4">
        <f>'CV Rotina &lt;2A - residência'!J71</f>
        <v>1.0169491525423728</v>
      </c>
      <c r="F70" s="4">
        <f>'CV Rotina &lt;2A - residência'!L71</f>
        <v>0.91525423728813549</v>
      </c>
      <c r="G70" s="4">
        <f>'CV Rotina &lt;2A - residência'!N71</f>
        <v>0.50847457627118642</v>
      </c>
      <c r="H70" s="4">
        <f>'CV Rotina &lt;2A - residência'!Z71</f>
        <v>1.0169491525423728</v>
      </c>
      <c r="I70" s="4">
        <f>'CV Rotina &lt;2A - residência'!R71</f>
        <v>1.2203389830508473</v>
      </c>
      <c r="J70" s="4">
        <f>'CV Rotina &lt;2A - residência'!T71</f>
        <v>1.0169491525423728</v>
      </c>
      <c r="K70" s="4">
        <f>'CV Rotina &lt;2A - residência'!X71</f>
        <v>1.1186440677966101</v>
      </c>
      <c r="L70" s="4">
        <f>'CV Rotina &lt;2A - residência'!AB71</f>
        <v>1.1186440677966101</v>
      </c>
      <c r="M70" s="2">
        <f t="shared" si="4"/>
        <v>1</v>
      </c>
      <c r="N70" s="2">
        <f t="shared" si="5"/>
        <v>6</v>
      </c>
      <c r="O70" s="2">
        <f t="shared" si="6"/>
        <v>7</v>
      </c>
      <c r="P70" s="2">
        <f t="shared" si="7"/>
        <v>2</v>
      </c>
    </row>
    <row r="71" spans="1:16" x14ac:dyDescent="0.25">
      <c r="A71" s="2" t="s">
        <v>2</v>
      </c>
      <c r="B71" s="2" t="s">
        <v>75</v>
      </c>
      <c r="C71" s="4">
        <f>'CV Rotina &lt;2A - residência'!H72</f>
        <v>0.91682168482593684</v>
      </c>
      <c r="D71" s="4">
        <f>'CV Rotina &lt;2A - residência'!P72</f>
        <v>0.94552218974222701</v>
      </c>
      <c r="E71" s="4">
        <f>'CV Rotina &lt;2A - residência'!J72</f>
        <v>1.0491629019399416</v>
      </c>
      <c r="F71" s="4">
        <f>'CV Rotina &lt;2A - residência'!L72</f>
        <v>1.0539463194259899</v>
      </c>
      <c r="G71" s="4">
        <f>'CV Rotina &lt;2A - residência'!N72</f>
        <v>0.96306138719107104</v>
      </c>
      <c r="H71" s="4">
        <f>'CV Rotina &lt;2A - residência'!Z72</f>
        <v>0.91044379484453897</v>
      </c>
      <c r="I71" s="4">
        <f>'CV Rotina &lt;2A - residência'!R72</f>
        <v>0.91841615732128623</v>
      </c>
      <c r="J71" s="4">
        <f>'CV Rotina &lt;2A - residência'!T72</f>
        <v>0.7446186553281956</v>
      </c>
      <c r="K71" s="4">
        <f>'CV Rotina &lt;2A - residência'!X72</f>
        <v>0.84347595003986187</v>
      </c>
      <c r="L71" s="4">
        <f>'CV Rotina &lt;2A - residência'!AB72</f>
        <v>0.84347595003986187</v>
      </c>
      <c r="M71" s="2">
        <f t="shared" si="4"/>
        <v>2</v>
      </c>
      <c r="N71" s="2">
        <f t="shared" si="5"/>
        <v>3</v>
      </c>
      <c r="O71" s="2">
        <f t="shared" si="6"/>
        <v>5</v>
      </c>
      <c r="P71" s="2">
        <f t="shared" si="7"/>
        <v>3</v>
      </c>
    </row>
    <row r="72" spans="1:16" x14ac:dyDescent="0.25">
      <c r="A72" s="2" t="s">
        <v>4</v>
      </c>
      <c r="B72" s="2" t="s">
        <v>76</v>
      </c>
      <c r="C72" s="4">
        <f>'CV Rotina &lt;2A - residência'!H73</f>
        <v>0.77326968973747023</v>
      </c>
      <c r="D72" s="4">
        <f>'CV Rotina &lt;2A - residência'!P73</f>
        <v>0.68735083532219576</v>
      </c>
      <c r="E72" s="4">
        <f>'CV Rotina &lt;2A - residência'!J73</f>
        <v>1.2601431980906923</v>
      </c>
      <c r="F72" s="4">
        <f>'CV Rotina &lt;2A - residência'!L73</f>
        <v>1.2887828162291171</v>
      </c>
      <c r="G72" s="4">
        <f>'CV Rotina &lt;2A - residência'!N73</f>
        <v>0.68735083532219576</v>
      </c>
      <c r="H72" s="4">
        <f>'CV Rotina &lt;2A - residência'!Z73</f>
        <v>0.83054892601431984</v>
      </c>
      <c r="I72" s="4">
        <f>'CV Rotina &lt;2A - residência'!R73</f>
        <v>0.54415274463007168</v>
      </c>
      <c r="J72" s="4">
        <f>'CV Rotina &lt;2A - residência'!T73</f>
        <v>0.74463007159904537</v>
      </c>
      <c r="K72" s="4">
        <f>'CV Rotina &lt;2A - residência'!X73</f>
        <v>0.91646778042959431</v>
      </c>
      <c r="L72" s="4">
        <f>'CV Rotina &lt;2A - residência'!AB73</f>
        <v>0.91646778042959431</v>
      </c>
      <c r="M72" s="2">
        <f t="shared" si="4"/>
        <v>0</v>
      </c>
      <c r="N72" s="2">
        <f t="shared" si="5"/>
        <v>2</v>
      </c>
      <c r="O72" s="2">
        <f t="shared" si="6"/>
        <v>2</v>
      </c>
      <c r="P72" s="2">
        <f t="shared" si="7"/>
        <v>2</v>
      </c>
    </row>
    <row r="73" spans="1:16" x14ac:dyDescent="0.25">
      <c r="A73" s="2" t="s">
        <v>5</v>
      </c>
      <c r="B73" s="2" t="s">
        <v>77</v>
      </c>
      <c r="C73" s="4">
        <f>'CV Rotina &lt;2A - residência'!H74</f>
        <v>0.49624060150375937</v>
      </c>
      <c r="D73" s="4">
        <f>'CV Rotina &lt;2A - residência'!P74</f>
        <v>1.0827067669172932</v>
      </c>
      <c r="E73" s="4">
        <f>'CV Rotina &lt;2A - residência'!J74</f>
        <v>0.90225563909774431</v>
      </c>
      <c r="F73" s="4">
        <f>'CV Rotina &lt;2A - residência'!L74</f>
        <v>0.90225563909774431</v>
      </c>
      <c r="G73" s="4">
        <f>'CV Rotina &lt;2A - residência'!N74</f>
        <v>1.1278195488721805</v>
      </c>
      <c r="H73" s="4">
        <f>'CV Rotina &lt;2A - residência'!Z74</f>
        <v>1.4887218045112782</v>
      </c>
      <c r="I73" s="4">
        <f>'CV Rotina &lt;2A - residência'!R74</f>
        <v>0.72180451127819545</v>
      </c>
      <c r="J73" s="4">
        <f>'CV Rotina &lt;2A - residência'!T74</f>
        <v>1.0827067669172932</v>
      </c>
      <c r="K73" s="4">
        <f>'CV Rotina &lt;2A - residência'!X74</f>
        <v>1.0827067669172932</v>
      </c>
      <c r="L73" s="4">
        <f>'CV Rotina &lt;2A - residência'!AB74</f>
        <v>1.0827067669172932</v>
      </c>
      <c r="M73" s="2">
        <f t="shared" si="4"/>
        <v>1</v>
      </c>
      <c r="N73" s="2">
        <f t="shared" si="5"/>
        <v>5</v>
      </c>
      <c r="O73" s="2">
        <f t="shared" si="6"/>
        <v>6</v>
      </c>
      <c r="P73" s="2">
        <f t="shared" si="7"/>
        <v>2</v>
      </c>
    </row>
    <row r="74" spans="1:16" x14ac:dyDescent="0.25">
      <c r="A74" s="2" t="s">
        <v>2</v>
      </c>
      <c r="B74" s="2" t="s">
        <v>78</v>
      </c>
      <c r="C74" s="4">
        <f>'CV Rotina &lt;2A - residência'!H75</f>
        <v>0.82442748091603058</v>
      </c>
      <c r="D74" s="4">
        <f>'CV Rotina &lt;2A - residência'!P75</f>
        <v>0.94656488549618323</v>
      </c>
      <c r="E74" s="4">
        <f>'CV Rotina &lt;2A - residência'!J75</f>
        <v>1.282442748091603</v>
      </c>
      <c r="F74" s="4">
        <f>'CV Rotina &lt;2A - residência'!L75</f>
        <v>1.282442748091603</v>
      </c>
      <c r="G74" s="4">
        <f>'CV Rotina &lt;2A - residência'!N75</f>
        <v>0.91603053435114501</v>
      </c>
      <c r="H74" s="4">
        <f>'CV Rotina &lt;2A - residência'!Z75</f>
        <v>0.82442748091603058</v>
      </c>
      <c r="I74" s="4">
        <f>'CV Rotina &lt;2A - residência'!R75</f>
        <v>1.1297709923664123</v>
      </c>
      <c r="J74" s="4">
        <f>'CV Rotina &lt;2A - residência'!T75</f>
        <v>1.1908396946564885</v>
      </c>
      <c r="K74" s="4">
        <f>'CV Rotina &lt;2A - residência'!X75</f>
        <v>1.0687022900763359</v>
      </c>
      <c r="L74" s="4">
        <f>'CV Rotina &lt;2A - residência'!AB75</f>
        <v>1.0687022900763359</v>
      </c>
      <c r="M74" s="2">
        <f t="shared" si="4"/>
        <v>1</v>
      </c>
      <c r="N74" s="2">
        <f t="shared" si="5"/>
        <v>6</v>
      </c>
      <c r="O74" s="2">
        <f t="shared" si="6"/>
        <v>7</v>
      </c>
      <c r="P74" s="2">
        <f t="shared" si="7"/>
        <v>2</v>
      </c>
    </row>
    <row r="75" spans="1:16" x14ac:dyDescent="0.25">
      <c r="A75" s="2" t="s">
        <v>2</v>
      </c>
      <c r="B75" s="2" t="s">
        <v>79</v>
      </c>
      <c r="C75" s="4">
        <f>'CV Rotina &lt;2A - residência'!H76</f>
        <v>0.65706051873198845</v>
      </c>
      <c r="D75" s="4">
        <f>'CV Rotina &lt;2A - residência'!P76</f>
        <v>1.1527377521613833</v>
      </c>
      <c r="E75" s="4">
        <f>'CV Rotina &lt;2A - residência'!J76</f>
        <v>1.0489913544668588</v>
      </c>
      <c r="F75" s="4">
        <f>'CV Rotina &lt;2A - residência'!L76</f>
        <v>0.9221902017291066</v>
      </c>
      <c r="G75" s="4">
        <f>'CV Rotina &lt;2A - residência'!N76</f>
        <v>1.2219020172910662</v>
      </c>
      <c r="H75" s="4">
        <f>'CV Rotina &lt;2A - residência'!Z76</f>
        <v>1.0489913544668588</v>
      </c>
      <c r="I75" s="4">
        <f>'CV Rotina &lt;2A - residência'!R76</f>
        <v>1.095100864553314</v>
      </c>
      <c r="J75" s="4">
        <f>'CV Rotina &lt;2A - residência'!T76</f>
        <v>0.73775216138328525</v>
      </c>
      <c r="K75" s="4">
        <f>'CV Rotina &lt;2A - residência'!X76</f>
        <v>0.7723342939481268</v>
      </c>
      <c r="L75" s="4">
        <f>'CV Rotina &lt;2A - residência'!AB76</f>
        <v>0.7723342939481268</v>
      </c>
      <c r="M75" s="2">
        <f t="shared" si="4"/>
        <v>1</v>
      </c>
      <c r="N75" s="2">
        <f t="shared" si="5"/>
        <v>4</v>
      </c>
      <c r="O75" s="2">
        <f t="shared" si="6"/>
        <v>5</v>
      </c>
      <c r="P75" s="2">
        <f t="shared" si="7"/>
        <v>3</v>
      </c>
    </row>
    <row r="76" spans="1:16" x14ac:dyDescent="0.25">
      <c r="A76" s="2" t="s">
        <v>3</v>
      </c>
      <c r="B76" s="2" t="s">
        <v>80</v>
      </c>
      <c r="C76" s="4">
        <f>'CV Rotina &lt;2A - residência'!H77</f>
        <v>0.375</v>
      </c>
      <c r="D76" s="4">
        <f>'CV Rotina &lt;2A - residência'!P77</f>
        <v>1.25</v>
      </c>
      <c r="E76" s="4">
        <f>'CV Rotina &lt;2A - residência'!J77</f>
        <v>1.125</v>
      </c>
      <c r="F76" s="4">
        <f>'CV Rotina &lt;2A - residência'!L77</f>
        <v>1.125</v>
      </c>
      <c r="G76" s="4">
        <f>'CV Rotina &lt;2A - residência'!N77</f>
        <v>1.375</v>
      </c>
      <c r="H76" s="4">
        <f>'CV Rotina &lt;2A - residência'!Z77</f>
        <v>1.125</v>
      </c>
      <c r="I76" s="4">
        <f>'CV Rotina &lt;2A - residência'!R77</f>
        <v>1</v>
      </c>
      <c r="J76" s="4">
        <f>'CV Rotina &lt;2A - residência'!T77</f>
        <v>1.875</v>
      </c>
      <c r="K76" s="4">
        <f>'CV Rotina &lt;2A - residência'!X77</f>
        <v>1.625</v>
      </c>
      <c r="L76" s="4">
        <f>'CV Rotina &lt;2A - residência'!AB77</f>
        <v>1.625</v>
      </c>
      <c r="M76" s="2">
        <f t="shared" si="4"/>
        <v>1</v>
      </c>
      <c r="N76" s="2">
        <f t="shared" si="5"/>
        <v>8</v>
      </c>
      <c r="O76" s="2">
        <f t="shared" si="6"/>
        <v>9</v>
      </c>
      <c r="P76" s="2">
        <f t="shared" si="7"/>
        <v>4</v>
      </c>
    </row>
    <row r="77" spans="1:16" x14ac:dyDescent="0.25">
      <c r="A77" s="2" t="s">
        <v>4</v>
      </c>
      <c r="B77" s="2" t="s">
        <v>81</v>
      </c>
      <c r="C77" s="4">
        <f>'CV Rotina &lt;2A - residência'!H78</f>
        <v>1.1000000000000001</v>
      </c>
      <c r="D77" s="4">
        <f>'CV Rotina &lt;2A - residência'!P78</f>
        <v>0.9</v>
      </c>
      <c r="E77" s="4">
        <f>'CV Rotina &lt;2A - residência'!J78</f>
        <v>0.9</v>
      </c>
      <c r="F77" s="4">
        <f>'CV Rotina &lt;2A - residência'!L78</f>
        <v>1</v>
      </c>
      <c r="G77" s="4">
        <f>'CV Rotina &lt;2A - residência'!N78</f>
        <v>0.9</v>
      </c>
      <c r="H77" s="4">
        <f>'CV Rotina &lt;2A - residência'!Z78</f>
        <v>0.85</v>
      </c>
      <c r="I77" s="4">
        <f>'CV Rotina &lt;2A - residência'!R78</f>
        <v>0.8</v>
      </c>
      <c r="J77" s="4">
        <f>'CV Rotina &lt;2A - residência'!T78</f>
        <v>1</v>
      </c>
      <c r="K77" s="4">
        <f>'CV Rotina &lt;2A - residência'!X78</f>
        <v>0.95</v>
      </c>
      <c r="L77" s="4">
        <f>'CV Rotina &lt;2A - residência'!AB78</f>
        <v>0.95</v>
      </c>
      <c r="M77" s="2">
        <f t="shared" si="4"/>
        <v>2</v>
      </c>
      <c r="N77" s="2">
        <f t="shared" si="5"/>
        <v>4</v>
      </c>
      <c r="O77" s="2">
        <f t="shared" si="6"/>
        <v>6</v>
      </c>
      <c r="P77" s="2">
        <f t="shared" si="7"/>
        <v>1</v>
      </c>
    </row>
    <row r="78" spans="1:16" x14ac:dyDescent="0.25">
      <c r="A78" s="2" t="s">
        <v>2</v>
      </c>
      <c r="B78" s="2" t="s">
        <v>82</v>
      </c>
      <c r="C78" s="4">
        <f>'CV Rotina &lt;2A - residência'!H79</f>
        <v>0.81303602058319047</v>
      </c>
      <c r="D78" s="4">
        <f>'CV Rotina &lt;2A - residência'!P79</f>
        <v>0.89125214408233278</v>
      </c>
      <c r="E78" s="4">
        <f>'CV Rotina &lt;2A - residência'!J79</f>
        <v>0.94682675814751294</v>
      </c>
      <c r="F78" s="4">
        <f>'CV Rotina &lt;2A - residência'!L79</f>
        <v>0.93859348198970849</v>
      </c>
      <c r="G78" s="4">
        <f>'CV Rotina &lt;2A - residência'!N79</f>
        <v>0.88713550600343061</v>
      </c>
      <c r="H78" s="4">
        <f>'CV Rotina &lt;2A - residência'!Z79</f>
        <v>0.94476843910806174</v>
      </c>
      <c r="I78" s="4">
        <f>'CV Rotina &lt;2A - residência'!R79</f>
        <v>0.91595197255574623</v>
      </c>
      <c r="J78" s="4">
        <f>'CV Rotina &lt;2A - residência'!T79</f>
        <v>0.77186963979416812</v>
      </c>
      <c r="K78" s="4">
        <f>'CV Rotina &lt;2A - residência'!X79</f>
        <v>0.81921097770154372</v>
      </c>
      <c r="L78" s="4">
        <f>'CV Rotina &lt;2A - residência'!AB79</f>
        <v>0.81921097770154372</v>
      </c>
      <c r="M78" s="2">
        <f t="shared" si="4"/>
        <v>0</v>
      </c>
      <c r="N78" s="2">
        <f t="shared" si="5"/>
        <v>0</v>
      </c>
      <c r="O78" s="2">
        <f t="shared" si="6"/>
        <v>0</v>
      </c>
      <c r="P78" s="2">
        <f t="shared" si="7"/>
        <v>0</v>
      </c>
    </row>
    <row r="79" spans="1:16" x14ac:dyDescent="0.25">
      <c r="A79" s="2" t="s">
        <v>2</v>
      </c>
      <c r="B79" s="2" t="s">
        <v>83</v>
      </c>
      <c r="C79" s="4">
        <f>'CV Rotina &lt;2A - residência'!H80</f>
        <v>1.2000000000000002</v>
      </c>
      <c r="D79" s="4">
        <f>'CV Rotina &lt;2A - residência'!P80</f>
        <v>0.85804749340369402</v>
      </c>
      <c r="E79" s="4">
        <f>'CV Rotina &lt;2A - residência'!J80</f>
        <v>0.98469656992084442</v>
      </c>
      <c r="F79" s="4">
        <f>'CV Rotina &lt;2A - residência'!L80</f>
        <v>0.98469656992084442</v>
      </c>
      <c r="G79" s="4">
        <f>'CV Rotina &lt;2A - residência'!N80</f>
        <v>0.84854881266490767</v>
      </c>
      <c r="H79" s="4">
        <f>'CV Rotina &lt;2A - residência'!Z80</f>
        <v>0.91820580474934044</v>
      </c>
      <c r="I79" s="4">
        <f>'CV Rotina &lt;2A - residência'!R80</f>
        <v>0.88021108179419527</v>
      </c>
      <c r="J79" s="4">
        <f>'CV Rotina &lt;2A - residência'!T80</f>
        <v>0.87704485488126649</v>
      </c>
      <c r="K79" s="4">
        <f>'CV Rotina &lt;2A - residência'!X80</f>
        <v>0.83588390501319265</v>
      </c>
      <c r="L79" s="4">
        <f>'CV Rotina &lt;2A - residência'!AB80</f>
        <v>0.83588390501319265</v>
      </c>
      <c r="M79" s="2">
        <f t="shared" si="4"/>
        <v>1</v>
      </c>
      <c r="N79" s="2">
        <f t="shared" si="5"/>
        <v>2</v>
      </c>
      <c r="O79" s="2">
        <f t="shared" si="6"/>
        <v>3</v>
      </c>
      <c r="P79" s="2">
        <f t="shared" si="7"/>
        <v>2</v>
      </c>
    </row>
    <row r="81" spans="1:16" s="38" customFormat="1" x14ac:dyDescent="0.25">
      <c r="A81"/>
      <c r="B81" s="33" t="s">
        <v>107</v>
      </c>
      <c r="C81" s="4">
        <f>'CV Rotina &lt;2A - procedência'!H82</f>
        <v>0.65839986410735529</v>
      </c>
      <c r="D81" s="4">
        <f>'CV Rotina &lt;2A - procedência'!P82</f>
        <v>0.96619670460336349</v>
      </c>
      <c r="E81" s="4">
        <f>'CV Rotina &lt;2A - procedência'!J82</f>
        <v>1.1170375403431292</v>
      </c>
      <c r="F81" s="4">
        <f>'CV Rotina &lt;2A - procedência'!L82</f>
        <v>1.1476133854255139</v>
      </c>
      <c r="G81" s="4">
        <f>'CV Rotina &lt;2A - procedência'!N82</f>
        <v>1.0008493290300664</v>
      </c>
      <c r="H81" s="4">
        <f>'CV Rotina &lt;2A - procedência'!Z82</f>
        <v>0.99881093935790743</v>
      </c>
      <c r="I81" s="4">
        <f>'CV Rotina &lt;2A - procedência'!R82</f>
        <v>0.81739425853575687</v>
      </c>
      <c r="J81" s="4">
        <f>'CV Rotina &lt;2A - procedência'!T82</f>
        <v>0.95192797689825048</v>
      </c>
      <c r="K81" s="4">
        <f>'CV Rotina &lt;2A - procedência'!X82</f>
        <v>0.84185493460166483</v>
      </c>
      <c r="L81" s="4">
        <f>'CV Rotina &lt;2A - procedência'!AB82</f>
        <v>0.43621538984202485</v>
      </c>
      <c r="M81" s="2">
        <f>COUNTIF(C81:D81,"&gt;=0,9")</f>
        <v>1</v>
      </c>
      <c r="N81" s="2">
        <f>COUNTIFS(E81:L81,"&gt;=0,95")</f>
        <v>5</v>
      </c>
      <c r="O81" s="2">
        <f t="shared" ref="O81:O85" si="8">SUM(M81:N81)</f>
        <v>6</v>
      </c>
      <c r="P81" s="2">
        <f t="shared" ref="P81:P85" si="9">COUNTIF(E81:H81,"&gt;=0,95")</f>
        <v>4</v>
      </c>
    </row>
    <row r="82" spans="1:16" s="38" customFormat="1" x14ac:dyDescent="0.25">
      <c r="A82"/>
      <c r="B82" s="33" t="s">
        <v>108</v>
      </c>
      <c r="C82" s="4">
        <f>'CV Rotina &lt;2A - procedência'!H83</f>
        <v>0.93500000000000005</v>
      </c>
      <c r="D82" s="4">
        <f>'CV Rotina &lt;2A - procedência'!P83</f>
        <v>1.03</v>
      </c>
      <c r="E82" s="4">
        <f>'CV Rotina &lt;2A - procedência'!J83</f>
        <v>1.0566666666666666</v>
      </c>
      <c r="F82" s="4">
        <f>'CV Rotina &lt;2A - procedência'!L83</f>
        <v>1.0266666666666666</v>
      </c>
      <c r="G82" s="4">
        <f>'CV Rotina &lt;2A - procedência'!N83</f>
        <v>1.0066666666666666</v>
      </c>
      <c r="H82" s="4">
        <f>'CV Rotina &lt;2A - procedência'!Z83</f>
        <v>0.88666666666666671</v>
      </c>
      <c r="I82" s="4">
        <f>'CV Rotina &lt;2A - procedência'!R83</f>
        <v>0.92166666666666663</v>
      </c>
      <c r="J82" s="4">
        <f>'CV Rotina &lt;2A - procedência'!T83</f>
        <v>0.85499999999999998</v>
      </c>
      <c r="K82" s="4">
        <f>'CV Rotina &lt;2A - procedência'!X83</f>
        <v>0.78500000000000003</v>
      </c>
      <c r="L82" s="4">
        <f>'CV Rotina &lt;2A - procedência'!AB83</f>
        <v>0.69</v>
      </c>
      <c r="M82" s="2">
        <f t="shared" ref="M82:M85" si="10">COUNTIF(C82:D82,"&gt;=0,9")</f>
        <v>2</v>
      </c>
      <c r="N82" s="2">
        <f t="shared" ref="N82:N85" si="11">COUNTIFS(E82:L82,"&gt;=0,95")</f>
        <v>3</v>
      </c>
      <c r="O82" s="2">
        <f t="shared" si="8"/>
        <v>5</v>
      </c>
      <c r="P82" s="2">
        <f t="shared" si="9"/>
        <v>3</v>
      </c>
    </row>
    <row r="83" spans="1:16" s="38" customFormat="1" x14ac:dyDescent="0.25">
      <c r="A83"/>
      <c r="B83" s="33" t="s">
        <v>109</v>
      </c>
      <c r="C83" s="4">
        <f>'CV Rotina &lt;2A - procedência'!H84</f>
        <v>0.88250244379276632</v>
      </c>
      <c r="D83" s="4">
        <f>'CV Rotina &lt;2A - procedência'!P84</f>
        <v>0.97751710654936463</v>
      </c>
      <c r="E83" s="4">
        <f>'CV Rotina &lt;2A - procedência'!J84</f>
        <v>1.0275659824046921</v>
      </c>
      <c r="F83" s="4">
        <f>'CV Rotina &lt;2A - procedência'!L84</f>
        <v>1.0103616813294232</v>
      </c>
      <c r="G83" s="4">
        <f>'CV Rotina &lt;2A - procedência'!N84</f>
        <v>0.99002932551319645</v>
      </c>
      <c r="H83" s="4">
        <f>'CV Rotina &lt;2A - procedência'!Z84</f>
        <v>0.98455522971651999</v>
      </c>
      <c r="I83" s="4">
        <f>'CV Rotina &lt;2A - procedência'!R84</f>
        <v>0.94076246334310853</v>
      </c>
      <c r="J83" s="4">
        <f>'CV Rotina &lt;2A - procedência'!T84</f>
        <v>0.84613880742913006</v>
      </c>
      <c r="K83" s="4">
        <f>'CV Rotina &lt;2A - procedência'!X84</f>
        <v>0.88641251221896378</v>
      </c>
      <c r="L83" s="4">
        <f>'CV Rotina &lt;2A - procedência'!AB84</f>
        <v>0.50909090909090904</v>
      </c>
      <c r="M83" s="2">
        <f t="shared" si="10"/>
        <v>1</v>
      </c>
      <c r="N83" s="2">
        <f t="shared" si="11"/>
        <v>4</v>
      </c>
      <c r="O83" s="2">
        <f t="shared" si="8"/>
        <v>5</v>
      </c>
      <c r="P83" s="2">
        <f t="shared" si="9"/>
        <v>4</v>
      </c>
    </row>
    <row r="84" spans="1:16" s="38" customFormat="1" x14ac:dyDescent="0.25">
      <c r="A84"/>
      <c r="B84" s="33" t="s">
        <v>110</v>
      </c>
      <c r="C84" s="4">
        <f>'CV Rotina &lt;2A - procedência'!H85</f>
        <v>0.73452256033578178</v>
      </c>
      <c r="D84" s="4">
        <f>'CV Rotina &lt;2A - procedência'!P85</f>
        <v>1.0255334032878629</v>
      </c>
      <c r="E84" s="4">
        <f>'CV Rotina &lt;2A - procedência'!J85</f>
        <v>1.166841552990556</v>
      </c>
      <c r="F84" s="4">
        <f>'CV Rotina &lt;2A - procedência'!L85</f>
        <v>1.1514515564882826</v>
      </c>
      <c r="G84" s="4">
        <f>'CV Rotina &lt;2A - procedência'!N85</f>
        <v>1.074501573976915</v>
      </c>
      <c r="H84" s="4">
        <f>'CV Rotina &lt;2A - procedência'!Z85</f>
        <v>1.2619797131864288</v>
      </c>
      <c r="I84" s="4">
        <f>'CV Rotina &lt;2A - procedência'!R85</f>
        <v>1.0297306750612103</v>
      </c>
      <c r="J84" s="4">
        <f>'CV Rotina &lt;2A - procedência'!T85</f>
        <v>0.9010143406785589</v>
      </c>
      <c r="K84" s="4">
        <f>'CV Rotina &lt;2A - procedência'!X85</f>
        <v>0.94718433018537951</v>
      </c>
      <c r="L84" s="4">
        <f>'CV Rotina &lt;2A - procedência'!AB85</f>
        <v>0.5484435117173837</v>
      </c>
      <c r="M84" s="2">
        <f t="shared" si="10"/>
        <v>1</v>
      </c>
      <c r="N84" s="2">
        <f t="shared" si="11"/>
        <v>5</v>
      </c>
      <c r="O84" s="2">
        <f t="shared" si="8"/>
        <v>6</v>
      </c>
      <c r="P84" s="2">
        <f t="shared" si="9"/>
        <v>4</v>
      </c>
    </row>
    <row r="85" spans="1:16" s="38" customFormat="1" x14ac:dyDescent="0.25">
      <c r="A85"/>
      <c r="B85" s="35" t="s">
        <v>106</v>
      </c>
      <c r="C85" s="42">
        <f>'CV Rotina &lt;2A - procedência'!H86</f>
        <v>0.84027963479390311</v>
      </c>
      <c r="D85" s="42">
        <f>'CV Rotina &lt;2A - procedência'!P86</f>
        <v>0.99132826527103957</v>
      </c>
      <c r="E85" s="42">
        <f>'CV Rotina &lt;2A - procedência'!J86</f>
        <v>1.0644458876112619</v>
      </c>
      <c r="F85" s="42">
        <f>'CV Rotina &lt;2A - procedência'!L86</f>
        <v>1.0511517744584942</v>
      </c>
      <c r="G85" s="42">
        <f>'CV Rotina &lt;2A - procedência'!N86</f>
        <v>1.0073728845933454</v>
      </c>
      <c r="H85" s="42">
        <f>'CV Rotina &lt;2A - procedência'!Z86</f>
        <v>1.0181457004240364</v>
      </c>
      <c r="I85" s="42">
        <f>'CV Rotina &lt;2A - procedência'!R86</f>
        <v>0.93883943920235324</v>
      </c>
      <c r="J85" s="42">
        <f>'CV Rotina &lt;2A - procedência'!T86</f>
        <v>0.86824311418420752</v>
      </c>
      <c r="K85" s="42">
        <f>'CV Rotina &lt;2A - procedência'!X86</f>
        <v>0.87741146808266801</v>
      </c>
      <c r="L85" s="42">
        <f>'CV Rotina &lt;2A - procedência'!AB86</f>
        <v>0.53222294380563095</v>
      </c>
      <c r="M85" s="2">
        <f t="shared" si="10"/>
        <v>1</v>
      </c>
      <c r="N85" s="2">
        <f t="shared" si="11"/>
        <v>4</v>
      </c>
      <c r="O85" s="2">
        <f t="shared" si="8"/>
        <v>5</v>
      </c>
      <c r="P85" s="2">
        <f t="shared" si="9"/>
        <v>4</v>
      </c>
    </row>
    <row r="88" spans="1:16" x14ac:dyDescent="0.25">
      <c r="A88" s="24" t="s">
        <v>153</v>
      </c>
      <c r="B88" s="5"/>
    </row>
    <row r="89" spans="1:16" x14ac:dyDescent="0.25">
      <c r="A89" s="24" t="s">
        <v>152</v>
      </c>
      <c r="B89" s="5"/>
    </row>
    <row r="90" spans="1:16" x14ac:dyDescent="0.25">
      <c r="A90" s="8" t="s">
        <v>154</v>
      </c>
    </row>
    <row r="91" spans="1:16" x14ac:dyDescent="0.25">
      <c r="A91" t="s">
        <v>155</v>
      </c>
    </row>
    <row r="92" spans="1:16" x14ac:dyDescent="0.25">
      <c r="A92" t="s">
        <v>88</v>
      </c>
    </row>
    <row r="93" spans="1:16" ht="17.25" x14ac:dyDescent="0.25">
      <c r="A93" s="1" t="s">
        <v>89</v>
      </c>
    </row>
    <row r="94" spans="1:16" x14ac:dyDescent="0.25">
      <c r="A94" t="s">
        <v>90</v>
      </c>
    </row>
    <row r="95" spans="1:16" x14ac:dyDescent="0.25">
      <c r="A95" t="s">
        <v>91</v>
      </c>
    </row>
  </sheetData>
  <customSheetViews>
    <customSheetView guid="{1A030D3C-92EE-4DAF-ABAC-228947DF045D}" state="hidden">
      <selection activeCell="M2" sqref="M2"/>
      <pageMargins left="0.511811024" right="0.511811024" top="0.78740157499999996" bottom="0.78740157499999996" header="0.31496062000000002" footer="0.31496062000000002"/>
      <pageSetup paperSize="9" orientation="portrait" verticalDpi="0" r:id="rId1"/>
    </customSheetView>
    <customSheetView guid="{3750D93B-2A32-4040-BAE5-F8408ECDBB1D}" state="hidden">
      <selection activeCell="M2" sqref="M2"/>
      <pageMargins left="0.511811024" right="0.511811024" top="0.78740157499999996" bottom="0.78740157499999996" header="0.31496062000000002" footer="0.31496062000000002"/>
      <pageSetup paperSize="9" orientation="portrait" verticalDpi="0" r:id="rId2"/>
    </customSheetView>
    <customSheetView guid="{9EFA0E2E-4423-4194-BE85-A51AF61C76D7}" state="hidden">
      <selection activeCell="M2" sqref="M2"/>
      <pageMargins left="0.511811024" right="0.511811024" top="0.78740157499999996" bottom="0.78740157499999996" header="0.31496062000000002" footer="0.31496062000000002"/>
      <pageSetup paperSize="9" orientation="portrait" verticalDpi="0" r:id="rId3"/>
    </customSheetView>
  </customSheetViews>
  <pageMargins left="0.511811024" right="0.511811024" top="0.78740157499999996" bottom="0.78740157499999996" header="0.31496062000000002" footer="0.31496062000000002"/>
  <pageSetup paperSize="9"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">
    <tabColor theme="4" tint="0.39997558519241921"/>
  </sheetPr>
  <dimension ref="A1:AK98"/>
  <sheetViews>
    <sheetView showGridLines="0" zoomScaleNormal="100" workbookViewId="0">
      <pane ySplit="2" topLeftCell="A3" activePane="bottomLeft" state="frozen"/>
      <selection pane="bottomLeft" activeCell="A96" sqref="A96:M97"/>
    </sheetView>
  </sheetViews>
  <sheetFormatPr defaultRowHeight="15" x14ac:dyDescent="0.25"/>
  <cols>
    <col min="1" max="1" width="18.140625" style="75" customWidth="1"/>
    <col min="2" max="2" width="23.85546875" style="75" bestFit="1" customWidth="1"/>
    <col min="3" max="4" width="14.140625" style="9" customWidth="1"/>
    <col min="5" max="28" width="13.42578125" style="9" customWidth="1"/>
    <col min="29" max="30" width="9.140625" style="48"/>
    <col min="31" max="34" width="20.28515625" style="48" customWidth="1"/>
    <col min="35" max="35" width="9.140625" style="48"/>
    <col min="36" max="36" width="26.7109375" style="48" bestFit="1" customWidth="1"/>
    <col min="37" max="37" width="18" style="48" bestFit="1" customWidth="1"/>
    <col min="38" max="16384" width="9.140625" style="48"/>
  </cols>
  <sheetData>
    <row r="1" spans="1:37" s="75" customFormat="1" x14ac:dyDescent="0.25">
      <c r="C1" s="9"/>
      <c r="D1" s="9"/>
      <c r="E1" s="121" t="s">
        <v>188</v>
      </c>
      <c r="F1" s="121"/>
      <c r="G1" s="121"/>
      <c r="H1" s="121"/>
      <c r="I1" s="122" t="s">
        <v>189</v>
      </c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3" t="s">
        <v>190</v>
      </c>
      <c r="X1" s="123"/>
      <c r="Y1" s="123"/>
      <c r="Z1" s="123"/>
      <c r="AA1" s="123"/>
      <c r="AB1" s="123"/>
    </row>
    <row r="2" spans="1:37" ht="59.25" customHeight="1" x14ac:dyDescent="0.25">
      <c r="A2" s="3" t="s">
        <v>0</v>
      </c>
      <c r="B2" s="3" t="s">
        <v>1</v>
      </c>
      <c r="C2" s="32" t="s">
        <v>150</v>
      </c>
      <c r="D2" s="32" t="s">
        <v>130</v>
      </c>
      <c r="E2" s="30" t="s">
        <v>176</v>
      </c>
      <c r="F2" s="68" t="s">
        <v>177</v>
      </c>
      <c r="G2" s="30" t="s">
        <v>131</v>
      </c>
      <c r="H2" s="68" t="s">
        <v>132</v>
      </c>
      <c r="I2" s="30" t="s">
        <v>133</v>
      </c>
      <c r="J2" s="31" t="s">
        <v>134</v>
      </c>
      <c r="K2" s="30" t="s">
        <v>135</v>
      </c>
      <c r="L2" s="31" t="s">
        <v>136</v>
      </c>
      <c r="M2" s="30" t="s">
        <v>137</v>
      </c>
      <c r="N2" s="31" t="s">
        <v>138</v>
      </c>
      <c r="O2" s="30" t="s">
        <v>139</v>
      </c>
      <c r="P2" s="31" t="s">
        <v>140</v>
      </c>
      <c r="Q2" s="30" t="s">
        <v>141</v>
      </c>
      <c r="R2" s="31" t="s">
        <v>142</v>
      </c>
      <c r="S2" s="30" t="s">
        <v>143</v>
      </c>
      <c r="T2" s="31" t="s">
        <v>144</v>
      </c>
      <c r="U2" s="30" t="s">
        <v>187</v>
      </c>
      <c r="V2" s="83" t="s">
        <v>186</v>
      </c>
      <c r="W2" s="30" t="s">
        <v>145</v>
      </c>
      <c r="X2" s="80" t="s">
        <v>146</v>
      </c>
      <c r="Y2" s="30" t="s">
        <v>147</v>
      </c>
      <c r="Z2" s="80" t="s">
        <v>148</v>
      </c>
      <c r="AA2" s="30" t="s">
        <v>169</v>
      </c>
      <c r="AB2" s="80" t="s">
        <v>149</v>
      </c>
      <c r="AE2" s="44" t="s">
        <v>156</v>
      </c>
      <c r="AF2" s="44" t="s">
        <v>158</v>
      </c>
      <c r="AG2" s="45" t="s">
        <v>159</v>
      </c>
      <c r="AH2" s="45" t="s">
        <v>157</v>
      </c>
    </row>
    <row r="3" spans="1:37" ht="15" customHeight="1" x14ac:dyDescent="0.25">
      <c r="A3" s="49" t="s">
        <v>2</v>
      </c>
      <c r="B3" s="49" t="s">
        <v>6</v>
      </c>
      <c r="C3" s="34">
        <v>418</v>
      </c>
      <c r="D3" s="34">
        <f>(C3/12)*1</f>
        <v>34.833333333333336</v>
      </c>
      <c r="E3" s="33">
        <v>31</v>
      </c>
      <c r="F3" s="69">
        <f t="shared" ref="F3:F34" si="0">E3/D3</f>
        <v>0.88995215311004783</v>
      </c>
      <c r="G3" s="33">
        <v>29</v>
      </c>
      <c r="H3" s="69">
        <f>G3/D3</f>
        <v>0.83253588516746402</v>
      </c>
      <c r="I3" s="33">
        <v>30</v>
      </c>
      <c r="J3" s="50">
        <f>I3/D3</f>
        <v>0.86124401913875592</v>
      </c>
      <c r="K3" s="33">
        <v>29</v>
      </c>
      <c r="L3" s="50">
        <f>K3/D3</f>
        <v>0.83253588516746402</v>
      </c>
      <c r="M3" s="33">
        <v>50</v>
      </c>
      <c r="N3" s="50">
        <f>M3/D3</f>
        <v>1.4354066985645932</v>
      </c>
      <c r="O3" s="33">
        <v>52</v>
      </c>
      <c r="P3" s="50">
        <f>O3/D3</f>
        <v>1.4928229665071768</v>
      </c>
      <c r="Q3" s="33">
        <v>39</v>
      </c>
      <c r="R3" s="50">
        <f>Q3/D3</f>
        <v>1.1196172248803826</v>
      </c>
      <c r="S3" s="33">
        <v>32</v>
      </c>
      <c r="T3" s="50">
        <f>S3/D3</f>
        <v>0.91866028708133962</v>
      </c>
      <c r="U3" s="33">
        <v>0</v>
      </c>
      <c r="V3" s="84">
        <f>U3/D3</f>
        <v>0</v>
      </c>
      <c r="W3" s="33">
        <v>27</v>
      </c>
      <c r="X3" s="81">
        <f>W3/D3</f>
        <v>0.77511961722488032</v>
      </c>
      <c r="Y3" s="33">
        <v>40</v>
      </c>
      <c r="Z3" s="81">
        <f>Y3/D3</f>
        <v>1.1483253588516746</v>
      </c>
      <c r="AA3" s="33">
        <v>27</v>
      </c>
      <c r="AB3" s="81">
        <f>AA3/D3</f>
        <v>0.77511961722488032</v>
      </c>
      <c r="AE3" s="40">
        <f>cálculos2!O2</f>
        <v>4</v>
      </c>
      <c r="AF3" s="41">
        <f>AE3*0.1</f>
        <v>0.4</v>
      </c>
      <c r="AG3" s="40">
        <f>cálculos2!P2</f>
        <v>2</v>
      </c>
      <c r="AH3" s="41">
        <f>AG3*0.25</f>
        <v>0.5</v>
      </c>
      <c r="AJ3" s="103" t="s">
        <v>166</v>
      </c>
      <c r="AK3" s="103"/>
    </row>
    <row r="4" spans="1:37" x14ac:dyDescent="0.25">
      <c r="A4" s="49" t="s">
        <v>3</v>
      </c>
      <c r="B4" s="49" t="s">
        <v>7</v>
      </c>
      <c r="C4" s="34">
        <v>160</v>
      </c>
      <c r="D4" s="34">
        <f t="shared" ref="D4:D67" si="1">(C4/12)*1</f>
        <v>13.333333333333334</v>
      </c>
      <c r="E4" s="33">
        <v>2</v>
      </c>
      <c r="F4" s="69">
        <f t="shared" si="0"/>
        <v>0.15</v>
      </c>
      <c r="G4" s="33">
        <v>16</v>
      </c>
      <c r="H4" s="69">
        <f t="shared" ref="H4:H67" si="2">G4/D4</f>
        <v>1.2</v>
      </c>
      <c r="I4" s="33">
        <v>21</v>
      </c>
      <c r="J4" s="50">
        <f t="shared" ref="J4:J67" si="3">I4/D4</f>
        <v>1.575</v>
      </c>
      <c r="K4" s="33">
        <v>19</v>
      </c>
      <c r="L4" s="50">
        <f t="shared" ref="L4:L67" si="4">K4/D4</f>
        <v>1.425</v>
      </c>
      <c r="M4" s="33">
        <v>21</v>
      </c>
      <c r="N4" s="50">
        <f t="shared" ref="N4:N67" si="5">M4/D4</f>
        <v>1.575</v>
      </c>
      <c r="O4" s="33">
        <v>21</v>
      </c>
      <c r="P4" s="50">
        <f t="shared" ref="P4:P67" si="6">O4/D4</f>
        <v>1.575</v>
      </c>
      <c r="Q4" s="33">
        <v>12</v>
      </c>
      <c r="R4" s="50">
        <f t="shared" ref="R4:R67" si="7">Q4/D4</f>
        <v>0.89999999999999991</v>
      </c>
      <c r="S4" s="33">
        <v>11</v>
      </c>
      <c r="T4" s="50">
        <f t="shared" ref="T4:T67" si="8">S4/D4</f>
        <v>0.82499999999999996</v>
      </c>
      <c r="U4" s="33">
        <v>0</v>
      </c>
      <c r="V4" s="84">
        <f t="shared" ref="V4:V67" si="9">U4/D4</f>
        <v>0</v>
      </c>
      <c r="W4" s="33">
        <v>11</v>
      </c>
      <c r="X4" s="81">
        <f t="shared" ref="X4:X67" si="10">W4/D4</f>
        <v>0.82499999999999996</v>
      </c>
      <c r="Y4" s="33">
        <v>6</v>
      </c>
      <c r="Z4" s="81">
        <f t="shared" ref="Z4:Z67" si="11">Y4/D4</f>
        <v>0.44999999999999996</v>
      </c>
      <c r="AA4" s="33">
        <v>11</v>
      </c>
      <c r="AB4" s="81">
        <f t="shared" ref="AB4:AB67" si="12">AA4/D4</f>
        <v>0.82499999999999996</v>
      </c>
      <c r="AE4" s="40">
        <f>cálculos2!O3</f>
        <v>5</v>
      </c>
      <c r="AF4" s="41">
        <f t="shared" ref="AF4:AF67" si="13">AE4*0.1</f>
        <v>0.5</v>
      </c>
      <c r="AG4" s="40">
        <f>cálculos2!P3</f>
        <v>3</v>
      </c>
      <c r="AH4" s="41">
        <f t="shared" ref="AH4:AH67" si="14">AG4*0.25</f>
        <v>0.75</v>
      </c>
      <c r="AJ4" s="45" t="s">
        <v>165</v>
      </c>
      <c r="AK4" s="45" t="s">
        <v>164</v>
      </c>
    </row>
    <row r="5" spans="1:37" x14ac:dyDescent="0.25">
      <c r="A5" s="49" t="s">
        <v>4</v>
      </c>
      <c r="B5" s="49" t="s">
        <v>8</v>
      </c>
      <c r="C5" s="34">
        <v>154</v>
      </c>
      <c r="D5" s="34">
        <f t="shared" si="1"/>
        <v>12.833333333333334</v>
      </c>
      <c r="E5" s="33">
        <v>9</v>
      </c>
      <c r="F5" s="69">
        <f t="shared" si="0"/>
        <v>0.70129870129870131</v>
      </c>
      <c r="G5" s="33">
        <v>12</v>
      </c>
      <c r="H5" s="69">
        <f t="shared" si="2"/>
        <v>0.93506493506493504</v>
      </c>
      <c r="I5" s="33">
        <v>21</v>
      </c>
      <c r="J5" s="50">
        <f t="shared" si="3"/>
        <v>1.6363636363636362</v>
      </c>
      <c r="K5" s="33">
        <v>19</v>
      </c>
      <c r="L5" s="50">
        <f t="shared" si="4"/>
        <v>1.4805194805194803</v>
      </c>
      <c r="M5" s="33">
        <v>14</v>
      </c>
      <c r="N5" s="50">
        <f t="shared" si="5"/>
        <v>1.0909090909090908</v>
      </c>
      <c r="O5" s="33">
        <v>15</v>
      </c>
      <c r="P5" s="50">
        <f t="shared" si="6"/>
        <v>1.1688311688311688</v>
      </c>
      <c r="Q5" s="33">
        <v>18</v>
      </c>
      <c r="R5" s="50">
        <f t="shared" si="7"/>
        <v>1.4025974025974026</v>
      </c>
      <c r="S5" s="33">
        <v>19</v>
      </c>
      <c r="T5" s="50">
        <f t="shared" si="8"/>
        <v>1.4805194805194803</v>
      </c>
      <c r="U5" s="33">
        <v>0</v>
      </c>
      <c r="V5" s="84">
        <f t="shared" si="9"/>
        <v>0</v>
      </c>
      <c r="W5" s="33">
        <v>15</v>
      </c>
      <c r="X5" s="81">
        <f t="shared" si="10"/>
        <v>1.1688311688311688</v>
      </c>
      <c r="Y5" s="33">
        <v>14</v>
      </c>
      <c r="Z5" s="81">
        <f t="shared" si="11"/>
        <v>1.0909090909090908</v>
      </c>
      <c r="AA5" s="33">
        <v>15</v>
      </c>
      <c r="AB5" s="81">
        <f t="shared" si="12"/>
        <v>1.1688311688311688</v>
      </c>
      <c r="AE5" s="40">
        <f>cálculos2!O4</f>
        <v>10</v>
      </c>
      <c r="AF5" s="41">
        <f t="shared" si="13"/>
        <v>1</v>
      </c>
      <c r="AG5" s="40">
        <f>cálculos2!P4</f>
        <v>4</v>
      </c>
      <c r="AH5" s="41">
        <f t="shared" si="14"/>
        <v>1</v>
      </c>
      <c r="AJ5" s="41">
        <v>0</v>
      </c>
      <c r="AK5" s="33">
        <f>COUNTIF($AH$3:$AH$80,"=0")</f>
        <v>6</v>
      </c>
    </row>
    <row r="6" spans="1:37" x14ac:dyDescent="0.25">
      <c r="A6" s="49" t="s">
        <v>5</v>
      </c>
      <c r="B6" s="49" t="s">
        <v>9</v>
      </c>
      <c r="C6" s="34">
        <v>350</v>
      </c>
      <c r="D6" s="34">
        <f t="shared" si="1"/>
        <v>29.166666666666668</v>
      </c>
      <c r="E6" s="33">
        <v>12</v>
      </c>
      <c r="F6" s="69">
        <f t="shared" si="0"/>
        <v>0.41142857142857142</v>
      </c>
      <c r="G6" s="33">
        <v>21</v>
      </c>
      <c r="H6" s="69">
        <f t="shared" si="2"/>
        <v>0.72</v>
      </c>
      <c r="I6" s="33">
        <v>29</v>
      </c>
      <c r="J6" s="50">
        <f t="shared" si="3"/>
        <v>0.99428571428571422</v>
      </c>
      <c r="K6" s="33">
        <v>30</v>
      </c>
      <c r="L6" s="50">
        <f t="shared" si="4"/>
        <v>1.0285714285714285</v>
      </c>
      <c r="M6" s="33">
        <v>35</v>
      </c>
      <c r="N6" s="50">
        <f t="shared" si="5"/>
        <v>1.2</v>
      </c>
      <c r="O6" s="33">
        <v>32</v>
      </c>
      <c r="P6" s="50">
        <f t="shared" si="6"/>
        <v>1.0971428571428572</v>
      </c>
      <c r="Q6" s="33">
        <v>31</v>
      </c>
      <c r="R6" s="50">
        <f t="shared" si="7"/>
        <v>1.0628571428571427</v>
      </c>
      <c r="S6" s="33">
        <v>26</v>
      </c>
      <c r="T6" s="50">
        <f t="shared" si="8"/>
        <v>0.89142857142857135</v>
      </c>
      <c r="U6" s="33">
        <v>0</v>
      </c>
      <c r="V6" s="84">
        <f t="shared" si="9"/>
        <v>0</v>
      </c>
      <c r="W6" s="33">
        <v>30</v>
      </c>
      <c r="X6" s="81">
        <f t="shared" si="10"/>
        <v>1.0285714285714285</v>
      </c>
      <c r="Y6" s="33">
        <v>29</v>
      </c>
      <c r="Z6" s="81">
        <f t="shared" si="11"/>
        <v>0.99428571428571422</v>
      </c>
      <c r="AA6" s="33">
        <v>30</v>
      </c>
      <c r="AB6" s="81">
        <f t="shared" si="12"/>
        <v>1.0285714285714285</v>
      </c>
      <c r="AE6" s="40">
        <f>cálculos2!O5</f>
        <v>8</v>
      </c>
      <c r="AF6" s="41">
        <f t="shared" si="13"/>
        <v>0.8</v>
      </c>
      <c r="AG6" s="40">
        <f>cálculos2!P5</f>
        <v>4</v>
      </c>
      <c r="AH6" s="41">
        <f t="shared" si="14"/>
        <v>1</v>
      </c>
      <c r="AJ6" s="41">
        <v>0.25</v>
      </c>
      <c r="AK6" s="33">
        <f>COUNTIF($AH$3:$AH$80,"=0,25")</f>
        <v>3</v>
      </c>
    </row>
    <row r="7" spans="1:37" x14ac:dyDescent="0.25">
      <c r="A7" s="49" t="s">
        <v>5</v>
      </c>
      <c r="B7" s="49" t="s">
        <v>10</v>
      </c>
      <c r="C7" s="34">
        <v>162</v>
      </c>
      <c r="D7" s="34">
        <f t="shared" si="1"/>
        <v>13.5</v>
      </c>
      <c r="E7" s="33">
        <v>5</v>
      </c>
      <c r="F7" s="69">
        <f t="shared" si="0"/>
        <v>0.37037037037037035</v>
      </c>
      <c r="G7" s="33">
        <v>13</v>
      </c>
      <c r="H7" s="69">
        <f t="shared" si="2"/>
        <v>0.96296296296296291</v>
      </c>
      <c r="I7" s="33">
        <v>14</v>
      </c>
      <c r="J7" s="50">
        <f t="shared" si="3"/>
        <v>1.037037037037037</v>
      </c>
      <c r="K7" s="33">
        <v>14</v>
      </c>
      <c r="L7" s="50">
        <f t="shared" si="4"/>
        <v>1.037037037037037</v>
      </c>
      <c r="M7" s="33">
        <v>18</v>
      </c>
      <c r="N7" s="50">
        <f t="shared" si="5"/>
        <v>1.3333333333333333</v>
      </c>
      <c r="O7" s="33">
        <v>19</v>
      </c>
      <c r="P7" s="50">
        <f t="shared" si="6"/>
        <v>1.4074074074074074</v>
      </c>
      <c r="Q7" s="33">
        <v>11</v>
      </c>
      <c r="R7" s="50">
        <f t="shared" si="7"/>
        <v>0.81481481481481477</v>
      </c>
      <c r="S7" s="33">
        <v>17</v>
      </c>
      <c r="T7" s="50">
        <f t="shared" si="8"/>
        <v>1.2592592592592593</v>
      </c>
      <c r="U7" s="33">
        <v>0</v>
      </c>
      <c r="V7" s="84">
        <f t="shared" si="9"/>
        <v>0</v>
      </c>
      <c r="W7" s="33">
        <v>11</v>
      </c>
      <c r="X7" s="81">
        <f t="shared" si="10"/>
        <v>0.81481481481481477</v>
      </c>
      <c r="Y7" s="33">
        <v>10</v>
      </c>
      <c r="Z7" s="81">
        <f t="shared" si="11"/>
        <v>0.7407407407407407</v>
      </c>
      <c r="AA7" s="33">
        <v>11</v>
      </c>
      <c r="AB7" s="81">
        <f t="shared" si="12"/>
        <v>0.81481481481481477</v>
      </c>
      <c r="AE7" s="40">
        <f>cálculos2!O6</f>
        <v>6</v>
      </c>
      <c r="AF7" s="41">
        <f t="shared" si="13"/>
        <v>0.60000000000000009</v>
      </c>
      <c r="AG7" s="40">
        <f>cálculos2!P6</f>
        <v>3</v>
      </c>
      <c r="AH7" s="41">
        <f t="shared" si="14"/>
        <v>0.75</v>
      </c>
      <c r="AJ7" s="41">
        <v>0.5</v>
      </c>
      <c r="AK7" s="33">
        <f>COUNTIF($AH$3:$AH$80,"=0,5")</f>
        <v>17</v>
      </c>
    </row>
    <row r="8" spans="1:37" x14ac:dyDescent="0.25">
      <c r="A8" s="49" t="s">
        <v>4</v>
      </c>
      <c r="B8" s="49" t="s">
        <v>11</v>
      </c>
      <c r="C8" s="34">
        <v>89</v>
      </c>
      <c r="D8" s="34">
        <f t="shared" si="1"/>
        <v>7.416666666666667</v>
      </c>
      <c r="E8" s="33">
        <v>1</v>
      </c>
      <c r="F8" s="69">
        <f t="shared" si="0"/>
        <v>0.1348314606741573</v>
      </c>
      <c r="G8" s="33">
        <v>1</v>
      </c>
      <c r="H8" s="69">
        <f t="shared" si="2"/>
        <v>0.1348314606741573</v>
      </c>
      <c r="I8" s="33">
        <v>9</v>
      </c>
      <c r="J8" s="50">
        <f t="shared" si="3"/>
        <v>1.2134831460674156</v>
      </c>
      <c r="K8" s="33">
        <v>9</v>
      </c>
      <c r="L8" s="50">
        <f t="shared" si="4"/>
        <v>1.2134831460674156</v>
      </c>
      <c r="M8" s="33">
        <v>8</v>
      </c>
      <c r="N8" s="50">
        <f t="shared" si="5"/>
        <v>1.0786516853932584</v>
      </c>
      <c r="O8" s="33">
        <v>8</v>
      </c>
      <c r="P8" s="50">
        <f t="shared" si="6"/>
        <v>1.0786516853932584</v>
      </c>
      <c r="Q8" s="33">
        <v>8</v>
      </c>
      <c r="R8" s="50">
        <f t="shared" si="7"/>
        <v>1.0786516853932584</v>
      </c>
      <c r="S8" s="33">
        <v>10</v>
      </c>
      <c r="T8" s="50">
        <f t="shared" si="8"/>
        <v>1.348314606741573</v>
      </c>
      <c r="U8" s="33">
        <v>0</v>
      </c>
      <c r="V8" s="84">
        <f t="shared" si="9"/>
        <v>0</v>
      </c>
      <c r="W8" s="33">
        <v>5</v>
      </c>
      <c r="X8" s="81">
        <f t="shared" si="10"/>
        <v>0.6741573033707865</v>
      </c>
      <c r="Y8" s="33">
        <v>8</v>
      </c>
      <c r="Z8" s="81">
        <f t="shared" si="11"/>
        <v>1.0786516853932584</v>
      </c>
      <c r="AA8" s="33">
        <v>5</v>
      </c>
      <c r="AB8" s="81">
        <f t="shared" si="12"/>
        <v>0.6741573033707865</v>
      </c>
      <c r="AE8" s="40">
        <f>cálculos2!O7</f>
        <v>7</v>
      </c>
      <c r="AF8" s="41">
        <f t="shared" si="13"/>
        <v>0.70000000000000007</v>
      </c>
      <c r="AG8" s="40">
        <f>cálculos2!P7</f>
        <v>4</v>
      </c>
      <c r="AH8" s="41">
        <f t="shared" si="14"/>
        <v>1</v>
      </c>
      <c r="AJ8" s="41">
        <v>0.75</v>
      </c>
      <c r="AK8" s="33">
        <f>COUNTIF($AH$3:$AH$80,"=0,75")</f>
        <v>24</v>
      </c>
    </row>
    <row r="9" spans="1:37" x14ac:dyDescent="0.25">
      <c r="A9" s="49" t="s">
        <v>5</v>
      </c>
      <c r="B9" s="49" t="s">
        <v>12</v>
      </c>
      <c r="C9" s="34">
        <v>380</v>
      </c>
      <c r="D9" s="34">
        <f t="shared" si="1"/>
        <v>31.666666666666668</v>
      </c>
      <c r="E9" s="33">
        <v>2</v>
      </c>
      <c r="F9" s="69">
        <f t="shared" si="0"/>
        <v>6.3157894736842107E-2</v>
      </c>
      <c r="G9" s="33">
        <v>26</v>
      </c>
      <c r="H9" s="69">
        <f t="shared" si="2"/>
        <v>0.82105263157894737</v>
      </c>
      <c r="I9" s="33">
        <v>45</v>
      </c>
      <c r="J9" s="50">
        <f t="shared" si="3"/>
        <v>1.4210526315789473</v>
      </c>
      <c r="K9" s="33">
        <v>47</v>
      </c>
      <c r="L9" s="50">
        <f t="shared" si="4"/>
        <v>1.4842105263157894</v>
      </c>
      <c r="M9" s="33">
        <v>37</v>
      </c>
      <c r="N9" s="50">
        <f t="shared" si="5"/>
        <v>1.1684210526315788</v>
      </c>
      <c r="O9" s="33">
        <v>37</v>
      </c>
      <c r="P9" s="50">
        <f t="shared" si="6"/>
        <v>1.1684210526315788</v>
      </c>
      <c r="Q9" s="33">
        <v>47</v>
      </c>
      <c r="R9" s="50">
        <f t="shared" si="7"/>
        <v>1.4842105263157894</v>
      </c>
      <c r="S9" s="33">
        <v>28</v>
      </c>
      <c r="T9" s="50">
        <f t="shared" si="8"/>
        <v>0.88421052631578945</v>
      </c>
      <c r="U9" s="33">
        <v>1</v>
      </c>
      <c r="V9" s="84">
        <f t="shared" si="9"/>
        <v>3.1578947368421054E-2</v>
      </c>
      <c r="W9" s="33">
        <v>32</v>
      </c>
      <c r="X9" s="81">
        <f t="shared" si="10"/>
        <v>1.0105263157894737</v>
      </c>
      <c r="Y9" s="33">
        <v>34</v>
      </c>
      <c r="Z9" s="81">
        <f t="shared" si="11"/>
        <v>1.0736842105263158</v>
      </c>
      <c r="AA9" s="33">
        <v>32</v>
      </c>
      <c r="AB9" s="81">
        <f t="shared" si="12"/>
        <v>1.0105263157894737</v>
      </c>
      <c r="AE9" s="40">
        <f>cálculos2!O8</f>
        <v>8</v>
      </c>
      <c r="AF9" s="41">
        <f t="shared" si="13"/>
        <v>0.8</v>
      </c>
      <c r="AG9" s="40">
        <f>cálculos2!P8</f>
        <v>4</v>
      </c>
      <c r="AH9" s="41">
        <f t="shared" si="14"/>
        <v>1</v>
      </c>
      <c r="AJ9" s="41">
        <v>1</v>
      </c>
      <c r="AK9" s="33">
        <f>COUNTIF($AH$3:$AH$80,"=1,0")</f>
        <v>28</v>
      </c>
    </row>
    <row r="10" spans="1:37" ht="15" customHeight="1" x14ac:dyDescent="0.25">
      <c r="A10" s="49" t="s">
        <v>5</v>
      </c>
      <c r="B10" s="49" t="s">
        <v>13</v>
      </c>
      <c r="C10" s="34">
        <v>67</v>
      </c>
      <c r="D10" s="34">
        <f t="shared" si="1"/>
        <v>5.583333333333333</v>
      </c>
      <c r="E10" s="33">
        <v>4</v>
      </c>
      <c r="F10" s="69">
        <f t="shared" si="0"/>
        <v>0.71641791044776126</v>
      </c>
      <c r="G10" s="33">
        <v>7</v>
      </c>
      <c r="H10" s="69">
        <f t="shared" si="2"/>
        <v>1.2537313432835822</v>
      </c>
      <c r="I10" s="33">
        <v>9</v>
      </c>
      <c r="J10" s="50">
        <f t="shared" si="3"/>
        <v>1.6119402985074627</v>
      </c>
      <c r="K10" s="33">
        <v>9</v>
      </c>
      <c r="L10" s="50">
        <f t="shared" si="4"/>
        <v>1.6119402985074627</v>
      </c>
      <c r="M10" s="33">
        <v>5</v>
      </c>
      <c r="N10" s="50">
        <f t="shared" si="5"/>
        <v>0.89552238805970152</v>
      </c>
      <c r="O10" s="33">
        <v>5</v>
      </c>
      <c r="P10" s="50">
        <f t="shared" si="6"/>
        <v>0.89552238805970152</v>
      </c>
      <c r="Q10" s="33">
        <v>2</v>
      </c>
      <c r="R10" s="50">
        <f t="shared" si="7"/>
        <v>0.35820895522388063</v>
      </c>
      <c r="S10" s="33">
        <v>7</v>
      </c>
      <c r="T10" s="50">
        <f t="shared" si="8"/>
        <v>1.2537313432835822</v>
      </c>
      <c r="U10" s="33">
        <v>0</v>
      </c>
      <c r="V10" s="84">
        <f t="shared" si="9"/>
        <v>0</v>
      </c>
      <c r="W10" s="33">
        <v>1</v>
      </c>
      <c r="X10" s="81">
        <f t="shared" si="10"/>
        <v>0.17910447761194032</v>
      </c>
      <c r="Y10" s="33">
        <v>4</v>
      </c>
      <c r="Z10" s="81">
        <f t="shared" si="11"/>
        <v>0.71641791044776126</v>
      </c>
      <c r="AA10" s="33">
        <v>1</v>
      </c>
      <c r="AB10" s="81">
        <f t="shared" si="12"/>
        <v>0.17910447761194032</v>
      </c>
      <c r="AE10" s="40">
        <f>cálculos2!O9</f>
        <v>4</v>
      </c>
      <c r="AF10" s="41">
        <f t="shared" si="13"/>
        <v>0.4</v>
      </c>
      <c r="AG10" s="40">
        <f>cálculos2!P9</f>
        <v>2</v>
      </c>
      <c r="AH10" s="41">
        <f t="shared" si="14"/>
        <v>0.5</v>
      </c>
    </row>
    <row r="11" spans="1:37" x14ac:dyDescent="0.25">
      <c r="A11" s="49" t="s">
        <v>2</v>
      </c>
      <c r="B11" s="49" t="s">
        <v>14</v>
      </c>
      <c r="C11" s="34">
        <v>1531</v>
      </c>
      <c r="D11" s="34">
        <f t="shared" si="1"/>
        <v>127.58333333333333</v>
      </c>
      <c r="E11" s="33">
        <v>100</v>
      </c>
      <c r="F11" s="69">
        <f t="shared" si="0"/>
        <v>0.78380143696930116</v>
      </c>
      <c r="G11" s="33">
        <v>105</v>
      </c>
      <c r="H11" s="69">
        <f t="shared" si="2"/>
        <v>0.82299150881776617</v>
      </c>
      <c r="I11" s="33">
        <v>124</v>
      </c>
      <c r="J11" s="50">
        <f t="shared" si="3"/>
        <v>0.97191378184193344</v>
      </c>
      <c r="K11" s="33">
        <v>127</v>
      </c>
      <c r="L11" s="50">
        <f t="shared" si="4"/>
        <v>0.99542782495101245</v>
      </c>
      <c r="M11" s="33">
        <v>138</v>
      </c>
      <c r="N11" s="50">
        <f t="shared" si="5"/>
        <v>1.0816459830176355</v>
      </c>
      <c r="O11" s="33">
        <v>136</v>
      </c>
      <c r="P11" s="50">
        <f t="shared" si="6"/>
        <v>1.0659699542782495</v>
      </c>
      <c r="Q11" s="33">
        <v>107</v>
      </c>
      <c r="R11" s="50">
        <f t="shared" si="7"/>
        <v>0.83866753755715218</v>
      </c>
      <c r="S11" s="33">
        <v>116</v>
      </c>
      <c r="T11" s="50">
        <f t="shared" si="8"/>
        <v>0.90920966688438931</v>
      </c>
      <c r="U11" s="33">
        <v>3</v>
      </c>
      <c r="V11" s="84">
        <f t="shared" si="9"/>
        <v>2.3514043109079036E-2</v>
      </c>
      <c r="W11" s="33">
        <v>132</v>
      </c>
      <c r="X11" s="81">
        <f t="shared" si="10"/>
        <v>1.0346178967994775</v>
      </c>
      <c r="Y11" s="33">
        <v>175</v>
      </c>
      <c r="Z11" s="81">
        <f t="shared" si="11"/>
        <v>1.371652514696277</v>
      </c>
      <c r="AA11" s="33">
        <v>132</v>
      </c>
      <c r="AB11" s="81">
        <f t="shared" si="12"/>
        <v>1.0346178967994775</v>
      </c>
      <c r="AE11" s="40">
        <f>cálculos2!O10</f>
        <v>7</v>
      </c>
      <c r="AF11" s="41">
        <f t="shared" si="13"/>
        <v>0.70000000000000007</v>
      </c>
      <c r="AG11" s="40">
        <f>cálculos2!P10</f>
        <v>4</v>
      </c>
      <c r="AH11" s="41">
        <f t="shared" si="14"/>
        <v>1</v>
      </c>
    </row>
    <row r="12" spans="1:37" x14ac:dyDescent="0.25">
      <c r="A12" s="49" t="s">
        <v>5</v>
      </c>
      <c r="B12" s="49" t="s">
        <v>15</v>
      </c>
      <c r="C12" s="34">
        <v>142</v>
      </c>
      <c r="D12" s="34">
        <f t="shared" si="1"/>
        <v>11.833333333333334</v>
      </c>
      <c r="E12" s="33">
        <v>0</v>
      </c>
      <c r="F12" s="69">
        <f t="shared" si="0"/>
        <v>0</v>
      </c>
      <c r="G12" s="33">
        <v>13</v>
      </c>
      <c r="H12" s="69">
        <f t="shared" si="2"/>
        <v>1.0985915492957745</v>
      </c>
      <c r="I12" s="33">
        <v>15</v>
      </c>
      <c r="J12" s="50">
        <f t="shared" si="3"/>
        <v>1.2676056338028168</v>
      </c>
      <c r="K12" s="33">
        <v>14</v>
      </c>
      <c r="L12" s="50">
        <f t="shared" si="4"/>
        <v>1.1830985915492958</v>
      </c>
      <c r="M12" s="33">
        <v>7</v>
      </c>
      <c r="N12" s="50">
        <f t="shared" si="5"/>
        <v>0.59154929577464788</v>
      </c>
      <c r="O12" s="33">
        <v>6</v>
      </c>
      <c r="P12" s="50">
        <f t="shared" si="6"/>
        <v>0.50704225352112675</v>
      </c>
      <c r="Q12" s="33">
        <v>9</v>
      </c>
      <c r="R12" s="50">
        <f t="shared" si="7"/>
        <v>0.76056338028169013</v>
      </c>
      <c r="S12" s="33">
        <v>3</v>
      </c>
      <c r="T12" s="50">
        <f t="shared" si="8"/>
        <v>0.25352112676056338</v>
      </c>
      <c r="U12" s="33">
        <v>0</v>
      </c>
      <c r="V12" s="84">
        <f t="shared" si="9"/>
        <v>0</v>
      </c>
      <c r="W12" s="33">
        <v>8</v>
      </c>
      <c r="X12" s="81">
        <f t="shared" si="10"/>
        <v>0.676056338028169</v>
      </c>
      <c r="Y12" s="33">
        <v>10</v>
      </c>
      <c r="Z12" s="81">
        <f t="shared" si="11"/>
        <v>0.84507042253521125</v>
      </c>
      <c r="AA12" s="33">
        <v>8</v>
      </c>
      <c r="AB12" s="81">
        <f t="shared" si="12"/>
        <v>0.676056338028169</v>
      </c>
      <c r="AE12" s="40">
        <f>cálculos2!O11</f>
        <v>3</v>
      </c>
      <c r="AF12" s="41">
        <f t="shared" si="13"/>
        <v>0.30000000000000004</v>
      </c>
      <c r="AG12" s="40">
        <f>cálculos2!P11</f>
        <v>2</v>
      </c>
      <c r="AH12" s="41">
        <f t="shared" si="14"/>
        <v>0.5</v>
      </c>
      <c r="AJ12" s="104" t="s">
        <v>167</v>
      </c>
      <c r="AK12" s="104"/>
    </row>
    <row r="13" spans="1:37" x14ac:dyDescent="0.25">
      <c r="A13" s="49" t="s">
        <v>4</v>
      </c>
      <c r="B13" s="49" t="s">
        <v>16</v>
      </c>
      <c r="C13" s="34">
        <v>382</v>
      </c>
      <c r="D13" s="34">
        <f t="shared" si="1"/>
        <v>31.833333333333332</v>
      </c>
      <c r="E13" s="33">
        <v>6</v>
      </c>
      <c r="F13" s="69">
        <f t="shared" si="0"/>
        <v>0.18848167539267016</v>
      </c>
      <c r="G13" s="33">
        <v>22</v>
      </c>
      <c r="H13" s="69">
        <f t="shared" si="2"/>
        <v>0.69109947643979064</v>
      </c>
      <c r="I13" s="33">
        <v>28</v>
      </c>
      <c r="J13" s="50">
        <f t="shared" si="3"/>
        <v>0.87958115183246077</v>
      </c>
      <c r="K13" s="33">
        <v>27</v>
      </c>
      <c r="L13" s="50">
        <f t="shared" si="4"/>
        <v>0.84816753926701571</v>
      </c>
      <c r="M13" s="33">
        <v>38</v>
      </c>
      <c r="N13" s="50">
        <f t="shared" si="5"/>
        <v>1.1937172774869111</v>
      </c>
      <c r="O13" s="33">
        <v>37</v>
      </c>
      <c r="P13" s="50">
        <f t="shared" si="6"/>
        <v>1.162303664921466</v>
      </c>
      <c r="Q13" s="33">
        <v>32</v>
      </c>
      <c r="R13" s="50">
        <f t="shared" si="7"/>
        <v>1.0052356020942408</v>
      </c>
      <c r="S13" s="33">
        <v>23</v>
      </c>
      <c r="T13" s="50">
        <f t="shared" si="8"/>
        <v>0.72251308900523559</v>
      </c>
      <c r="U13" s="33">
        <v>0</v>
      </c>
      <c r="V13" s="84">
        <f t="shared" si="9"/>
        <v>0</v>
      </c>
      <c r="W13" s="33">
        <v>39</v>
      </c>
      <c r="X13" s="81">
        <f t="shared" si="10"/>
        <v>1.2251308900523561</v>
      </c>
      <c r="Y13" s="33">
        <v>42</v>
      </c>
      <c r="Z13" s="81">
        <f t="shared" si="11"/>
        <v>1.3193717277486912</v>
      </c>
      <c r="AA13" s="33">
        <v>39</v>
      </c>
      <c r="AB13" s="81">
        <f t="shared" si="12"/>
        <v>1.2251308900523561</v>
      </c>
      <c r="AE13" s="40">
        <f>cálculos2!O12</f>
        <v>6</v>
      </c>
      <c r="AF13" s="41">
        <f t="shared" si="13"/>
        <v>0.60000000000000009</v>
      </c>
      <c r="AG13" s="40">
        <f>cálculos2!P12</f>
        <v>2</v>
      </c>
      <c r="AH13" s="41">
        <f t="shared" si="14"/>
        <v>0.5</v>
      </c>
      <c r="AJ13" s="44" t="s">
        <v>165</v>
      </c>
      <c r="AK13" s="44" t="s">
        <v>164</v>
      </c>
    </row>
    <row r="14" spans="1:37" x14ac:dyDescent="0.25">
      <c r="A14" s="49" t="s">
        <v>3</v>
      </c>
      <c r="B14" s="49" t="s">
        <v>17</v>
      </c>
      <c r="C14" s="34">
        <v>594</v>
      </c>
      <c r="D14" s="34">
        <f t="shared" si="1"/>
        <v>49.5</v>
      </c>
      <c r="E14" s="33">
        <v>24</v>
      </c>
      <c r="F14" s="69">
        <f t="shared" si="0"/>
        <v>0.48484848484848486</v>
      </c>
      <c r="G14" s="33">
        <v>34</v>
      </c>
      <c r="H14" s="69">
        <f t="shared" si="2"/>
        <v>0.68686868686868685</v>
      </c>
      <c r="I14" s="33">
        <v>38</v>
      </c>
      <c r="J14" s="50">
        <f t="shared" si="3"/>
        <v>0.76767676767676762</v>
      </c>
      <c r="K14" s="33">
        <v>40</v>
      </c>
      <c r="L14" s="50">
        <f t="shared" si="4"/>
        <v>0.80808080808080807</v>
      </c>
      <c r="M14" s="33">
        <v>49</v>
      </c>
      <c r="N14" s="50">
        <f t="shared" si="5"/>
        <v>0.98989898989898994</v>
      </c>
      <c r="O14" s="33">
        <v>49</v>
      </c>
      <c r="P14" s="50">
        <f t="shared" si="6"/>
        <v>0.98989898989898994</v>
      </c>
      <c r="Q14" s="33">
        <v>46</v>
      </c>
      <c r="R14" s="50">
        <f t="shared" si="7"/>
        <v>0.92929292929292928</v>
      </c>
      <c r="S14" s="33">
        <v>45</v>
      </c>
      <c r="T14" s="50">
        <f t="shared" si="8"/>
        <v>0.90909090909090906</v>
      </c>
      <c r="U14" s="33">
        <v>0</v>
      </c>
      <c r="V14" s="84">
        <f t="shared" si="9"/>
        <v>0</v>
      </c>
      <c r="W14" s="33">
        <v>29</v>
      </c>
      <c r="X14" s="81">
        <f t="shared" si="10"/>
        <v>0.58585858585858586</v>
      </c>
      <c r="Y14" s="33">
        <v>48</v>
      </c>
      <c r="Z14" s="81">
        <f t="shared" si="11"/>
        <v>0.96969696969696972</v>
      </c>
      <c r="AA14" s="33">
        <v>29</v>
      </c>
      <c r="AB14" s="81">
        <f t="shared" si="12"/>
        <v>0.58585858585858586</v>
      </c>
      <c r="AE14" s="40">
        <f>cálculos2!O13</f>
        <v>3</v>
      </c>
      <c r="AF14" s="41">
        <f t="shared" si="13"/>
        <v>0.30000000000000004</v>
      </c>
      <c r="AG14" s="40">
        <f>cálculos2!P13</f>
        <v>2</v>
      </c>
      <c r="AH14" s="41">
        <f t="shared" si="14"/>
        <v>0.5</v>
      </c>
      <c r="AJ14" s="54">
        <v>0</v>
      </c>
      <c r="AK14" s="33">
        <f>COUNTIF($AF$3:$AF$80,"=0")</f>
        <v>2</v>
      </c>
    </row>
    <row r="15" spans="1:37" x14ac:dyDescent="0.25">
      <c r="A15" s="49" t="s">
        <v>3</v>
      </c>
      <c r="B15" s="49" t="s">
        <v>18</v>
      </c>
      <c r="C15" s="34">
        <v>212</v>
      </c>
      <c r="D15" s="34">
        <f t="shared" si="1"/>
        <v>17.666666666666668</v>
      </c>
      <c r="E15" s="33">
        <v>0</v>
      </c>
      <c r="F15" s="69">
        <f t="shared" si="0"/>
        <v>0</v>
      </c>
      <c r="G15" s="33">
        <v>17</v>
      </c>
      <c r="H15" s="69">
        <f t="shared" si="2"/>
        <v>0.96226415094339612</v>
      </c>
      <c r="I15" s="33">
        <v>11</v>
      </c>
      <c r="J15" s="50">
        <f t="shared" si="3"/>
        <v>0.62264150943396224</v>
      </c>
      <c r="K15" s="33">
        <v>15</v>
      </c>
      <c r="L15" s="50">
        <f t="shared" si="4"/>
        <v>0.84905660377358483</v>
      </c>
      <c r="M15" s="33">
        <v>15</v>
      </c>
      <c r="N15" s="50">
        <f t="shared" si="5"/>
        <v>0.84905660377358483</v>
      </c>
      <c r="O15" s="33">
        <v>16</v>
      </c>
      <c r="P15" s="50">
        <f t="shared" si="6"/>
        <v>0.90566037735849048</v>
      </c>
      <c r="Q15" s="33">
        <v>16</v>
      </c>
      <c r="R15" s="50">
        <f t="shared" si="7"/>
        <v>0.90566037735849048</v>
      </c>
      <c r="S15" s="33">
        <v>20</v>
      </c>
      <c r="T15" s="50">
        <f t="shared" si="8"/>
        <v>1.1320754716981132</v>
      </c>
      <c r="U15" s="33">
        <v>0</v>
      </c>
      <c r="V15" s="84">
        <f t="shared" si="9"/>
        <v>0</v>
      </c>
      <c r="W15" s="33">
        <v>20</v>
      </c>
      <c r="X15" s="81">
        <f t="shared" si="10"/>
        <v>1.1320754716981132</v>
      </c>
      <c r="Y15" s="33">
        <v>16</v>
      </c>
      <c r="Z15" s="81">
        <f t="shared" si="11"/>
        <v>0.90566037735849048</v>
      </c>
      <c r="AA15" s="33">
        <v>20</v>
      </c>
      <c r="AB15" s="81">
        <f t="shared" si="12"/>
        <v>1.1320754716981132</v>
      </c>
      <c r="AE15" s="40">
        <f>cálculos2!O14</f>
        <v>5</v>
      </c>
      <c r="AF15" s="41">
        <f t="shared" si="13"/>
        <v>0.5</v>
      </c>
      <c r="AG15" s="40">
        <f>cálculos2!P14</f>
        <v>0</v>
      </c>
      <c r="AH15" s="41">
        <f t="shared" si="14"/>
        <v>0</v>
      </c>
      <c r="AJ15" s="54">
        <v>0.1</v>
      </c>
      <c r="AK15" s="33">
        <f>COUNTIF($AF$3:$AF$80,"=0,1")</f>
        <v>2</v>
      </c>
    </row>
    <row r="16" spans="1:37" x14ac:dyDescent="0.25">
      <c r="A16" s="49" t="s">
        <v>5</v>
      </c>
      <c r="B16" s="49" t="s">
        <v>19</v>
      </c>
      <c r="C16" s="34">
        <v>79</v>
      </c>
      <c r="D16" s="34">
        <f t="shared" si="1"/>
        <v>6.583333333333333</v>
      </c>
      <c r="E16" s="33">
        <v>2</v>
      </c>
      <c r="F16" s="69">
        <f t="shared" si="0"/>
        <v>0.30379746835443039</v>
      </c>
      <c r="G16" s="33">
        <v>5</v>
      </c>
      <c r="H16" s="69">
        <f t="shared" si="2"/>
        <v>0.759493670886076</v>
      </c>
      <c r="I16" s="33">
        <v>14</v>
      </c>
      <c r="J16" s="50">
        <f t="shared" si="3"/>
        <v>2.1265822784810129</v>
      </c>
      <c r="K16" s="33">
        <v>13</v>
      </c>
      <c r="L16" s="50">
        <f t="shared" si="4"/>
        <v>1.9746835443037976</v>
      </c>
      <c r="M16" s="33">
        <v>16</v>
      </c>
      <c r="N16" s="50">
        <f t="shared" si="5"/>
        <v>2.4303797468354431</v>
      </c>
      <c r="O16" s="33">
        <v>16</v>
      </c>
      <c r="P16" s="50">
        <f t="shared" si="6"/>
        <v>2.4303797468354431</v>
      </c>
      <c r="Q16" s="33">
        <v>7</v>
      </c>
      <c r="R16" s="50">
        <f t="shared" si="7"/>
        <v>1.0632911392405064</v>
      </c>
      <c r="S16" s="33">
        <v>9</v>
      </c>
      <c r="T16" s="50">
        <f t="shared" si="8"/>
        <v>1.3670886075949367</v>
      </c>
      <c r="U16" s="33">
        <v>2</v>
      </c>
      <c r="V16" s="84">
        <f t="shared" si="9"/>
        <v>0.30379746835443039</v>
      </c>
      <c r="W16" s="33">
        <v>1</v>
      </c>
      <c r="X16" s="81">
        <f t="shared" si="10"/>
        <v>0.15189873417721519</v>
      </c>
      <c r="Y16" s="33">
        <v>8</v>
      </c>
      <c r="Z16" s="81">
        <f t="shared" si="11"/>
        <v>1.2151898734177216</v>
      </c>
      <c r="AA16" s="33">
        <v>1</v>
      </c>
      <c r="AB16" s="81">
        <f t="shared" si="12"/>
        <v>0.15189873417721519</v>
      </c>
      <c r="AE16" s="40">
        <f>cálculos2!O15</f>
        <v>7</v>
      </c>
      <c r="AF16" s="41">
        <f t="shared" si="13"/>
        <v>0.70000000000000007</v>
      </c>
      <c r="AG16" s="40">
        <f>cálculos2!P15</f>
        <v>4</v>
      </c>
      <c r="AH16" s="41">
        <f t="shared" si="14"/>
        <v>1</v>
      </c>
      <c r="AJ16" s="54">
        <v>0.2</v>
      </c>
      <c r="AK16" s="33">
        <f>COUNTIF($AF$3:$AF$80,"=0,2")</f>
        <v>4</v>
      </c>
    </row>
    <row r="17" spans="1:37" x14ac:dyDescent="0.25">
      <c r="A17" s="49" t="s">
        <v>2</v>
      </c>
      <c r="B17" s="49" t="s">
        <v>20</v>
      </c>
      <c r="C17" s="34">
        <v>208</v>
      </c>
      <c r="D17" s="34">
        <f t="shared" si="1"/>
        <v>17.333333333333332</v>
      </c>
      <c r="E17" s="33">
        <v>2</v>
      </c>
      <c r="F17" s="69">
        <f t="shared" si="0"/>
        <v>0.11538461538461539</v>
      </c>
      <c r="G17" s="33">
        <v>18</v>
      </c>
      <c r="H17" s="69">
        <f t="shared" si="2"/>
        <v>1.0384615384615385</v>
      </c>
      <c r="I17" s="33">
        <v>26</v>
      </c>
      <c r="J17" s="50">
        <f t="shared" si="3"/>
        <v>1.5</v>
      </c>
      <c r="K17" s="33">
        <v>26</v>
      </c>
      <c r="L17" s="50">
        <f t="shared" si="4"/>
        <v>1.5</v>
      </c>
      <c r="M17" s="33">
        <v>22</v>
      </c>
      <c r="N17" s="50">
        <f t="shared" si="5"/>
        <v>1.2692307692307694</v>
      </c>
      <c r="O17" s="33">
        <v>21</v>
      </c>
      <c r="P17" s="50">
        <f t="shared" si="6"/>
        <v>1.2115384615384617</v>
      </c>
      <c r="Q17" s="33">
        <v>15</v>
      </c>
      <c r="R17" s="50">
        <f t="shared" si="7"/>
        <v>0.86538461538461542</v>
      </c>
      <c r="S17" s="33">
        <v>19</v>
      </c>
      <c r="T17" s="50">
        <f t="shared" si="8"/>
        <v>1.0961538461538463</v>
      </c>
      <c r="U17" s="33">
        <v>0</v>
      </c>
      <c r="V17" s="84">
        <f t="shared" si="9"/>
        <v>0</v>
      </c>
      <c r="W17" s="33">
        <v>26</v>
      </c>
      <c r="X17" s="81">
        <f t="shared" si="10"/>
        <v>1.5</v>
      </c>
      <c r="Y17" s="33">
        <v>20</v>
      </c>
      <c r="Z17" s="81">
        <f t="shared" si="11"/>
        <v>1.153846153846154</v>
      </c>
      <c r="AA17" s="33">
        <v>26</v>
      </c>
      <c r="AB17" s="81">
        <f t="shared" si="12"/>
        <v>1.5</v>
      </c>
      <c r="AE17" s="40">
        <f>cálculos2!O16</f>
        <v>9</v>
      </c>
      <c r="AF17" s="41">
        <f t="shared" si="13"/>
        <v>0.9</v>
      </c>
      <c r="AG17" s="40">
        <f>cálculos2!P16</f>
        <v>4</v>
      </c>
      <c r="AH17" s="41">
        <f t="shared" si="14"/>
        <v>1</v>
      </c>
      <c r="AJ17" s="54">
        <v>0.3</v>
      </c>
      <c r="AK17" s="33">
        <f>COUNTIF($AF$3:$AF$80,"=0,3")</f>
        <v>7</v>
      </c>
    </row>
    <row r="18" spans="1:37" x14ac:dyDescent="0.25">
      <c r="A18" s="49" t="s">
        <v>5</v>
      </c>
      <c r="B18" s="49" t="s">
        <v>21</v>
      </c>
      <c r="C18" s="34">
        <v>2503</v>
      </c>
      <c r="D18" s="34">
        <f t="shared" si="1"/>
        <v>208.58333333333334</v>
      </c>
      <c r="E18" s="33">
        <v>267</v>
      </c>
      <c r="F18" s="69">
        <f t="shared" si="0"/>
        <v>1.2800639232920494</v>
      </c>
      <c r="G18" s="33">
        <v>156</v>
      </c>
      <c r="H18" s="69">
        <f t="shared" si="2"/>
        <v>0.7479025169796244</v>
      </c>
      <c r="I18" s="33">
        <v>214</v>
      </c>
      <c r="J18" s="50">
        <f t="shared" si="3"/>
        <v>1.0259688373951259</v>
      </c>
      <c r="K18" s="33">
        <v>205</v>
      </c>
      <c r="L18" s="50">
        <f t="shared" si="4"/>
        <v>0.98282061526168596</v>
      </c>
      <c r="M18" s="33">
        <v>224</v>
      </c>
      <c r="N18" s="50">
        <f t="shared" si="5"/>
        <v>1.0739113064322812</v>
      </c>
      <c r="O18" s="33">
        <v>214</v>
      </c>
      <c r="P18" s="50">
        <f t="shared" si="6"/>
        <v>1.0259688373951259</v>
      </c>
      <c r="Q18" s="33">
        <v>196</v>
      </c>
      <c r="R18" s="50">
        <f t="shared" si="7"/>
        <v>0.93967239312824602</v>
      </c>
      <c r="S18" s="33">
        <v>193</v>
      </c>
      <c r="T18" s="50">
        <f t="shared" si="8"/>
        <v>0.92528965241709948</v>
      </c>
      <c r="U18" s="33">
        <v>0</v>
      </c>
      <c r="V18" s="84">
        <f t="shared" si="9"/>
        <v>0</v>
      </c>
      <c r="W18" s="33">
        <v>216</v>
      </c>
      <c r="X18" s="81">
        <f t="shared" si="10"/>
        <v>1.0355573312025568</v>
      </c>
      <c r="Y18" s="33">
        <v>243</v>
      </c>
      <c r="Z18" s="81">
        <f t="shared" si="11"/>
        <v>1.1650019976028765</v>
      </c>
      <c r="AA18" s="33">
        <v>216</v>
      </c>
      <c r="AB18" s="81">
        <f t="shared" si="12"/>
        <v>1.0355573312025568</v>
      </c>
      <c r="AE18" s="40">
        <f>cálculos2!O17</f>
        <v>7</v>
      </c>
      <c r="AF18" s="41">
        <f t="shared" si="13"/>
        <v>0.70000000000000007</v>
      </c>
      <c r="AG18" s="40">
        <f>cálculos2!P17</f>
        <v>4</v>
      </c>
      <c r="AH18" s="41">
        <f t="shared" si="14"/>
        <v>1</v>
      </c>
      <c r="AJ18" s="54">
        <v>0.4</v>
      </c>
      <c r="AK18" s="33">
        <f>COUNTIF($AF$3:$AF$80,"=0,4")</f>
        <v>8</v>
      </c>
    </row>
    <row r="19" spans="1:37" x14ac:dyDescent="0.25">
      <c r="A19" s="49" t="s">
        <v>2</v>
      </c>
      <c r="B19" s="49" t="s">
        <v>22</v>
      </c>
      <c r="C19" s="34">
        <v>4970</v>
      </c>
      <c r="D19" s="34">
        <f t="shared" si="1"/>
        <v>414.16666666666669</v>
      </c>
      <c r="E19" s="33">
        <v>145</v>
      </c>
      <c r="F19" s="69">
        <f t="shared" si="0"/>
        <v>0.35010060362173034</v>
      </c>
      <c r="G19" s="33">
        <v>306</v>
      </c>
      <c r="H19" s="69">
        <f t="shared" si="2"/>
        <v>0.73883299798792756</v>
      </c>
      <c r="I19" s="33">
        <v>448</v>
      </c>
      <c r="J19" s="50">
        <f t="shared" si="3"/>
        <v>1.0816901408450703</v>
      </c>
      <c r="K19" s="33">
        <v>432</v>
      </c>
      <c r="L19" s="50">
        <f t="shared" si="4"/>
        <v>1.0430583501006037</v>
      </c>
      <c r="M19" s="33">
        <v>451</v>
      </c>
      <c r="N19" s="50">
        <f t="shared" si="5"/>
        <v>1.0889336016096578</v>
      </c>
      <c r="O19" s="33">
        <v>440</v>
      </c>
      <c r="P19" s="50">
        <f t="shared" si="6"/>
        <v>1.0623742454728369</v>
      </c>
      <c r="Q19" s="33">
        <v>408</v>
      </c>
      <c r="R19" s="50">
        <f t="shared" si="7"/>
        <v>0.98511066398390335</v>
      </c>
      <c r="S19" s="33">
        <v>352</v>
      </c>
      <c r="T19" s="50">
        <f t="shared" si="8"/>
        <v>0.84989939637826961</v>
      </c>
      <c r="U19" s="33">
        <v>11</v>
      </c>
      <c r="V19" s="84">
        <f t="shared" si="9"/>
        <v>2.6559356136820925E-2</v>
      </c>
      <c r="W19" s="33">
        <v>399</v>
      </c>
      <c r="X19" s="81">
        <f t="shared" si="10"/>
        <v>0.96338028169014078</v>
      </c>
      <c r="Y19" s="33">
        <v>443</v>
      </c>
      <c r="Z19" s="81">
        <f t="shared" si="11"/>
        <v>1.0696177062374246</v>
      </c>
      <c r="AA19" s="33">
        <v>399</v>
      </c>
      <c r="AB19" s="81">
        <f t="shared" si="12"/>
        <v>0.96338028169014078</v>
      </c>
      <c r="AE19" s="40">
        <f>cálculos2!O18</f>
        <v>8</v>
      </c>
      <c r="AF19" s="41">
        <f t="shared" si="13"/>
        <v>0.8</v>
      </c>
      <c r="AG19" s="40">
        <f>cálculos2!P18</f>
        <v>4</v>
      </c>
      <c r="AH19" s="41">
        <f t="shared" si="14"/>
        <v>1</v>
      </c>
      <c r="AJ19" s="54">
        <v>0.5</v>
      </c>
      <c r="AK19" s="33">
        <f>COUNTIF($AF$3:$AF$80,"=0,5")</f>
        <v>13</v>
      </c>
    </row>
    <row r="20" spans="1:37" x14ac:dyDescent="0.25">
      <c r="A20" s="49" t="s">
        <v>5</v>
      </c>
      <c r="B20" s="49" t="s">
        <v>23</v>
      </c>
      <c r="C20" s="34">
        <v>451</v>
      </c>
      <c r="D20" s="34">
        <f t="shared" si="1"/>
        <v>37.583333333333336</v>
      </c>
      <c r="E20" s="33">
        <v>23</v>
      </c>
      <c r="F20" s="69">
        <f t="shared" si="0"/>
        <v>0.61197339246119731</v>
      </c>
      <c r="G20" s="33">
        <v>33</v>
      </c>
      <c r="H20" s="69">
        <f t="shared" si="2"/>
        <v>0.87804878048780477</v>
      </c>
      <c r="I20" s="33">
        <v>43</v>
      </c>
      <c r="J20" s="50">
        <f t="shared" si="3"/>
        <v>1.1441241685144123</v>
      </c>
      <c r="K20" s="33">
        <v>42</v>
      </c>
      <c r="L20" s="50">
        <f t="shared" si="4"/>
        <v>1.1175166297117516</v>
      </c>
      <c r="M20" s="33">
        <v>37</v>
      </c>
      <c r="N20" s="50">
        <f t="shared" si="5"/>
        <v>0.9844789356984478</v>
      </c>
      <c r="O20" s="33">
        <v>35</v>
      </c>
      <c r="P20" s="50">
        <f t="shared" si="6"/>
        <v>0.93126385809312628</v>
      </c>
      <c r="Q20" s="33">
        <v>32</v>
      </c>
      <c r="R20" s="50">
        <f t="shared" si="7"/>
        <v>0.85144124168514412</v>
      </c>
      <c r="S20" s="33">
        <v>31</v>
      </c>
      <c r="T20" s="50">
        <f t="shared" si="8"/>
        <v>0.82483370288248337</v>
      </c>
      <c r="U20" s="33">
        <v>0</v>
      </c>
      <c r="V20" s="84">
        <f t="shared" si="9"/>
        <v>0</v>
      </c>
      <c r="W20" s="33">
        <v>30</v>
      </c>
      <c r="X20" s="81">
        <f t="shared" si="10"/>
        <v>0.79822616407982261</v>
      </c>
      <c r="Y20" s="33">
        <v>51</v>
      </c>
      <c r="Z20" s="81">
        <f t="shared" si="11"/>
        <v>1.3569844789356984</v>
      </c>
      <c r="AA20" s="33">
        <v>30</v>
      </c>
      <c r="AB20" s="81">
        <f t="shared" si="12"/>
        <v>0.79822616407982261</v>
      </c>
      <c r="AE20" s="40">
        <f>cálculos2!O19</f>
        <v>5</v>
      </c>
      <c r="AF20" s="41">
        <f t="shared" si="13"/>
        <v>0.5</v>
      </c>
      <c r="AG20" s="40">
        <f>cálculos2!P19</f>
        <v>4</v>
      </c>
      <c r="AH20" s="41">
        <f t="shared" si="14"/>
        <v>1</v>
      </c>
      <c r="AJ20" s="54">
        <v>0.6</v>
      </c>
      <c r="AK20" s="33">
        <f>COUNTIF($AF$3:$AF$80,"=0,6")</f>
        <v>16</v>
      </c>
    </row>
    <row r="21" spans="1:37" x14ac:dyDescent="0.25">
      <c r="A21" s="49" t="s">
        <v>4</v>
      </c>
      <c r="B21" s="49" t="s">
        <v>24</v>
      </c>
      <c r="C21" s="34">
        <v>1605</v>
      </c>
      <c r="D21" s="34">
        <f t="shared" si="1"/>
        <v>133.75</v>
      </c>
      <c r="E21" s="33">
        <v>309</v>
      </c>
      <c r="F21" s="69">
        <f t="shared" si="0"/>
        <v>2.3102803738317759</v>
      </c>
      <c r="G21" s="33">
        <v>133</v>
      </c>
      <c r="H21" s="69">
        <f t="shared" si="2"/>
        <v>0.99439252336448603</v>
      </c>
      <c r="I21" s="33">
        <v>142</v>
      </c>
      <c r="J21" s="50">
        <f t="shared" si="3"/>
        <v>1.0616822429906543</v>
      </c>
      <c r="K21" s="33">
        <v>131</v>
      </c>
      <c r="L21" s="50">
        <f t="shared" si="4"/>
        <v>0.97943925233644857</v>
      </c>
      <c r="M21" s="33">
        <v>144</v>
      </c>
      <c r="N21" s="50">
        <f t="shared" si="5"/>
        <v>1.0766355140186916</v>
      </c>
      <c r="O21" s="33">
        <v>152</v>
      </c>
      <c r="P21" s="50">
        <f t="shared" si="6"/>
        <v>1.1364485981308412</v>
      </c>
      <c r="Q21" s="33">
        <v>124</v>
      </c>
      <c r="R21" s="50">
        <f t="shared" si="7"/>
        <v>0.92710280373831777</v>
      </c>
      <c r="S21" s="33">
        <v>117</v>
      </c>
      <c r="T21" s="50">
        <f t="shared" si="8"/>
        <v>0.87476635514018697</v>
      </c>
      <c r="U21" s="33">
        <v>0</v>
      </c>
      <c r="V21" s="84">
        <f t="shared" si="9"/>
        <v>0</v>
      </c>
      <c r="W21" s="33">
        <v>106</v>
      </c>
      <c r="X21" s="81">
        <f t="shared" si="10"/>
        <v>0.79252336448598126</v>
      </c>
      <c r="Y21" s="33">
        <v>142</v>
      </c>
      <c r="Z21" s="81">
        <f t="shared" si="11"/>
        <v>1.0616822429906543</v>
      </c>
      <c r="AA21" s="33">
        <v>106</v>
      </c>
      <c r="AB21" s="81">
        <f t="shared" si="12"/>
        <v>0.79252336448598126</v>
      </c>
      <c r="AE21" s="40">
        <f>cálculos2!O20</f>
        <v>6</v>
      </c>
      <c r="AF21" s="41">
        <f t="shared" si="13"/>
        <v>0.60000000000000009</v>
      </c>
      <c r="AG21" s="40">
        <f>cálculos2!P20</f>
        <v>4</v>
      </c>
      <c r="AH21" s="41">
        <f t="shared" si="14"/>
        <v>1</v>
      </c>
      <c r="AJ21" s="54">
        <v>0.7</v>
      </c>
      <c r="AK21" s="33">
        <f>COUNTIF($AF$3:$AF$80,"=0,7")</f>
        <v>11</v>
      </c>
    </row>
    <row r="22" spans="1:37" x14ac:dyDescent="0.25">
      <c r="A22" s="49" t="s">
        <v>3</v>
      </c>
      <c r="B22" s="49" t="s">
        <v>25</v>
      </c>
      <c r="C22" s="34">
        <v>384</v>
      </c>
      <c r="D22" s="34">
        <f t="shared" si="1"/>
        <v>32</v>
      </c>
      <c r="E22" s="33">
        <v>0</v>
      </c>
      <c r="F22" s="69">
        <f t="shared" si="0"/>
        <v>0</v>
      </c>
      <c r="G22" s="33">
        <v>22</v>
      </c>
      <c r="H22" s="69">
        <f t="shared" si="2"/>
        <v>0.6875</v>
      </c>
      <c r="I22" s="33">
        <v>32</v>
      </c>
      <c r="J22" s="50">
        <f t="shared" si="3"/>
        <v>1</v>
      </c>
      <c r="K22" s="33">
        <v>33</v>
      </c>
      <c r="L22" s="50">
        <f t="shared" si="4"/>
        <v>1.03125</v>
      </c>
      <c r="M22" s="33">
        <v>30</v>
      </c>
      <c r="N22" s="50">
        <f t="shared" si="5"/>
        <v>0.9375</v>
      </c>
      <c r="O22" s="33">
        <v>28</v>
      </c>
      <c r="P22" s="50">
        <f t="shared" si="6"/>
        <v>0.875</v>
      </c>
      <c r="Q22" s="33">
        <v>29</v>
      </c>
      <c r="R22" s="50">
        <f t="shared" si="7"/>
        <v>0.90625</v>
      </c>
      <c r="S22" s="33">
        <v>37</v>
      </c>
      <c r="T22" s="50">
        <f t="shared" si="8"/>
        <v>1.15625</v>
      </c>
      <c r="U22" s="33">
        <v>0</v>
      </c>
      <c r="V22" s="84">
        <f t="shared" si="9"/>
        <v>0</v>
      </c>
      <c r="W22" s="33">
        <v>25</v>
      </c>
      <c r="X22" s="81">
        <f t="shared" si="10"/>
        <v>0.78125</v>
      </c>
      <c r="Y22" s="33">
        <v>41</v>
      </c>
      <c r="Z22" s="81">
        <f t="shared" si="11"/>
        <v>1.28125</v>
      </c>
      <c r="AA22" s="33">
        <v>25</v>
      </c>
      <c r="AB22" s="81">
        <f t="shared" si="12"/>
        <v>0.78125</v>
      </c>
      <c r="AE22" s="40">
        <f>cálculos2!O21</f>
        <v>4</v>
      </c>
      <c r="AF22" s="41">
        <f t="shared" si="13"/>
        <v>0.4</v>
      </c>
      <c r="AG22" s="40">
        <f>cálculos2!P21</f>
        <v>3</v>
      </c>
      <c r="AH22" s="41">
        <f t="shared" si="14"/>
        <v>0.75</v>
      </c>
      <c r="AJ22" s="54">
        <v>0.8</v>
      </c>
      <c r="AK22" s="33">
        <f>COUNTIF($AF$3:$AF$80,"=0,8")</f>
        <v>8</v>
      </c>
    </row>
    <row r="23" spans="1:37" x14ac:dyDescent="0.25">
      <c r="A23" s="49" t="s">
        <v>2</v>
      </c>
      <c r="B23" s="49" t="s">
        <v>26</v>
      </c>
      <c r="C23" s="34">
        <v>166</v>
      </c>
      <c r="D23" s="34">
        <f t="shared" si="1"/>
        <v>13.833333333333334</v>
      </c>
      <c r="E23" s="33">
        <v>0</v>
      </c>
      <c r="F23" s="69">
        <f t="shared" si="0"/>
        <v>0</v>
      </c>
      <c r="G23" s="33">
        <v>17</v>
      </c>
      <c r="H23" s="69">
        <f t="shared" si="2"/>
        <v>1.2289156626506024</v>
      </c>
      <c r="I23" s="33">
        <v>10</v>
      </c>
      <c r="J23" s="50">
        <f t="shared" si="3"/>
        <v>0.72289156626506024</v>
      </c>
      <c r="K23" s="33">
        <v>10</v>
      </c>
      <c r="L23" s="50">
        <f t="shared" si="4"/>
        <v>0.72289156626506024</v>
      </c>
      <c r="M23" s="33">
        <v>13</v>
      </c>
      <c r="N23" s="50">
        <f t="shared" si="5"/>
        <v>0.93975903614457823</v>
      </c>
      <c r="O23" s="33">
        <v>13</v>
      </c>
      <c r="P23" s="50">
        <f t="shared" si="6"/>
        <v>0.93975903614457823</v>
      </c>
      <c r="Q23" s="33">
        <v>12</v>
      </c>
      <c r="R23" s="50">
        <f t="shared" si="7"/>
        <v>0.86746987951807231</v>
      </c>
      <c r="S23" s="33">
        <v>13</v>
      </c>
      <c r="T23" s="50">
        <f t="shared" si="8"/>
        <v>0.93975903614457823</v>
      </c>
      <c r="U23" s="33">
        <v>0</v>
      </c>
      <c r="V23" s="84">
        <f t="shared" si="9"/>
        <v>0</v>
      </c>
      <c r="W23" s="33">
        <v>8</v>
      </c>
      <c r="X23" s="81">
        <f t="shared" si="10"/>
        <v>0.57831325301204817</v>
      </c>
      <c r="Y23" s="33">
        <v>8</v>
      </c>
      <c r="Z23" s="81">
        <f t="shared" si="11"/>
        <v>0.57831325301204817</v>
      </c>
      <c r="AA23" s="33">
        <v>8</v>
      </c>
      <c r="AB23" s="81">
        <f t="shared" si="12"/>
        <v>0.57831325301204817</v>
      </c>
      <c r="AE23" s="40">
        <f>cálculos2!O22</f>
        <v>2</v>
      </c>
      <c r="AF23" s="41">
        <f t="shared" si="13"/>
        <v>0.2</v>
      </c>
      <c r="AG23" s="40">
        <f>cálculos2!P22</f>
        <v>0</v>
      </c>
      <c r="AH23" s="41">
        <f t="shared" si="14"/>
        <v>0</v>
      </c>
      <c r="AJ23" s="54">
        <v>0.9</v>
      </c>
      <c r="AK23" s="33">
        <f>COUNTIF($AF$3:$AF$80,"=0,9")</f>
        <v>5</v>
      </c>
    </row>
    <row r="24" spans="1:37" x14ac:dyDescent="0.25">
      <c r="A24" s="49" t="s">
        <v>5</v>
      </c>
      <c r="B24" s="49" t="s">
        <v>27</v>
      </c>
      <c r="C24" s="34">
        <v>64</v>
      </c>
      <c r="D24" s="34">
        <f t="shared" si="1"/>
        <v>5.333333333333333</v>
      </c>
      <c r="E24" s="33">
        <v>7</v>
      </c>
      <c r="F24" s="69">
        <f t="shared" si="0"/>
        <v>1.3125</v>
      </c>
      <c r="G24" s="33">
        <v>4</v>
      </c>
      <c r="H24" s="69">
        <f t="shared" si="2"/>
        <v>0.75</v>
      </c>
      <c r="I24" s="33">
        <v>6</v>
      </c>
      <c r="J24" s="50">
        <f t="shared" si="3"/>
        <v>1.125</v>
      </c>
      <c r="K24" s="33">
        <v>6</v>
      </c>
      <c r="L24" s="50">
        <f t="shared" si="4"/>
        <v>1.125</v>
      </c>
      <c r="M24" s="33">
        <v>5</v>
      </c>
      <c r="N24" s="50">
        <f t="shared" si="5"/>
        <v>0.9375</v>
      </c>
      <c r="O24" s="33">
        <v>5</v>
      </c>
      <c r="P24" s="50">
        <f t="shared" si="6"/>
        <v>0.9375</v>
      </c>
      <c r="Q24" s="33">
        <v>7</v>
      </c>
      <c r="R24" s="50">
        <f t="shared" si="7"/>
        <v>1.3125</v>
      </c>
      <c r="S24" s="33">
        <v>6</v>
      </c>
      <c r="T24" s="50">
        <f t="shared" si="8"/>
        <v>1.125</v>
      </c>
      <c r="U24" s="33">
        <v>0</v>
      </c>
      <c r="V24" s="84">
        <f t="shared" si="9"/>
        <v>0</v>
      </c>
      <c r="W24" s="33">
        <v>5</v>
      </c>
      <c r="X24" s="81">
        <f t="shared" si="10"/>
        <v>0.9375</v>
      </c>
      <c r="Y24" s="33">
        <v>4</v>
      </c>
      <c r="Z24" s="81">
        <f t="shared" si="11"/>
        <v>0.75</v>
      </c>
      <c r="AA24" s="33">
        <v>5</v>
      </c>
      <c r="AB24" s="81">
        <f t="shared" si="12"/>
        <v>0.9375</v>
      </c>
      <c r="AE24" s="40">
        <f>cálculos2!O23</f>
        <v>5</v>
      </c>
      <c r="AF24" s="41">
        <f t="shared" si="13"/>
        <v>0.5</v>
      </c>
      <c r="AG24" s="40">
        <f>cálculos2!P23</f>
        <v>2</v>
      </c>
      <c r="AH24" s="41">
        <f t="shared" si="14"/>
        <v>0.5</v>
      </c>
      <c r="AJ24" s="54">
        <v>1</v>
      </c>
      <c r="AK24" s="33">
        <f>COUNTIF($AF$3:$AF$80,"=1,0")</f>
        <v>2</v>
      </c>
    </row>
    <row r="25" spans="1:37" x14ac:dyDescent="0.25">
      <c r="A25" s="49" t="s">
        <v>2</v>
      </c>
      <c r="B25" s="49" t="s">
        <v>28</v>
      </c>
      <c r="C25" s="34">
        <v>414</v>
      </c>
      <c r="D25" s="34">
        <f t="shared" si="1"/>
        <v>34.5</v>
      </c>
      <c r="E25" s="33">
        <v>4</v>
      </c>
      <c r="F25" s="69">
        <f t="shared" si="0"/>
        <v>0.11594202898550725</v>
      </c>
      <c r="G25" s="33">
        <v>29</v>
      </c>
      <c r="H25" s="69">
        <f t="shared" si="2"/>
        <v>0.84057971014492749</v>
      </c>
      <c r="I25" s="33">
        <v>36</v>
      </c>
      <c r="J25" s="50">
        <f t="shared" si="3"/>
        <v>1.0434782608695652</v>
      </c>
      <c r="K25" s="33">
        <v>36</v>
      </c>
      <c r="L25" s="50">
        <f t="shared" si="4"/>
        <v>1.0434782608695652</v>
      </c>
      <c r="M25" s="33">
        <v>25</v>
      </c>
      <c r="N25" s="50">
        <f t="shared" si="5"/>
        <v>0.72463768115942029</v>
      </c>
      <c r="O25" s="33">
        <v>22</v>
      </c>
      <c r="P25" s="50">
        <f t="shared" si="6"/>
        <v>0.6376811594202898</v>
      </c>
      <c r="Q25" s="33">
        <v>32</v>
      </c>
      <c r="R25" s="50">
        <f t="shared" si="7"/>
        <v>0.92753623188405798</v>
      </c>
      <c r="S25" s="33">
        <v>32</v>
      </c>
      <c r="T25" s="50">
        <f t="shared" si="8"/>
        <v>0.92753623188405798</v>
      </c>
      <c r="U25" s="33">
        <v>0</v>
      </c>
      <c r="V25" s="84">
        <f t="shared" si="9"/>
        <v>0</v>
      </c>
      <c r="W25" s="33">
        <v>42</v>
      </c>
      <c r="X25" s="81">
        <f t="shared" si="10"/>
        <v>1.2173913043478262</v>
      </c>
      <c r="Y25" s="33">
        <v>44</v>
      </c>
      <c r="Z25" s="81">
        <f t="shared" si="11"/>
        <v>1.2753623188405796</v>
      </c>
      <c r="AA25" s="33">
        <v>42</v>
      </c>
      <c r="AB25" s="81">
        <f t="shared" si="12"/>
        <v>1.2173913043478262</v>
      </c>
      <c r="AE25" s="40">
        <f>cálculos2!O24</f>
        <v>5</v>
      </c>
      <c r="AF25" s="41">
        <f t="shared" si="13"/>
        <v>0.5</v>
      </c>
      <c r="AG25" s="40">
        <f>cálculos2!P24</f>
        <v>3</v>
      </c>
      <c r="AH25" s="41">
        <f t="shared" si="14"/>
        <v>0.75</v>
      </c>
    </row>
    <row r="26" spans="1:37" x14ac:dyDescent="0.25">
      <c r="A26" s="49" t="s">
        <v>5</v>
      </c>
      <c r="B26" s="49" t="s">
        <v>29</v>
      </c>
      <c r="C26" s="34">
        <v>95</v>
      </c>
      <c r="D26" s="34">
        <f t="shared" si="1"/>
        <v>7.916666666666667</v>
      </c>
      <c r="E26" s="33">
        <v>2</v>
      </c>
      <c r="F26" s="69">
        <f t="shared" si="0"/>
        <v>0.25263157894736843</v>
      </c>
      <c r="G26" s="33">
        <v>4</v>
      </c>
      <c r="H26" s="69">
        <f t="shared" si="2"/>
        <v>0.50526315789473686</v>
      </c>
      <c r="I26" s="33">
        <v>9</v>
      </c>
      <c r="J26" s="50">
        <f t="shared" si="3"/>
        <v>1.1368421052631579</v>
      </c>
      <c r="K26" s="33">
        <v>10</v>
      </c>
      <c r="L26" s="50">
        <f t="shared" si="4"/>
        <v>1.263157894736842</v>
      </c>
      <c r="M26" s="33">
        <v>11</v>
      </c>
      <c r="N26" s="50">
        <f t="shared" si="5"/>
        <v>1.3894736842105262</v>
      </c>
      <c r="O26" s="33">
        <v>10</v>
      </c>
      <c r="P26" s="50">
        <f t="shared" si="6"/>
        <v>1.263157894736842</v>
      </c>
      <c r="Q26" s="33">
        <v>8</v>
      </c>
      <c r="R26" s="50">
        <f t="shared" si="7"/>
        <v>1.0105263157894737</v>
      </c>
      <c r="S26" s="33">
        <v>11</v>
      </c>
      <c r="T26" s="50">
        <f t="shared" si="8"/>
        <v>1.3894736842105262</v>
      </c>
      <c r="U26" s="33">
        <v>0</v>
      </c>
      <c r="V26" s="84">
        <f t="shared" si="9"/>
        <v>0</v>
      </c>
      <c r="W26" s="33">
        <v>9</v>
      </c>
      <c r="X26" s="81">
        <f t="shared" si="10"/>
        <v>1.1368421052631579</v>
      </c>
      <c r="Y26" s="33">
        <v>9</v>
      </c>
      <c r="Z26" s="81">
        <f t="shared" si="11"/>
        <v>1.1368421052631579</v>
      </c>
      <c r="AA26" s="33">
        <v>9</v>
      </c>
      <c r="AB26" s="81">
        <f t="shared" si="12"/>
        <v>1.1368421052631579</v>
      </c>
      <c r="AE26" s="40">
        <f>cálculos2!O25</f>
        <v>9</v>
      </c>
      <c r="AF26" s="41">
        <f t="shared" si="13"/>
        <v>0.9</v>
      </c>
      <c r="AG26" s="40">
        <f>cálculos2!P25</f>
        <v>4</v>
      </c>
      <c r="AH26" s="41">
        <f t="shared" si="14"/>
        <v>1</v>
      </c>
    </row>
    <row r="27" spans="1:37" x14ac:dyDescent="0.25">
      <c r="A27" s="49" t="s">
        <v>3</v>
      </c>
      <c r="B27" s="49" t="s">
        <v>30</v>
      </c>
      <c r="C27" s="34">
        <v>257</v>
      </c>
      <c r="D27" s="34">
        <f t="shared" si="1"/>
        <v>21.416666666666668</v>
      </c>
      <c r="E27" s="33">
        <v>11</v>
      </c>
      <c r="F27" s="69">
        <f t="shared" si="0"/>
        <v>0.51361867704280151</v>
      </c>
      <c r="G27" s="33">
        <v>26</v>
      </c>
      <c r="H27" s="69">
        <f t="shared" si="2"/>
        <v>1.2140077821011672</v>
      </c>
      <c r="I27" s="33">
        <v>30</v>
      </c>
      <c r="J27" s="50">
        <f t="shared" si="3"/>
        <v>1.4007782101167314</v>
      </c>
      <c r="K27" s="33">
        <v>27</v>
      </c>
      <c r="L27" s="50">
        <f t="shared" si="4"/>
        <v>1.2607003891050583</v>
      </c>
      <c r="M27" s="33">
        <v>30</v>
      </c>
      <c r="N27" s="50">
        <f t="shared" si="5"/>
        <v>1.4007782101167314</v>
      </c>
      <c r="O27" s="33">
        <v>29</v>
      </c>
      <c r="P27" s="50">
        <f t="shared" si="6"/>
        <v>1.3540856031128403</v>
      </c>
      <c r="Q27" s="33">
        <v>19</v>
      </c>
      <c r="R27" s="50">
        <f t="shared" si="7"/>
        <v>0.88715953307392992</v>
      </c>
      <c r="S27" s="33">
        <v>27</v>
      </c>
      <c r="T27" s="50">
        <f t="shared" si="8"/>
        <v>1.2607003891050583</v>
      </c>
      <c r="U27" s="33">
        <v>0</v>
      </c>
      <c r="V27" s="84">
        <f t="shared" si="9"/>
        <v>0</v>
      </c>
      <c r="W27" s="33">
        <v>29</v>
      </c>
      <c r="X27" s="81">
        <f t="shared" si="10"/>
        <v>1.3540856031128403</v>
      </c>
      <c r="Y27" s="33">
        <v>23</v>
      </c>
      <c r="Z27" s="81">
        <f t="shared" si="11"/>
        <v>1.0739299610894941</v>
      </c>
      <c r="AA27" s="33">
        <v>29</v>
      </c>
      <c r="AB27" s="81">
        <f t="shared" si="12"/>
        <v>1.3540856031128403</v>
      </c>
      <c r="AE27" s="40">
        <f>cálculos2!O26</f>
        <v>9</v>
      </c>
      <c r="AF27" s="41">
        <f t="shared" si="13"/>
        <v>0.9</v>
      </c>
      <c r="AG27" s="40">
        <f>cálculos2!P26</f>
        <v>4</v>
      </c>
      <c r="AH27" s="41">
        <f t="shared" si="14"/>
        <v>1</v>
      </c>
    </row>
    <row r="28" spans="1:37" x14ac:dyDescent="0.25">
      <c r="A28" s="49" t="s">
        <v>2</v>
      </c>
      <c r="B28" s="49" t="s">
        <v>31</v>
      </c>
      <c r="C28" s="34">
        <v>213</v>
      </c>
      <c r="D28" s="34">
        <f t="shared" si="1"/>
        <v>17.75</v>
      </c>
      <c r="E28" s="33">
        <v>2</v>
      </c>
      <c r="F28" s="69">
        <f t="shared" si="0"/>
        <v>0.11267605633802817</v>
      </c>
      <c r="G28" s="33">
        <v>11</v>
      </c>
      <c r="H28" s="69">
        <f t="shared" si="2"/>
        <v>0.61971830985915488</v>
      </c>
      <c r="I28" s="33">
        <v>22</v>
      </c>
      <c r="J28" s="50">
        <f t="shared" si="3"/>
        <v>1.2394366197183098</v>
      </c>
      <c r="K28" s="33">
        <v>21</v>
      </c>
      <c r="L28" s="50">
        <f t="shared" si="4"/>
        <v>1.1830985915492958</v>
      </c>
      <c r="M28" s="33">
        <v>27</v>
      </c>
      <c r="N28" s="50">
        <f t="shared" si="5"/>
        <v>1.5211267605633803</v>
      </c>
      <c r="O28" s="33">
        <v>26</v>
      </c>
      <c r="P28" s="50">
        <f t="shared" si="6"/>
        <v>1.4647887323943662</v>
      </c>
      <c r="Q28" s="33">
        <v>22</v>
      </c>
      <c r="R28" s="50">
        <f t="shared" si="7"/>
        <v>1.2394366197183098</v>
      </c>
      <c r="S28" s="33">
        <v>17</v>
      </c>
      <c r="T28" s="50">
        <f t="shared" si="8"/>
        <v>0.95774647887323938</v>
      </c>
      <c r="U28" s="33">
        <v>0</v>
      </c>
      <c r="V28" s="84">
        <f t="shared" si="9"/>
        <v>0</v>
      </c>
      <c r="W28" s="33">
        <v>21</v>
      </c>
      <c r="X28" s="81">
        <f t="shared" si="10"/>
        <v>1.1830985915492958</v>
      </c>
      <c r="Y28" s="33">
        <v>13</v>
      </c>
      <c r="Z28" s="81">
        <f t="shared" si="11"/>
        <v>0.73239436619718312</v>
      </c>
      <c r="AA28" s="33">
        <v>21</v>
      </c>
      <c r="AB28" s="81">
        <f t="shared" si="12"/>
        <v>1.1830985915492958</v>
      </c>
      <c r="AE28" s="40">
        <f>cálculos2!O27</f>
        <v>8</v>
      </c>
      <c r="AF28" s="41">
        <f t="shared" si="13"/>
        <v>0.8</v>
      </c>
      <c r="AG28" s="40">
        <f>cálculos2!P27</f>
        <v>3</v>
      </c>
      <c r="AH28" s="41">
        <f t="shared" si="14"/>
        <v>0.75</v>
      </c>
    </row>
    <row r="29" spans="1:37" x14ac:dyDescent="0.25">
      <c r="A29" s="49" t="s">
        <v>4</v>
      </c>
      <c r="B29" s="49" t="s">
        <v>32</v>
      </c>
      <c r="C29" s="34">
        <v>144</v>
      </c>
      <c r="D29" s="34">
        <f t="shared" si="1"/>
        <v>12</v>
      </c>
      <c r="E29" s="33">
        <v>3</v>
      </c>
      <c r="F29" s="69">
        <f t="shared" si="0"/>
        <v>0.25</v>
      </c>
      <c r="G29" s="33">
        <v>9</v>
      </c>
      <c r="H29" s="69">
        <f t="shared" si="2"/>
        <v>0.75</v>
      </c>
      <c r="I29" s="33">
        <v>11</v>
      </c>
      <c r="J29" s="50">
        <f t="shared" si="3"/>
        <v>0.91666666666666663</v>
      </c>
      <c r="K29" s="33">
        <v>10</v>
      </c>
      <c r="L29" s="50">
        <f t="shared" si="4"/>
        <v>0.83333333333333337</v>
      </c>
      <c r="M29" s="33">
        <v>20</v>
      </c>
      <c r="N29" s="50">
        <f t="shared" si="5"/>
        <v>1.6666666666666667</v>
      </c>
      <c r="O29" s="33">
        <v>20</v>
      </c>
      <c r="P29" s="50">
        <f t="shared" si="6"/>
        <v>1.6666666666666667</v>
      </c>
      <c r="Q29" s="33">
        <v>9</v>
      </c>
      <c r="R29" s="50">
        <f t="shared" si="7"/>
        <v>0.75</v>
      </c>
      <c r="S29" s="33">
        <v>13</v>
      </c>
      <c r="T29" s="50">
        <f t="shared" si="8"/>
        <v>1.0833333333333333</v>
      </c>
      <c r="U29" s="33">
        <v>0</v>
      </c>
      <c r="V29" s="84">
        <f t="shared" si="9"/>
        <v>0</v>
      </c>
      <c r="W29" s="33">
        <v>8</v>
      </c>
      <c r="X29" s="81">
        <f t="shared" si="10"/>
        <v>0.66666666666666663</v>
      </c>
      <c r="Y29" s="33">
        <v>9</v>
      </c>
      <c r="Z29" s="81">
        <f t="shared" si="11"/>
        <v>0.75</v>
      </c>
      <c r="AA29" s="33">
        <v>8</v>
      </c>
      <c r="AB29" s="81">
        <f t="shared" si="12"/>
        <v>0.66666666666666663</v>
      </c>
      <c r="AE29" s="40">
        <f>cálculos2!O28</f>
        <v>3</v>
      </c>
      <c r="AF29" s="41">
        <f t="shared" si="13"/>
        <v>0.30000000000000004</v>
      </c>
      <c r="AG29" s="40">
        <f>cálculos2!P28</f>
        <v>1</v>
      </c>
      <c r="AH29" s="41">
        <f t="shared" si="14"/>
        <v>0.25</v>
      </c>
    </row>
    <row r="30" spans="1:37" x14ac:dyDescent="0.25">
      <c r="A30" s="49" t="s">
        <v>5</v>
      </c>
      <c r="B30" s="49" t="s">
        <v>33</v>
      </c>
      <c r="C30" s="34">
        <v>414</v>
      </c>
      <c r="D30" s="34">
        <f t="shared" si="1"/>
        <v>34.5</v>
      </c>
      <c r="E30" s="33">
        <v>16</v>
      </c>
      <c r="F30" s="69">
        <f t="shared" si="0"/>
        <v>0.46376811594202899</v>
      </c>
      <c r="G30" s="33">
        <v>25</v>
      </c>
      <c r="H30" s="69">
        <f t="shared" si="2"/>
        <v>0.72463768115942029</v>
      </c>
      <c r="I30" s="33">
        <v>46</v>
      </c>
      <c r="J30" s="50">
        <f t="shared" si="3"/>
        <v>1.3333333333333333</v>
      </c>
      <c r="K30" s="33">
        <v>47</v>
      </c>
      <c r="L30" s="50">
        <f t="shared" si="4"/>
        <v>1.3623188405797102</v>
      </c>
      <c r="M30" s="33">
        <v>32</v>
      </c>
      <c r="N30" s="50">
        <f t="shared" si="5"/>
        <v>0.92753623188405798</v>
      </c>
      <c r="O30" s="33">
        <v>25</v>
      </c>
      <c r="P30" s="50">
        <f t="shared" si="6"/>
        <v>0.72463768115942029</v>
      </c>
      <c r="Q30" s="33">
        <v>40</v>
      </c>
      <c r="R30" s="50">
        <f t="shared" si="7"/>
        <v>1.1594202898550725</v>
      </c>
      <c r="S30" s="33">
        <v>35</v>
      </c>
      <c r="T30" s="50">
        <f t="shared" si="8"/>
        <v>1.0144927536231885</v>
      </c>
      <c r="U30" s="33">
        <v>0</v>
      </c>
      <c r="V30" s="84">
        <f t="shared" si="9"/>
        <v>0</v>
      </c>
      <c r="W30" s="33">
        <v>38</v>
      </c>
      <c r="X30" s="81">
        <f t="shared" si="10"/>
        <v>1.1014492753623188</v>
      </c>
      <c r="Y30" s="33">
        <v>54</v>
      </c>
      <c r="Z30" s="81">
        <f t="shared" si="11"/>
        <v>1.5652173913043479</v>
      </c>
      <c r="AA30" s="33">
        <v>38</v>
      </c>
      <c r="AB30" s="81">
        <f t="shared" si="12"/>
        <v>1.1014492753623188</v>
      </c>
      <c r="AE30" s="40">
        <f>cálculos2!O29</f>
        <v>7</v>
      </c>
      <c r="AF30" s="41">
        <f t="shared" si="13"/>
        <v>0.70000000000000007</v>
      </c>
      <c r="AG30" s="40">
        <f>cálculos2!P29</f>
        <v>3</v>
      </c>
      <c r="AH30" s="41">
        <f t="shared" si="14"/>
        <v>0.75</v>
      </c>
    </row>
    <row r="31" spans="1:37" x14ac:dyDescent="0.25">
      <c r="A31" s="49" t="s">
        <v>2</v>
      </c>
      <c r="B31" s="49" t="s">
        <v>34</v>
      </c>
      <c r="C31" s="34">
        <v>1775</v>
      </c>
      <c r="D31" s="34">
        <f t="shared" si="1"/>
        <v>147.91666666666666</v>
      </c>
      <c r="E31" s="33">
        <v>90</v>
      </c>
      <c r="F31" s="69">
        <f t="shared" si="0"/>
        <v>0.60845070422535219</v>
      </c>
      <c r="G31" s="33">
        <v>128</v>
      </c>
      <c r="H31" s="69">
        <f t="shared" si="2"/>
        <v>0.86535211267605638</v>
      </c>
      <c r="I31" s="33">
        <v>150</v>
      </c>
      <c r="J31" s="50">
        <f t="shared" si="3"/>
        <v>1.0140845070422535</v>
      </c>
      <c r="K31" s="33">
        <v>135</v>
      </c>
      <c r="L31" s="50">
        <f t="shared" si="4"/>
        <v>0.91267605633802817</v>
      </c>
      <c r="M31" s="33">
        <v>138</v>
      </c>
      <c r="N31" s="50">
        <f t="shared" si="5"/>
        <v>0.93295774647887331</v>
      </c>
      <c r="O31" s="33">
        <v>128</v>
      </c>
      <c r="P31" s="50">
        <f t="shared" si="6"/>
        <v>0.86535211267605638</v>
      </c>
      <c r="Q31" s="33">
        <v>132</v>
      </c>
      <c r="R31" s="50">
        <f t="shared" si="7"/>
        <v>0.89239436619718315</v>
      </c>
      <c r="S31" s="33">
        <v>123</v>
      </c>
      <c r="T31" s="50">
        <f t="shared" si="8"/>
        <v>0.83154929577464798</v>
      </c>
      <c r="U31" s="33">
        <v>0</v>
      </c>
      <c r="V31" s="84">
        <f t="shared" si="9"/>
        <v>0</v>
      </c>
      <c r="W31" s="33">
        <v>123</v>
      </c>
      <c r="X31" s="81">
        <f t="shared" si="10"/>
        <v>0.83154929577464798</v>
      </c>
      <c r="Y31" s="33">
        <v>110</v>
      </c>
      <c r="Z31" s="81">
        <f t="shared" si="11"/>
        <v>0.74366197183098592</v>
      </c>
      <c r="AA31" s="33">
        <v>123</v>
      </c>
      <c r="AB31" s="81">
        <f t="shared" si="12"/>
        <v>0.83154929577464798</v>
      </c>
      <c r="AE31" s="40">
        <f>cálculos2!O30</f>
        <v>1</v>
      </c>
      <c r="AF31" s="41">
        <f t="shared" si="13"/>
        <v>0.1</v>
      </c>
      <c r="AG31" s="40">
        <f>cálculos2!P30</f>
        <v>1</v>
      </c>
      <c r="AH31" s="41">
        <f t="shared" si="14"/>
        <v>0.25</v>
      </c>
    </row>
    <row r="32" spans="1:37" x14ac:dyDescent="0.25">
      <c r="A32" s="49" t="s">
        <v>2</v>
      </c>
      <c r="B32" s="49" t="s">
        <v>35</v>
      </c>
      <c r="C32" s="34">
        <v>364</v>
      </c>
      <c r="D32" s="34">
        <f t="shared" si="1"/>
        <v>30.333333333333332</v>
      </c>
      <c r="E32" s="33">
        <v>12</v>
      </c>
      <c r="F32" s="69">
        <f t="shared" si="0"/>
        <v>0.39560439560439564</v>
      </c>
      <c r="G32" s="33">
        <v>33</v>
      </c>
      <c r="H32" s="69">
        <f t="shared" si="2"/>
        <v>1.087912087912088</v>
      </c>
      <c r="I32" s="33">
        <v>33</v>
      </c>
      <c r="J32" s="50">
        <f t="shared" si="3"/>
        <v>1.087912087912088</v>
      </c>
      <c r="K32" s="33">
        <v>32</v>
      </c>
      <c r="L32" s="50">
        <f t="shared" si="4"/>
        <v>1.054945054945055</v>
      </c>
      <c r="M32" s="33">
        <v>41</v>
      </c>
      <c r="N32" s="50">
        <f t="shared" si="5"/>
        <v>1.3516483516483517</v>
      </c>
      <c r="O32" s="33">
        <v>40</v>
      </c>
      <c r="P32" s="50">
        <f t="shared" si="6"/>
        <v>1.3186813186813187</v>
      </c>
      <c r="Q32" s="33">
        <v>36</v>
      </c>
      <c r="R32" s="50">
        <f t="shared" si="7"/>
        <v>1.1868131868131868</v>
      </c>
      <c r="S32" s="33">
        <v>25</v>
      </c>
      <c r="T32" s="50">
        <f t="shared" si="8"/>
        <v>0.82417582417582425</v>
      </c>
      <c r="U32" s="33">
        <v>1</v>
      </c>
      <c r="V32" s="84">
        <f t="shared" si="9"/>
        <v>3.2967032967032968E-2</v>
      </c>
      <c r="W32" s="33">
        <v>24</v>
      </c>
      <c r="X32" s="81">
        <f t="shared" si="10"/>
        <v>0.79120879120879128</v>
      </c>
      <c r="Y32" s="33">
        <v>33</v>
      </c>
      <c r="Z32" s="81">
        <f t="shared" si="11"/>
        <v>1.087912087912088</v>
      </c>
      <c r="AA32" s="33">
        <v>24</v>
      </c>
      <c r="AB32" s="81">
        <f t="shared" si="12"/>
        <v>0.79120879120879128</v>
      </c>
      <c r="AE32" s="40">
        <f>cálculos2!O31</f>
        <v>7</v>
      </c>
      <c r="AF32" s="41">
        <f t="shared" si="13"/>
        <v>0.70000000000000007</v>
      </c>
      <c r="AG32" s="40">
        <f>cálculos2!P31</f>
        <v>4</v>
      </c>
      <c r="AH32" s="41">
        <f t="shared" si="14"/>
        <v>1</v>
      </c>
    </row>
    <row r="33" spans="1:34" x14ac:dyDescent="0.25">
      <c r="A33" s="49" t="s">
        <v>2</v>
      </c>
      <c r="B33" s="49" t="s">
        <v>36</v>
      </c>
      <c r="C33" s="34">
        <v>141</v>
      </c>
      <c r="D33" s="34">
        <f t="shared" si="1"/>
        <v>11.75</v>
      </c>
      <c r="E33" s="33">
        <v>2</v>
      </c>
      <c r="F33" s="69">
        <f t="shared" si="0"/>
        <v>0.1702127659574468</v>
      </c>
      <c r="G33" s="33">
        <v>7</v>
      </c>
      <c r="H33" s="69">
        <f t="shared" si="2"/>
        <v>0.5957446808510638</v>
      </c>
      <c r="I33" s="33">
        <v>11</v>
      </c>
      <c r="J33" s="50">
        <f t="shared" si="3"/>
        <v>0.93617021276595747</v>
      </c>
      <c r="K33" s="33">
        <v>11</v>
      </c>
      <c r="L33" s="50">
        <f t="shared" si="4"/>
        <v>0.93617021276595747</v>
      </c>
      <c r="M33" s="33">
        <v>11</v>
      </c>
      <c r="N33" s="50">
        <f t="shared" si="5"/>
        <v>0.93617021276595747</v>
      </c>
      <c r="O33" s="33">
        <v>10</v>
      </c>
      <c r="P33" s="50">
        <f t="shared" si="6"/>
        <v>0.85106382978723405</v>
      </c>
      <c r="Q33" s="33">
        <v>16</v>
      </c>
      <c r="R33" s="50">
        <f t="shared" si="7"/>
        <v>1.3617021276595744</v>
      </c>
      <c r="S33" s="33">
        <v>16</v>
      </c>
      <c r="T33" s="50">
        <f t="shared" si="8"/>
        <v>1.3617021276595744</v>
      </c>
      <c r="U33" s="33">
        <v>0</v>
      </c>
      <c r="V33" s="84">
        <f t="shared" si="9"/>
        <v>0</v>
      </c>
      <c r="W33" s="33">
        <v>7</v>
      </c>
      <c r="X33" s="81">
        <f t="shared" si="10"/>
        <v>0.5957446808510638</v>
      </c>
      <c r="Y33" s="33">
        <v>7</v>
      </c>
      <c r="Z33" s="81">
        <f t="shared" si="11"/>
        <v>0.5957446808510638</v>
      </c>
      <c r="AA33" s="33">
        <v>7</v>
      </c>
      <c r="AB33" s="81">
        <f t="shared" si="12"/>
        <v>0.5957446808510638</v>
      </c>
      <c r="AE33" s="40">
        <f>cálculos2!O32</f>
        <v>2</v>
      </c>
      <c r="AF33" s="41">
        <f t="shared" si="13"/>
        <v>0.2</v>
      </c>
      <c r="AG33" s="40">
        <f>cálculos2!P32</f>
        <v>0</v>
      </c>
      <c r="AH33" s="41">
        <f t="shared" si="14"/>
        <v>0</v>
      </c>
    </row>
    <row r="34" spans="1:34" x14ac:dyDescent="0.25">
      <c r="A34" s="49" t="s">
        <v>5</v>
      </c>
      <c r="B34" s="49" t="s">
        <v>37</v>
      </c>
      <c r="C34" s="34">
        <v>137</v>
      </c>
      <c r="D34" s="34">
        <f t="shared" si="1"/>
        <v>11.416666666666666</v>
      </c>
      <c r="E34" s="33">
        <v>4</v>
      </c>
      <c r="F34" s="69">
        <f t="shared" si="0"/>
        <v>0.35036496350364965</v>
      </c>
      <c r="G34" s="33">
        <v>4</v>
      </c>
      <c r="H34" s="69">
        <f t="shared" si="2"/>
        <v>0.35036496350364965</v>
      </c>
      <c r="I34" s="33">
        <v>10</v>
      </c>
      <c r="J34" s="50">
        <f t="shared" si="3"/>
        <v>0.87591240875912413</v>
      </c>
      <c r="K34" s="33">
        <v>11</v>
      </c>
      <c r="L34" s="50">
        <f t="shared" si="4"/>
        <v>0.96350364963503654</v>
      </c>
      <c r="M34" s="33">
        <v>12</v>
      </c>
      <c r="N34" s="50">
        <f t="shared" si="5"/>
        <v>1.051094890510949</v>
      </c>
      <c r="O34" s="33">
        <v>13</v>
      </c>
      <c r="P34" s="50">
        <f t="shared" si="6"/>
        <v>1.1386861313868615</v>
      </c>
      <c r="Q34" s="33">
        <v>6</v>
      </c>
      <c r="R34" s="50">
        <f t="shared" si="7"/>
        <v>0.52554744525547448</v>
      </c>
      <c r="S34" s="33">
        <v>6</v>
      </c>
      <c r="T34" s="50">
        <f t="shared" si="8"/>
        <v>0.52554744525547448</v>
      </c>
      <c r="U34" s="33">
        <v>0</v>
      </c>
      <c r="V34" s="84">
        <f t="shared" si="9"/>
        <v>0</v>
      </c>
      <c r="W34" s="33">
        <v>8</v>
      </c>
      <c r="X34" s="81">
        <f t="shared" si="10"/>
        <v>0.7007299270072993</v>
      </c>
      <c r="Y34" s="33">
        <v>10</v>
      </c>
      <c r="Z34" s="81">
        <f t="shared" si="11"/>
        <v>0.87591240875912413</v>
      </c>
      <c r="AA34" s="33">
        <v>8</v>
      </c>
      <c r="AB34" s="81">
        <f t="shared" si="12"/>
        <v>0.7007299270072993</v>
      </c>
      <c r="AE34" s="40">
        <f>cálculos2!O33</f>
        <v>3</v>
      </c>
      <c r="AF34" s="41">
        <f t="shared" si="13"/>
        <v>0.30000000000000004</v>
      </c>
      <c r="AG34" s="40">
        <f>cálculos2!P33</f>
        <v>2</v>
      </c>
      <c r="AH34" s="41">
        <f t="shared" si="14"/>
        <v>0.5</v>
      </c>
    </row>
    <row r="35" spans="1:34" x14ac:dyDescent="0.25">
      <c r="A35" s="49" t="s">
        <v>5</v>
      </c>
      <c r="B35" s="49" t="s">
        <v>38</v>
      </c>
      <c r="C35" s="34">
        <v>123</v>
      </c>
      <c r="D35" s="34">
        <f t="shared" si="1"/>
        <v>10.25</v>
      </c>
      <c r="E35" s="33">
        <v>0</v>
      </c>
      <c r="F35" s="69">
        <f t="shared" ref="F35:F66" si="15">E35/D35</f>
        <v>0</v>
      </c>
      <c r="G35" s="33">
        <v>5</v>
      </c>
      <c r="H35" s="69">
        <f t="shared" si="2"/>
        <v>0.48780487804878048</v>
      </c>
      <c r="I35" s="33">
        <v>11</v>
      </c>
      <c r="J35" s="50">
        <f t="shared" si="3"/>
        <v>1.0731707317073171</v>
      </c>
      <c r="K35" s="33">
        <v>10</v>
      </c>
      <c r="L35" s="50">
        <f t="shared" si="4"/>
        <v>0.97560975609756095</v>
      </c>
      <c r="M35" s="33">
        <v>16</v>
      </c>
      <c r="N35" s="50">
        <f t="shared" si="5"/>
        <v>1.5609756097560976</v>
      </c>
      <c r="O35" s="33">
        <v>16</v>
      </c>
      <c r="P35" s="50">
        <f t="shared" si="6"/>
        <v>1.5609756097560976</v>
      </c>
      <c r="Q35" s="33">
        <v>7</v>
      </c>
      <c r="R35" s="50">
        <f t="shared" si="7"/>
        <v>0.68292682926829273</v>
      </c>
      <c r="S35" s="33">
        <v>11</v>
      </c>
      <c r="T35" s="50">
        <f t="shared" si="8"/>
        <v>1.0731707317073171</v>
      </c>
      <c r="U35" s="33">
        <v>1</v>
      </c>
      <c r="V35" s="84">
        <f t="shared" si="9"/>
        <v>9.7560975609756101E-2</v>
      </c>
      <c r="W35" s="33">
        <v>8</v>
      </c>
      <c r="X35" s="81">
        <f t="shared" si="10"/>
        <v>0.78048780487804881</v>
      </c>
      <c r="Y35" s="33">
        <v>20</v>
      </c>
      <c r="Z35" s="81">
        <f t="shared" si="11"/>
        <v>1.9512195121951219</v>
      </c>
      <c r="AA35" s="33">
        <v>8</v>
      </c>
      <c r="AB35" s="81">
        <f t="shared" si="12"/>
        <v>0.78048780487804881</v>
      </c>
      <c r="AE35" s="40">
        <f>cálculos2!O34</f>
        <v>6</v>
      </c>
      <c r="AF35" s="41">
        <f t="shared" si="13"/>
        <v>0.60000000000000009</v>
      </c>
      <c r="AG35" s="40">
        <f>cálculos2!P34</f>
        <v>4</v>
      </c>
      <c r="AH35" s="41">
        <f t="shared" si="14"/>
        <v>1</v>
      </c>
    </row>
    <row r="36" spans="1:34" x14ac:dyDescent="0.25">
      <c r="A36" s="49" t="s">
        <v>5</v>
      </c>
      <c r="B36" s="49" t="s">
        <v>39</v>
      </c>
      <c r="C36" s="34">
        <v>202</v>
      </c>
      <c r="D36" s="34">
        <f t="shared" si="1"/>
        <v>16.833333333333332</v>
      </c>
      <c r="E36" s="33">
        <v>12</v>
      </c>
      <c r="F36" s="69">
        <f t="shared" si="15"/>
        <v>0.71287128712871295</v>
      </c>
      <c r="G36" s="33">
        <v>17</v>
      </c>
      <c r="H36" s="69">
        <f t="shared" si="2"/>
        <v>1.0099009900990099</v>
      </c>
      <c r="I36" s="33">
        <v>18</v>
      </c>
      <c r="J36" s="50">
        <f t="shared" si="3"/>
        <v>1.0693069306930694</v>
      </c>
      <c r="K36" s="33">
        <v>15</v>
      </c>
      <c r="L36" s="50">
        <f t="shared" si="4"/>
        <v>0.8910891089108911</v>
      </c>
      <c r="M36" s="33">
        <v>25</v>
      </c>
      <c r="N36" s="50">
        <f t="shared" si="5"/>
        <v>1.4851485148514854</v>
      </c>
      <c r="O36" s="33">
        <v>23</v>
      </c>
      <c r="P36" s="50">
        <f t="shared" si="6"/>
        <v>1.3663366336633664</v>
      </c>
      <c r="Q36" s="33">
        <v>22</v>
      </c>
      <c r="R36" s="50">
        <f t="shared" si="7"/>
        <v>1.306930693069307</v>
      </c>
      <c r="S36" s="33">
        <v>20</v>
      </c>
      <c r="T36" s="50">
        <f t="shared" si="8"/>
        <v>1.1881188118811883</v>
      </c>
      <c r="U36" s="33">
        <v>0</v>
      </c>
      <c r="V36" s="84">
        <f t="shared" si="9"/>
        <v>0</v>
      </c>
      <c r="W36" s="33">
        <v>16</v>
      </c>
      <c r="X36" s="81">
        <f t="shared" si="10"/>
        <v>0.95049504950495056</v>
      </c>
      <c r="Y36" s="33">
        <v>27</v>
      </c>
      <c r="Z36" s="81">
        <f t="shared" si="11"/>
        <v>1.6039603960396041</v>
      </c>
      <c r="AA36" s="33">
        <v>16</v>
      </c>
      <c r="AB36" s="81">
        <f t="shared" si="12"/>
        <v>0.95049504950495056</v>
      </c>
      <c r="AE36" s="40">
        <f>cálculos2!O35</f>
        <v>9</v>
      </c>
      <c r="AF36" s="41">
        <f t="shared" si="13"/>
        <v>0.9</v>
      </c>
      <c r="AG36" s="40">
        <f>cálculos2!P35</f>
        <v>3</v>
      </c>
      <c r="AH36" s="41">
        <f t="shared" si="14"/>
        <v>0.75</v>
      </c>
    </row>
    <row r="37" spans="1:34" x14ac:dyDescent="0.25">
      <c r="A37" s="49" t="s">
        <v>2</v>
      </c>
      <c r="B37" s="49" t="s">
        <v>40</v>
      </c>
      <c r="C37" s="34">
        <v>147</v>
      </c>
      <c r="D37" s="34">
        <f t="shared" si="1"/>
        <v>12.25</v>
      </c>
      <c r="E37" s="33">
        <v>1</v>
      </c>
      <c r="F37" s="69">
        <f t="shared" si="15"/>
        <v>8.1632653061224483E-2</v>
      </c>
      <c r="G37" s="33">
        <v>6</v>
      </c>
      <c r="H37" s="69">
        <f t="shared" si="2"/>
        <v>0.48979591836734693</v>
      </c>
      <c r="I37" s="33">
        <v>12</v>
      </c>
      <c r="J37" s="50">
        <f t="shared" si="3"/>
        <v>0.97959183673469385</v>
      </c>
      <c r="K37" s="33">
        <v>11</v>
      </c>
      <c r="L37" s="50">
        <f t="shared" si="4"/>
        <v>0.89795918367346939</v>
      </c>
      <c r="M37" s="33">
        <v>10</v>
      </c>
      <c r="N37" s="50">
        <f t="shared" si="5"/>
        <v>0.81632653061224492</v>
      </c>
      <c r="O37" s="33">
        <v>10</v>
      </c>
      <c r="P37" s="50">
        <f t="shared" si="6"/>
        <v>0.81632653061224492</v>
      </c>
      <c r="Q37" s="33">
        <v>13</v>
      </c>
      <c r="R37" s="50">
        <f t="shared" si="7"/>
        <v>1.0612244897959184</v>
      </c>
      <c r="S37" s="33">
        <v>10</v>
      </c>
      <c r="T37" s="50">
        <f t="shared" si="8"/>
        <v>0.81632653061224492</v>
      </c>
      <c r="U37" s="33">
        <v>0</v>
      </c>
      <c r="V37" s="84">
        <f t="shared" si="9"/>
        <v>0</v>
      </c>
      <c r="W37" s="33">
        <v>12</v>
      </c>
      <c r="X37" s="81">
        <f t="shared" si="10"/>
        <v>0.97959183673469385</v>
      </c>
      <c r="Y37" s="33">
        <v>15</v>
      </c>
      <c r="Z37" s="81">
        <f t="shared" si="11"/>
        <v>1.2244897959183674</v>
      </c>
      <c r="AA37" s="33">
        <v>12</v>
      </c>
      <c r="AB37" s="81">
        <f t="shared" si="12"/>
        <v>0.97959183673469385</v>
      </c>
      <c r="AE37" s="40">
        <f>cálculos2!O36</f>
        <v>5</v>
      </c>
      <c r="AF37" s="41">
        <f t="shared" si="13"/>
        <v>0.5</v>
      </c>
      <c r="AG37" s="40">
        <f>cálculos2!P36</f>
        <v>2</v>
      </c>
      <c r="AH37" s="41">
        <f t="shared" si="14"/>
        <v>0.5</v>
      </c>
    </row>
    <row r="38" spans="1:34" x14ac:dyDescent="0.25">
      <c r="A38" s="49" t="s">
        <v>5</v>
      </c>
      <c r="B38" s="49" t="s">
        <v>41</v>
      </c>
      <c r="C38" s="34">
        <v>548</v>
      </c>
      <c r="D38" s="34">
        <f t="shared" si="1"/>
        <v>45.666666666666664</v>
      </c>
      <c r="E38" s="33">
        <v>87</v>
      </c>
      <c r="F38" s="69">
        <f t="shared" si="15"/>
        <v>1.9051094890510949</v>
      </c>
      <c r="G38" s="33">
        <v>30</v>
      </c>
      <c r="H38" s="69">
        <f t="shared" si="2"/>
        <v>0.65693430656934315</v>
      </c>
      <c r="I38" s="33">
        <v>45</v>
      </c>
      <c r="J38" s="50">
        <f t="shared" si="3"/>
        <v>0.98540145985401462</v>
      </c>
      <c r="K38" s="33">
        <v>44</v>
      </c>
      <c r="L38" s="50">
        <f t="shared" si="4"/>
        <v>0.96350364963503654</v>
      </c>
      <c r="M38" s="33">
        <v>43</v>
      </c>
      <c r="N38" s="50">
        <f t="shared" si="5"/>
        <v>0.94160583941605847</v>
      </c>
      <c r="O38" s="33">
        <v>41</v>
      </c>
      <c r="P38" s="50">
        <f t="shared" si="6"/>
        <v>0.8978102189781022</v>
      </c>
      <c r="Q38" s="33">
        <v>46</v>
      </c>
      <c r="R38" s="50">
        <f t="shared" si="7"/>
        <v>1.0072992700729928</v>
      </c>
      <c r="S38" s="33">
        <v>41</v>
      </c>
      <c r="T38" s="50">
        <f t="shared" si="8"/>
        <v>0.8978102189781022</v>
      </c>
      <c r="U38" s="33">
        <v>0</v>
      </c>
      <c r="V38" s="84">
        <f t="shared" si="9"/>
        <v>0</v>
      </c>
      <c r="W38" s="33">
        <v>38</v>
      </c>
      <c r="X38" s="81">
        <f t="shared" si="10"/>
        <v>0.83211678832116798</v>
      </c>
      <c r="Y38" s="33">
        <v>63</v>
      </c>
      <c r="Z38" s="81">
        <f t="shared" si="11"/>
        <v>1.3795620437956204</v>
      </c>
      <c r="AA38" s="33">
        <v>38</v>
      </c>
      <c r="AB38" s="81">
        <f t="shared" si="12"/>
        <v>0.83211678832116798</v>
      </c>
      <c r="AE38" s="40">
        <f>cálculos2!O37</f>
        <v>4</v>
      </c>
      <c r="AF38" s="41">
        <f t="shared" si="13"/>
        <v>0.4</v>
      </c>
      <c r="AG38" s="40">
        <f>cálculos2!P37</f>
        <v>3</v>
      </c>
      <c r="AH38" s="41">
        <f t="shared" si="14"/>
        <v>0.75</v>
      </c>
    </row>
    <row r="39" spans="1:34" x14ac:dyDescent="0.25">
      <c r="A39" s="49" t="s">
        <v>2</v>
      </c>
      <c r="B39" s="49" t="s">
        <v>42</v>
      </c>
      <c r="C39" s="34">
        <v>131</v>
      </c>
      <c r="D39" s="34">
        <f t="shared" si="1"/>
        <v>10.916666666666666</v>
      </c>
      <c r="E39" s="33">
        <v>0</v>
      </c>
      <c r="F39" s="69">
        <f t="shared" si="15"/>
        <v>0</v>
      </c>
      <c r="G39" s="33">
        <v>11</v>
      </c>
      <c r="H39" s="69">
        <f t="shared" si="2"/>
        <v>1.0076335877862597</v>
      </c>
      <c r="I39" s="33">
        <v>17</v>
      </c>
      <c r="J39" s="50">
        <f t="shared" si="3"/>
        <v>1.5572519083969467</v>
      </c>
      <c r="K39" s="33">
        <v>17</v>
      </c>
      <c r="L39" s="50">
        <f t="shared" si="4"/>
        <v>1.5572519083969467</v>
      </c>
      <c r="M39" s="33">
        <v>8</v>
      </c>
      <c r="N39" s="50">
        <f t="shared" si="5"/>
        <v>0.73282442748091603</v>
      </c>
      <c r="O39" s="33">
        <v>8</v>
      </c>
      <c r="P39" s="50">
        <f t="shared" si="6"/>
        <v>0.73282442748091603</v>
      </c>
      <c r="Q39" s="33">
        <v>13</v>
      </c>
      <c r="R39" s="50">
        <f t="shared" si="7"/>
        <v>1.1908396946564885</v>
      </c>
      <c r="S39" s="33">
        <v>13</v>
      </c>
      <c r="T39" s="50">
        <f t="shared" si="8"/>
        <v>1.1908396946564885</v>
      </c>
      <c r="U39" s="33">
        <v>0</v>
      </c>
      <c r="V39" s="84">
        <f t="shared" si="9"/>
        <v>0</v>
      </c>
      <c r="W39" s="33">
        <v>8</v>
      </c>
      <c r="X39" s="81">
        <f t="shared" si="10"/>
        <v>0.73282442748091603</v>
      </c>
      <c r="Y39" s="33">
        <v>14</v>
      </c>
      <c r="Z39" s="81">
        <f t="shared" si="11"/>
        <v>1.2824427480916032</v>
      </c>
      <c r="AA39" s="33">
        <v>8</v>
      </c>
      <c r="AB39" s="81">
        <f t="shared" si="12"/>
        <v>0.73282442748091603</v>
      </c>
      <c r="AE39" s="40">
        <f>cálculos2!O38</f>
        <v>6</v>
      </c>
      <c r="AF39" s="41">
        <f t="shared" si="13"/>
        <v>0.60000000000000009</v>
      </c>
      <c r="AG39" s="40">
        <f>cálculos2!P38</f>
        <v>3</v>
      </c>
      <c r="AH39" s="41">
        <f t="shared" si="14"/>
        <v>0.75</v>
      </c>
    </row>
    <row r="40" spans="1:34" x14ac:dyDescent="0.25">
      <c r="A40" s="49" t="s">
        <v>5</v>
      </c>
      <c r="B40" s="49" t="s">
        <v>43</v>
      </c>
      <c r="C40" s="34">
        <v>481</v>
      </c>
      <c r="D40" s="34">
        <f t="shared" si="1"/>
        <v>40.083333333333336</v>
      </c>
      <c r="E40" s="33">
        <v>27</v>
      </c>
      <c r="F40" s="69">
        <f t="shared" si="15"/>
        <v>0.67359667359667352</v>
      </c>
      <c r="G40" s="33">
        <v>26</v>
      </c>
      <c r="H40" s="69">
        <f t="shared" si="2"/>
        <v>0.64864864864864857</v>
      </c>
      <c r="I40" s="33">
        <v>44</v>
      </c>
      <c r="J40" s="50">
        <f t="shared" si="3"/>
        <v>1.0977130977130976</v>
      </c>
      <c r="K40" s="33">
        <v>44</v>
      </c>
      <c r="L40" s="50">
        <f t="shared" si="4"/>
        <v>1.0977130977130976</v>
      </c>
      <c r="M40" s="33">
        <v>48</v>
      </c>
      <c r="N40" s="50">
        <f t="shared" si="5"/>
        <v>1.1975051975051973</v>
      </c>
      <c r="O40" s="33">
        <v>47</v>
      </c>
      <c r="P40" s="50">
        <f t="shared" si="6"/>
        <v>1.1725571725571724</v>
      </c>
      <c r="Q40" s="33">
        <v>39</v>
      </c>
      <c r="R40" s="50">
        <f t="shared" si="7"/>
        <v>0.97297297297297292</v>
      </c>
      <c r="S40" s="33">
        <v>43</v>
      </c>
      <c r="T40" s="50">
        <f t="shared" si="8"/>
        <v>1.0727650727650726</v>
      </c>
      <c r="U40" s="33">
        <v>0</v>
      </c>
      <c r="V40" s="84">
        <f t="shared" si="9"/>
        <v>0</v>
      </c>
      <c r="W40" s="33">
        <v>33</v>
      </c>
      <c r="X40" s="81">
        <f t="shared" si="10"/>
        <v>0.82328482328482322</v>
      </c>
      <c r="Y40" s="33">
        <v>47</v>
      </c>
      <c r="Z40" s="81">
        <f t="shared" si="11"/>
        <v>1.1725571725571724</v>
      </c>
      <c r="AA40" s="33">
        <v>33</v>
      </c>
      <c r="AB40" s="81">
        <f t="shared" si="12"/>
        <v>0.82328482328482322</v>
      </c>
      <c r="AE40" s="40">
        <f>cálculos2!O39</f>
        <v>7</v>
      </c>
      <c r="AF40" s="41">
        <f t="shared" si="13"/>
        <v>0.70000000000000007</v>
      </c>
      <c r="AG40" s="40">
        <f>cálculos2!P39</f>
        <v>4</v>
      </c>
      <c r="AH40" s="41">
        <f t="shared" si="14"/>
        <v>1</v>
      </c>
    </row>
    <row r="41" spans="1:34" x14ac:dyDescent="0.25">
      <c r="A41" s="49" t="s">
        <v>3</v>
      </c>
      <c r="B41" s="49" t="s">
        <v>44</v>
      </c>
      <c r="C41" s="34">
        <v>501</v>
      </c>
      <c r="D41" s="34">
        <f t="shared" si="1"/>
        <v>41.75</v>
      </c>
      <c r="E41" s="33">
        <v>28</v>
      </c>
      <c r="F41" s="69">
        <f t="shared" si="15"/>
        <v>0.6706586826347305</v>
      </c>
      <c r="G41" s="33">
        <v>27</v>
      </c>
      <c r="H41" s="69">
        <f t="shared" si="2"/>
        <v>0.6467065868263473</v>
      </c>
      <c r="I41" s="33">
        <v>41</v>
      </c>
      <c r="J41" s="50">
        <f t="shared" si="3"/>
        <v>0.98203592814371254</v>
      </c>
      <c r="K41" s="33">
        <v>49</v>
      </c>
      <c r="L41" s="50">
        <f t="shared" si="4"/>
        <v>1.1736526946107784</v>
      </c>
      <c r="M41" s="33">
        <v>49</v>
      </c>
      <c r="N41" s="50">
        <f t="shared" si="5"/>
        <v>1.1736526946107784</v>
      </c>
      <c r="O41" s="33">
        <v>48</v>
      </c>
      <c r="P41" s="50">
        <f t="shared" si="6"/>
        <v>1.1497005988023952</v>
      </c>
      <c r="Q41" s="33">
        <v>41</v>
      </c>
      <c r="R41" s="50">
        <f t="shared" si="7"/>
        <v>0.98203592814371254</v>
      </c>
      <c r="S41" s="33">
        <v>36</v>
      </c>
      <c r="T41" s="50">
        <f t="shared" si="8"/>
        <v>0.86227544910179643</v>
      </c>
      <c r="U41" s="33">
        <v>0</v>
      </c>
      <c r="V41" s="84">
        <f t="shared" si="9"/>
        <v>0</v>
      </c>
      <c r="W41" s="33">
        <v>41</v>
      </c>
      <c r="X41" s="81">
        <f t="shared" si="10"/>
        <v>0.98203592814371254</v>
      </c>
      <c r="Y41" s="33">
        <v>45</v>
      </c>
      <c r="Z41" s="81">
        <f t="shared" si="11"/>
        <v>1.0778443113772456</v>
      </c>
      <c r="AA41" s="33">
        <v>41</v>
      </c>
      <c r="AB41" s="81">
        <f t="shared" si="12"/>
        <v>0.98203592814371254</v>
      </c>
      <c r="AE41" s="40">
        <f>cálculos2!O40</f>
        <v>8</v>
      </c>
      <c r="AF41" s="41">
        <f t="shared" si="13"/>
        <v>0.8</v>
      </c>
      <c r="AG41" s="40">
        <f>cálculos2!P40</f>
        <v>4</v>
      </c>
      <c r="AH41" s="41">
        <f t="shared" si="14"/>
        <v>1</v>
      </c>
    </row>
    <row r="42" spans="1:34" x14ac:dyDescent="0.25">
      <c r="A42" s="49" t="s">
        <v>5</v>
      </c>
      <c r="B42" s="49" t="s">
        <v>45</v>
      </c>
      <c r="C42" s="34">
        <v>159</v>
      </c>
      <c r="D42" s="34">
        <f t="shared" si="1"/>
        <v>13.25</v>
      </c>
      <c r="E42" s="33">
        <v>2</v>
      </c>
      <c r="F42" s="69">
        <f t="shared" si="15"/>
        <v>0.15094339622641509</v>
      </c>
      <c r="G42" s="33">
        <v>4</v>
      </c>
      <c r="H42" s="69">
        <f t="shared" si="2"/>
        <v>0.30188679245283018</v>
      </c>
      <c r="I42" s="33">
        <v>21</v>
      </c>
      <c r="J42" s="50">
        <f t="shared" si="3"/>
        <v>1.5849056603773586</v>
      </c>
      <c r="K42" s="33">
        <v>22</v>
      </c>
      <c r="L42" s="50">
        <f t="shared" si="4"/>
        <v>1.6603773584905661</v>
      </c>
      <c r="M42" s="33">
        <v>22</v>
      </c>
      <c r="N42" s="50">
        <f t="shared" si="5"/>
        <v>1.6603773584905661</v>
      </c>
      <c r="O42" s="33">
        <v>21</v>
      </c>
      <c r="P42" s="50">
        <f t="shared" si="6"/>
        <v>1.5849056603773586</v>
      </c>
      <c r="Q42" s="33">
        <v>12</v>
      </c>
      <c r="R42" s="50">
        <f t="shared" si="7"/>
        <v>0.90566037735849059</v>
      </c>
      <c r="S42" s="33">
        <v>19</v>
      </c>
      <c r="T42" s="50">
        <f t="shared" si="8"/>
        <v>1.4339622641509433</v>
      </c>
      <c r="U42" s="33">
        <v>0</v>
      </c>
      <c r="V42" s="84">
        <f t="shared" si="9"/>
        <v>0</v>
      </c>
      <c r="W42" s="33">
        <v>11</v>
      </c>
      <c r="X42" s="81">
        <f t="shared" si="10"/>
        <v>0.83018867924528306</v>
      </c>
      <c r="Y42" s="33">
        <v>14</v>
      </c>
      <c r="Z42" s="81">
        <f t="shared" si="11"/>
        <v>1.0566037735849056</v>
      </c>
      <c r="AA42" s="33">
        <v>11</v>
      </c>
      <c r="AB42" s="81">
        <f t="shared" si="12"/>
        <v>0.83018867924528306</v>
      </c>
      <c r="AE42" s="40">
        <f>cálculos2!O41</f>
        <v>6</v>
      </c>
      <c r="AF42" s="41">
        <f t="shared" si="13"/>
        <v>0.60000000000000009</v>
      </c>
      <c r="AG42" s="40">
        <f>cálculos2!P41</f>
        <v>4</v>
      </c>
      <c r="AH42" s="41">
        <f t="shared" si="14"/>
        <v>1</v>
      </c>
    </row>
    <row r="43" spans="1:34" x14ac:dyDescent="0.25">
      <c r="A43" s="49" t="s">
        <v>2</v>
      </c>
      <c r="B43" s="49" t="s">
        <v>46</v>
      </c>
      <c r="C43" s="34">
        <v>198</v>
      </c>
      <c r="D43" s="34">
        <f t="shared" si="1"/>
        <v>16.5</v>
      </c>
      <c r="E43" s="33">
        <v>4</v>
      </c>
      <c r="F43" s="69">
        <f t="shared" si="15"/>
        <v>0.24242424242424243</v>
      </c>
      <c r="G43" s="33">
        <v>12</v>
      </c>
      <c r="H43" s="69">
        <f t="shared" si="2"/>
        <v>0.72727272727272729</v>
      </c>
      <c r="I43" s="33">
        <v>17</v>
      </c>
      <c r="J43" s="50">
        <f t="shared" si="3"/>
        <v>1.0303030303030303</v>
      </c>
      <c r="K43" s="33">
        <v>16</v>
      </c>
      <c r="L43" s="50">
        <f t="shared" si="4"/>
        <v>0.96969696969696972</v>
      </c>
      <c r="M43" s="33">
        <v>16</v>
      </c>
      <c r="N43" s="50">
        <f t="shared" si="5"/>
        <v>0.96969696969696972</v>
      </c>
      <c r="O43" s="33">
        <v>15</v>
      </c>
      <c r="P43" s="50">
        <f t="shared" si="6"/>
        <v>0.90909090909090906</v>
      </c>
      <c r="Q43" s="33">
        <v>14</v>
      </c>
      <c r="R43" s="50">
        <f t="shared" si="7"/>
        <v>0.84848484848484851</v>
      </c>
      <c r="S43" s="33">
        <v>19</v>
      </c>
      <c r="T43" s="50">
        <f t="shared" si="8"/>
        <v>1.1515151515151516</v>
      </c>
      <c r="U43" s="33">
        <v>1</v>
      </c>
      <c r="V43" s="84">
        <f t="shared" si="9"/>
        <v>6.0606060606060608E-2</v>
      </c>
      <c r="W43" s="33">
        <v>7</v>
      </c>
      <c r="X43" s="81">
        <f t="shared" si="10"/>
        <v>0.42424242424242425</v>
      </c>
      <c r="Y43" s="33">
        <v>15</v>
      </c>
      <c r="Z43" s="81">
        <f t="shared" si="11"/>
        <v>0.90909090909090906</v>
      </c>
      <c r="AA43" s="33">
        <v>7</v>
      </c>
      <c r="AB43" s="81">
        <f t="shared" si="12"/>
        <v>0.42424242424242425</v>
      </c>
      <c r="AE43" s="40">
        <f>cálculos2!O42</f>
        <v>5</v>
      </c>
      <c r="AF43" s="41">
        <f t="shared" si="13"/>
        <v>0.5</v>
      </c>
      <c r="AG43" s="40">
        <f>cálculos2!P42</f>
        <v>3</v>
      </c>
      <c r="AH43" s="41">
        <f t="shared" si="14"/>
        <v>0.75</v>
      </c>
    </row>
    <row r="44" spans="1:34" x14ac:dyDescent="0.25">
      <c r="A44" s="49" t="s">
        <v>2</v>
      </c>
      <c r="B44" s="49" t="s">
        <v>47</v>
      </c>
      <c r="C44" s="34">
        <v>107</v>
      </c>
      <c r="D44" s="34">
        <f t="shared" si="1"/>
        <v>8.9166666666666661</v>
      </c>
      <c r="E44" s="33">
        <v>0</v>
      </c>
      <c r="F44" s="69">
        <f t="shared" si="15"/>
        <v>0</v>
      </c>
      <c r="G44" s="33">
        <v>6</v>
      </c>
      <c r="H44" s="69">
        <f t="shared" si="2"/>
        <v>0.67289719626168232</v>
      </c>
      <c r="I44" s="33">
        <v>9</v>
      </c>
      <c r="J44" s="50">
        <f t="shared" si="3"/>
        <v>1.0093457943925235</v>
      </c>
      <c r="K44" s="33">
        <v>9</v>
      </c>
      <c r="L44" s="50">
        <f t="shared" si="4"/>
        <v>1.0093457943925235</v>
      </c>
      <c r="M44" s="33">
        <v>4</v>
      </c>
      <c r="N44" s="50">
        <f t="shared" si="5"/>
        <v>0.44859813084112155</v>
      </c>
      <c r="O44" s="33">
        <v>5</v>
      </c>
      <c r="P44" s="50">
        <f t="shared" si="6"/>
        <v>0.56074766355140193</v>
      </c>
      <c r="Q44" s="33">
        <v>8</v>
      </c>
      <c r="R44" s="50">
        <f t="shared" si="7"/>
        <v>0.89719626168224309</v>
      </c>
      <c r="S44" s="33">
        <v>17</v>
      </c>
      <c r="T44" s="50">
        <f t="shared" si="8"/>
        <v>1.9065420560747666</v>
      </c>
      <c r="U44" s="33">
        <v>3</v>
      </c>
      <c r="V44" s="84">
        <f t="shared" si="9"/>
        <v>0.33644859813084116</v>
      </c>
      <c r="W44" s="33">
        <v>7</v>
      </c>
      <c r="X44" s="81">
        <f t="shared" si="10"/>
        <v>0.7850467289719627</v>
      </c>
      <c r="Y44" s="33">
        <v>9</v>
      </c>
      <c r="Z44" s="81">
        <f t="shared" si="11"/>
        <v>1.0093457943925235</v>
      </c>
      <c r="AA44" s="33">
        <v>7</v>
      </c>
      <c r="AB44" s="81">
        <f t="shared" si="12"/>
        <v>0.7850467289719627</v>
      </c>
      <c r="AE44" s="40">
        <f>cálculos2!O43</f>
        <v>4</v>
      </c>
      <c r="AF44" s="41">
        <f t="shared" si="13"/>
        <v>0.4</v>
      </c>
      <c r="AG44" s="40">
        <f>cálculos2!P43</f>
        <v>3</v>
      </c>
      <c r="AH44" s="41">
        <f t="shared" si="14"/>
        <v>0.75</v>
      </c>
    </row>
    <row r="45" spans="1:34" x14ac:dyDescent="0.25">
      <c r="A45" s="49" t="s">
        <v>4</v>
      </c>
      <c r="B45" s="49" t="s">
        <v>48</v>
      </c>
      <c r="C45" s="34">
        <v>2639</v>
      </c>
      <c r="D45" s="34">
        <f t="shared" si="1"/>
        <v>219.91666666666666</v>
      </c>
      <c r="E45" s="33">
        <v>205</v>
      </c>
      <c r="F45" s="69">
        <f t="shared" si="15"/>
        <v>0.93217127699886326</v>
      </c>
      <c r="G45" s="33">
        <v>155</v>
      </c>
      <c r="H45" s="69">
        <f t="shared" si="2"/>
        <v>0.70481242895036</v>
      </c>
      <c r="I45" s="33">
        <v>228</v>
      </c>
      <c r="J45" s="50">
        <f t="shared" si="3"/>
        <v>1.0367563471011747</v>
      </c>
      <c r="K45" s="33">
        <v>222</v>
      </c>
      <c r="L45" s="50">
        <f t="shared" si="4"/>
        <v>1.0094732853353543</v>
      </c>
      <c r="M45" s="33">
        <v>220</v>
      </c>
      <c r="N45" s="50">
        <f t="shared" si="5"/>
        <v>1.0003789314134142</v>
      </c>
      <c r="O45" s="33">
        <v>226</v>
      </c>
      <c r="P45" s="50">
        <f t="shared" si="6"/>
        <v>1.0276619931792346</v>
      </c>
      <c r="Q45" s="33">
        <v>192</v>
      </c>
      <c r="R45" s="50">
        <f t="shared" si="7"/>
        <v>0.87305797650625239</v>
      </c>
      <c r="S45" s="33">
        <v>175</v>
      </c>
      <c r="T45" s="50">
        <f t="shared" si="8"/>
        <v>0.79575596816976135</v>
      </c>
      <c r="U45" s="33">
        <v>0</v>
      </c>
      <c r="V45" s="84">
        <f t="shared" si="9"/>
        <v>0</v>
      </c>
      <c r="W45" s="33">
        <v>148</v>
      </c>
      <c r="X45" s="81">
        <f t="shared" si="10"/>
        <v>0.67298219022356953</v>
      </c>
      <c r="Y45" s="33">
        <v>163</v>
      </c>
      <c r="Z45" s="81">
        <f t="shared" si="11"/>
        <v>0.74118984463812054</v>
      </c>
      <c r="AA45" s="33">
        <v>148</v>
      </c>
      <c r="AB45" s="81">
        <f t="shared" si="12"/>
        <v>0.67298219022356953</v>
      </c>
      <c r="AE45" s="40">
        <f>cálculos2!O44</f>
        <v>4</v>
      </c>
      <c r="AF45" s="41">
        <f t="shared" si="13"/>
        <v>0.4</v>
      </c>
      <c r="AG45" s="40">
        <f>cálculos2!P44</f>
        <v>3</v>
      </c>
      <c r="AH45" s="41">
        <f t="shared" si="14"/>
        <v>0.75</v>
      </c>
    </row>
    <row r="46" spans="1:34" x14ac:dyDescent="0.25">
      <c r="A46" s="49" t="s">
        <v>4</v>
      </c>
      <c r="B46" s="49" t="s">
        <v>49</v>
      </c>
      <c r="C46" s="34">
        <v>165</v>
      </c>
      <c r="D46" s="34">
        <f t="shared" si="1"/>
        <v>13.75</v>
      </c>
      <c r="E46" s="33">
        <v>2</v>
      </c>
      <c r="F46" s="69">
        <f t="shared" si="15"/>
        <v>0.14545454545454545</v>
      </c>
      <c r="G46" s="33">
        <v>8</v>
      </c>
      <c r="H46" s="69">
        <f t="shared" si="2"/>
        <v>0.58181818181818179</v>
      </c>
      <c r="I46" s="33">
        <v>15</v>
      </c>
      <c r="J46" s="50">
        <f t="shared" si="3"/>
        <v>1.0909090909090908</v>
      </c>
      <c r="K46" s="33">
        <v>16</v>
      </c>
      <c r="L46" s="50">
        <f t="shared" si="4"/>
        <v>1.1636363636363636</v>
      </c>
      <c r="M46" s="33">
        <v>8</v>
      </c>
      <c r="N46" s="50">
        <f t="shared" si="5"/>
        <v>0.58181818181818179</v>
      </c>
      <c r="O46" s="33">
        <v>8</v>
      </c>
      <c r="P46" s="50">
        <f t="shared" si="6"/>
        <v>0.58181818181818179</v>
      </c>
      <c r="Q46" s="33">
        <v>8</v>
      </c>
      <c r="R46" s="50">
        <f t="shared" si="7"/>
        <v>0.58181818181818179</v>
      </c>
      <c r="S46" s="33">
        <v>9</v>
      </c>
      <c r="T46" s="50">
        <f t="shared" si="8"/>
        <v>0.65454545454545454</v>
      </c>
      <c r="U46" s="33">
        <v>0</v>
      </c>
      <c r="V46" s="84">
        <f t="shared" si="9"/>
        <v>0</v>
      </c>
      <c r="W46" s="33">
        <v>9</v>
      </c>
      <c r="X46" s="81">
        <f t="shared" si="10"/>
        <v>0.65454545454545454</v>
      </c>
      <c r="Y46" s="33">
        <v>13</v>
      </c>
      <c r="Z46" s="81">
        <f t="shared" si="11"/>
        <v>0.94545454545454544</v>
      </c>
      <c r="AA46" s="33">
        <v>9</v>
      </c>
      <c r="AB46" s="81">
        <f t="shared" si="12"/>
        <v>0.65454545454545454</v>
      </c>
      <c r="AE46" s="40">
        <f>cálculos2!O45</f>
        <v>2</v>
      </c>
      <c r="AF46" s="41">
        <f t="shared" si="13"/>
        <v>0.2</v>
      </c>
      <c r="AG46" s="40">
        <f>cálculos2!P45</f>
        <v>2</v>
      </c>
      <c r="AH46" s="41">
        <f t="shared" si="14"/>
        <v>0.5</v>
      </c>
    </row>
    <row r="47" spans="1:34" x14ac:dyDescent="0.25">
      <c r="A47" s="49" t="s">
        <v>5</v>
      </c>
      <c r="B47" s="49" t="s">
        <v>50</v>
      </c>
      <c r="C47" s="34">
        <v>543</v>
      </c>
      <c r="D47" s="34">
        <f t="shared" si="1"/>
        <v>45.25</v>
      </c>
      <c r="E47" s="33">
        <v>1</v>
      </c>
      <c r="F47" s="69">
        <f t="shared" si="15"/>
        <v>2.2099447513812154E-2</v>
      </c>
      <c r="G47" s="33">
        <v>32</v>
      </c>
      <c r="H47" s="69">
        <f t="shared" si="2"/>
        <v>0.70718232044198892</v>
      </c>
      <c r="I47" s="33">
        <v>61</v>
      </c>
      <c r="J47" s="50">
        <f t="shared" si="3"/>
        <v>1.3480662983425415</v>
      </c>
      <c r="K47" s="33">
        <v>62</v>
      </c>
      <c r="L47" s="50">
        <f t="shared" si="4"/>
        <v>1.3701657458563536</v>
      </c>
      <c r="M47" s="33">
        <v>48</v>
      </c>
      <c r="N47" s="50">
        <f t="shared" si="5"/>
        <v>1.0607734806629834</v>
      </c>
      <c r="O47" s="33">
        <v>51</v>
      </c>
      <c r="P47" s="50">
        <f t="shared" si="6"/>
        <v>1.1270718232044199</v>
      </c>
      <c r="Q47" s="33">
        <v>55</v>
      </c>
      <c r="R47" s="50">
        <f t="shared" si="7"/>
        <v>1.2154696132596685</v>
      </c>
      <c r="S47" s="33">
        <v>27</v>
      </c>
      <c r="T47" s="50">
        <f t="shared" si="8"/>
        <v>0.59668508287292821</v>
      </c>
      <c r="U47" s="33">
        <v>0</v>
      </c>
      <c r="V47" s="84">
        <f t="shared" si="9"/>
        <v>0</v>
      </c>
      <c r="W47" s="33">
        <v>36</v>
      </c>
      <c r="X47" s="81">
        <f t="shared" si="10"/>
        <v>0.79558011049723754</v>
      </c>
      <c r="Y47" s="33">
        <v>58</v>
      </c>
      <c r="Z47" s="81">
        <f t="shared" si="11"/>
        <v>1.281767955801105</v>
      </c>
      <c r="AA47" s="33">
        <v>36</v>
      </c>
      <c r="AB47" s="81">
        <f t="shared" si="12"/>
        <v>0.79558011049723754</v>
      </c>
      <c r="AE47" s="40">
        <f>cálculos2!O46</f>
        <v>6</v>
      </c>
      <c r="AF47" s="41">
        <f t="shared" si="13"/>
        <v>0.60000000000000009</v>
      </c>
      <c r="AG47" s="40">
        <f>cálculos2!P46</f>
        <v>4</v>
      </c>
      <c r="AH47" s="41">
        <f t="shared" si="14"/>
        <v>1</v>
      </c>
    </row>
    <row r="48" spans="1:34" x14ac:dyDescent="0.25">
      <c r="A48" s="49" t="s">
        <v>2</v>
      </c>
      <c r="B48" s="49" t="s">
        <v>51</v>
      </c>
      <c r="C48" s="34">
        <v>234</v>
      </c>
      <c r="D48" s="34">
        <f t="shared" si="1"/>
        <v>19.5</v>
      </c>
      <c r="E48" s="33">
        <v>3</v>
      </c>
      <c r="F48" s="69">
        <f t="shared" si="15"/>
        <v>0.15384615384615385</v>
      </c>
      <c r="G48" s="33">
        <v>17</v>
      </c>
      <c r="H48" s="69">
        <f t="shared" si="2"/>
        <v>0.87179487179487181</v>
      </c>
      <c r="I48" s="33">
        <v>13</v>
      </c>
      <c r="J48" s="50">
        <f t="shared" si="3"/>
        <v>0.66666666666666663</v>
      </c>
      <c r="K48" s="33">
        <v>13</v>
      </c>
      <c r="L48" s="50">
        <f t="shared" si="4"/>
        <v>0.66666666666666663</v>
      </c>
      <c r="M48" s="33">
        <v>18</v>
      </c>
      <c r="N48" s="50">
        <f t="shared" si="5"/>
        <v>0.92307692307692313</v>
      </c>
      <c r="O48" s="33">
        <v>18</v>
      </c>
      <c r="P48" s="50">
        <f t="shared" si="6"/>
        <v>0.92307692307692313</v>
      </c>
      <c r="Q48" s="33">
        <v>16</v>
      </c>
      <c r="R48" s="50">
        <f t="shared" si="7"/>
        <v>0.82051282051282048</v>
      </c>
      <c r="S48" s="33">
        <v>18</v>
      </c>
      <c r="T48" s="50">
        <f t="shared" si="8"/>
        <v>0.92307692307692313</v>
      </c>
      <c r="U48" s="33">
        <v>0</v>
      </c>
      <c r="V48" s="84">
        <f t="shared" si="9"/>
        <v>0</v>
      </c>
      <c r="W48" s="33">
        <v>15</v>
      </c>
      <c r="X48" s="81">
        <f t="shared" si="10"/>
        <v>0.76923076923076927</v>
      </c>
      <c r="Y48" s="33">
        <v>16</v>
      </c>
      <c r="Z48" s="81">
        <f t="shared" si="11"/>
        <v>0.82051282051282048</v>
      </c>
      <c r="AA48" s="33">
        <v>15</v>
      </c>
      <c r="AB48" s="81">
        <f t="shared" si="12"/>
        <v>0.76923076923076927</v>
      </c>
      <c r="AE48" s="40">
        <f>cálculos2!O47</f>
        <v>1</v>
      </c>
      <c r="AF48" s="41">
        <f t="shared" si="13"/>
        <v>0.1</v>
      </c>
      <c r="AG48" s="40">
        <f>cálculos2!P47</f>
        <v>0</v>
      </c>
      <c r="AH48" s="41">
        <f t="shared" si="14"/>
        <v>0</v>
      </c>
    </row>
    <row r="49" spans="1:34" x14ac:dyDescent="0.25">
      <c r="A49" s="49" t="s">
        <v>4</v>
      </c>
      <c r="B49" s="49" t="s">
        <v>52</v>
      </c>
      <c r="C49" s="34">
        <v>166</v>
      </c>
      <c r="D49" s="34">
        <f t="shared" si="1"/>
        <v>13.833333333333334</v>
      </c>
      <c r="E49" s="33">
        <v>1</v>
      </c>
      <c r="F49" s="69">
        <f t="shared" si="15"/>
        <v>7.2289156626506021E-2</v>
      </c>
      <c r="G49" s="33">
        <v>5</v>
      </c>
      <c r="H49" s="69">
        <f t="shared" si="2"/>
        <v>0.36144578313253012</v>
      </c>
      <c r="I49" s="33">
        <v>18</v>
      </c>
      <c r="J49" s="50">
        <f t="shared" si="3"/>
        <v>1.3012048192771084</v>
      </c>
      <c r="K49" s="33">
        <v>18</v>
      </c>
      <c r="L49" s="50">
        <f t="shared" si="4"/>
        <v>1.3012048192771084</v>
      </c>
      <c r="M49" s="33">
        <v>17</v>
      </c>
      <c r="N49" s="50">
        <f t="shared" si="5"/>
        <v>1.2289156626506024</v>
      </c>
      <c r="O49" s="33">
        <v>17</v>
      </c>
      <c r="P49" s="50">
        <f t="shared" si="6"/>
        <v>1.2289156626506024</v>
      </c>
      <c r="Q49" s="33">
        <v>18</v>
      </c>
      <c r="R49" s="50">
        <f t="shared" si="7"/>
        <v>1.3012048192771084</v>
      </c>
      <c r="S49" s="33">
        <v>8</v>
      </c>
      <c r="T49" s="50">
        <f t="shared" si="8"/>
        <v>0.57831325301204817</v>
      </c>
      <c r="U49" s="33">
        <v>0</v>
      </c>
      <c r="V49" s="84">
        <f t="shared" si="9"/>
        <v>0</v>
      </c>
      <c r="W49" s="33">
        <v>10</v>
      </c>
      <c r="X49" s="81">
        <f t="shared" si="10"/>
        <v>0.72289156626506024</v>
      </c>
      <c r="Y49" s="33">
        <v>19</v>
      </c>
      <c r="Z49" s="81">
        <f t="shared" si="11"/>
        <v>1.3734939759036144</v>
      </c>
      <c r="AA49" s="33">
        <v>10</v>
      </c>
      <c r="AB49" s="81">
        <f t="shared" si="12"/>
        <v>0.72289156626506024</v>
      </c>
      <c r="AE49" s="40">
        <f>cálculos2!O48</f>
        <v>6</v>
      </c>
      <c r="AF49" s="41">
        <f t="shared" si="13"/>
        <v>0.60000000000000009</v>
      </c>
      <c r="AG49" s="40">
        <f>cálculos2!P48</f>
        <v>4</v>
      </c>
      <c r="AH49" s="41">
        <f t="shared" si="14"/>
        <v>1</v>
      </c>
    </row>
    <row r="50" spans="1:34" x14ac:dyDescent="0.25">
      <c r="A50" s="49" t="s">
        <v>5</v>
      </c>
      <c r="B50" s="49" t="s">
        <v>53</v>
      </c>
      <c r="C50" s="34">
        <v>269</v>
      </c>
      <c r="D50" s="34">
        <f t="shared" si="1"/>
        <v>22.416666666666668</v>
      </c>
      <c r="E50" s="33">
        <v>4</v>
      </c>
      <c r="F50" s="69">
        <f t="shared" si="15"/>
        <v>0.17843866171003717</v>
      </c>
      <c r="G50" s="33">
        <v>7</v>
      </c>
      <c r="H50" s="69">
        <f t="shared" si="2"/>
        <v>0.31226765799256506</v>
      </c>
      <c r="I50" s="33">
        <v>22</v>
      </c>
      <c r="J50" s="50">
        <f t="shared" si="3"/>
        <v>0.9814126394052044</v>
      </c>
      <c r="K50" s="33">
        <v>22</v>
      </c>
      <c r="L50" s="50">
        <f t="shared" si="4"/>
        <v>0.9814126394052044</v>
      </c>
      <c r="M50" s="33">
        <v>20</v>
      </c>
      <c r="N50" s="50">
        <f t="shared" si="5"/>
        <v>0.89219330855018586</v>
      </c>
      <c r="O50" s="33">
        <v>19</v>
      </c>
      <c r="P50" s="50">
        <f t="shared" si="6"/>
        <v>0.84758364312267653</v>
      </c>
      <c r="Q50" s="33">
        <v>23</v>
      </c>
      <c r="R50" s="50">
        <f t="shared" si="7"/>
        <v>1.0260223048327137</v>
      </c>
      <c r="S50" s="33">
        <v>17</v>
      </c>
      <c r="T50" s="50">
        <f t="shared" si="8"/>
        <v>0.75836431226765799</v>
      </c>
      <c r="U50" s="33">
        <v>0</v>
      </c>
      <c r="V50" s="84">
        <f t="shared" si="9"/>
        <v>0</v>
      </c>
      <c r="W50" s="33">
        <v>18</v>
      </c>
      <c r="X50" s="81">
        <f t="shared" si="10"/>
        <v>0.80297397769516721</v>
      </c>
      <c r="Y50" s="33">
        <v>25</v>
      </c>
      <c r="Z50" s="81">
        <f t="shared" si="11"/>
        <v>1.1152416356877324</v>
      </c>
      <c r="AA50" s="33">
        <v>18</v>
      </c>
      <c r="AB50" s="81">
        <f t="shared" si="12"/>
        <v>0.80297397769516721</v>
      </c>
      <c r="AE50" s="40">
        <f>cálculos2!O49</f>
        <v>4</v>
      </c>
      <c r="AF50" s="41">
        <f t="shared" si="13"/>
        <v>0.4</v>
      </c>
      <c r="AG50" s="40">
        <f>cálculos2!P49</f>
        <v>3</v>
      </c>
      <c r="AH50" s="41">
        <f t="shared" si="14"/>
        <v>0.75</v>
      </c>
    </row>
    <row r="51" spans="1:34" x14ac:dyDescent="0.25">
      <c r="A51" s="49" t="s">
        <v>3</v>
      </c>
      <c r="B51" s="49" t="s">
        <v>54</v>
      </c>
      <c r="C51" s="34">
        <v>266</v>
      </c>
      <c r="D51" s="34">
        <f t="shared" si="1"/>
        <v>22.166666666666668</v>
      </c>
      <c r="E51" s="33">
        <v>5</v>
      </c>
      <c r="F51" s="69">
        <f t="shared" si="15"/>
        <v>0.22556390977443608</v>
      </c>
      <c r="G51" s="33">
        <v>17</v>
      </c>
      <c r="H51" s="69">
        <f t="shared" si="2"/>
        <v>0.76691729323308266</v>
      </c>
      <c r="I51" s="33">
        <v>32</v>
      </c>
      <c r="J51" s="50">
        <f t="shared" si="3"/>
        <v>1.4436090225563909</v>
      </c>
      <c r="K51" s="33">
        <v>31</v>
      </c>
      <c r="L51" s="50">
        <f t="shared" si="4"/>
        <v>1.3984962406015038</v>
      </c>
      <c r="M51" s="33">
        <v>29</v>
      </c>
      <c r="N51" s="50">
        <f t="shared" si="5"/>
        <v>1.3082706766917294</v>
      </c>
      <c r="O51" s="33">
        <v>30</v>
      </c>
      <c r="P51" s="50">
        <f t="shared" si="6"/>
        <v>1.3533834586466165</v>
      </c>
      <c r="Q51" s="33">
        <v>19</v>
      </c>
      <c r="R51" s="50">
        <f t="shared" si="7"/>
        <v>0.8571428571428571</v>
      </c>
      <c r="S51" s="33">
        <v>23</v>
      </c>
      <c r="T51" s="50">
        <f t="shared" si="8"/>
        <v>1.0375939849624061</v>
      </c>
      <c r="U51" s="33">
        <v>0</v>
      </c>
      <c r="V51" s="84">
        <f t="shared" si="9"/>
        <v>0</v>
      </c>
      <c r="W51" s="33">
        <v>20</v>
      </c>
      <c r="X51" s="81">
        <f t="shared" si="10"/>
        <v>0.90225563909774431</v>
      </c>
      <c r="Y51" s="33">
        <v>22</v>
      </c>
      <c r="Z51" s="81">
        <f t="shared" si="11"/>
        <v>0.99248120300751874</v>
      </c>
      <c r="AA51" s="33">
        <v>20</v>
      </c>
      <c r="AB51" s="81">
        <f t="shared" si="12"/>
        <v>0.90225563909774431</v>
      </c>
      <c r="AE51" s="40">
        <f>cálculos2!O50</f>
        <v>6</v>
      </c>
      <c r="AF51" s="41">
        <f t="shared" si="13"/>
        <v>0.60000000000000009</v>
      </c>
      <c r="AG51" s="40">
        <f>cálculos2!P50</f>
        <v>4</v>
      </c>
      <c r="AH51" s="41">
        <f t="shared" si="14"/>
        <v>1</v>
      </c>
    </row>
    <row r="52" spans="1:34" x14ac:dyDescent="0.25">
      <c r="A52" s="49" t="s">
        <v>3</v>
      </c>
      <c r="B52" s="49" t="s">
        <v>55</v>
      </c>
      <c r="C52" s="34">
        <v>76</v>
      </c>
      <c r="D52" s="34">
        <f t="shared" si="1"/>
        <v>6.333333333333333</v>
      </c>
      <c r="E52" s="33">
        <v>1</v>
      </c>
      <c r="F52" s="69">
        <f t="shared" si="15"/>
        <v>0.15789473684210528</v>
      </c>
      <c r="G52" s="33">
        <v>4</v>
      </c>
      <c r="H52" s="69">
        <f t="shared" si="2"/>
        <v>0.63157894736842113</v>
      </c>
      <c r="I52" s="33">
        <v>9</v>
      </c>
      <c r="J52" s="50">
        <f t="shared" si="3"/>
        <v>1.4210526315789473</v>
      </c>
      <c r="K52" s="33">
        <v>10</v>
      </c>
      <c r="L52" s="50">
        <f t="shared" si="4"/>
        <v>1.5789473684210527</v>
      </c>
      <c r="M52" s="33">
        <v>6</v>
      </c>
      <c r="N52" s="50">
        <f t="shared" si="5"/>
        <v>0.94736842105263164</v>
      </c>
      <c r="O52" s="33">
        <v>6</v>
      </c>
      <c r="P52" s="50">
        <f t="shared" si="6"/>
        <v>0.94736842105263164</v>
      </c>
      <c r="Q52" s="33">
        <v>7</v>
      </c>
      <c r="R52" s="50">
        <f t="shared" si="7"/>
        <v>1.1052631578947369</v>
      </c>
      <c r="S52" s="33">
        <v>11</v>
      </c>
      <c r="T52" s="50">
        <f t="shared" si="8"/>
        <v>1.736842105263158</v>
      </c>
      <c r="U52" s="33">
        <v>0</v>
      </c>
      <c r="V52" s="84">
        <f t="shared" si="9"/>
        <v>0</v>
      </c>
      <c r="W52" s="33">
        <v>0</v>
      </c>
      <c r="X52" s="81">
        <f t="shared" si="10"/>
        <v>0</v>
      </c>
      <c r="Y52" s="33">
        <v>9</v>
      </c>
      <c r="Z52" s="81">
        <f t="shared" si="11"/>
        <v>1.4210526315789473</v>
      </c>
      <c r="AA52" s="33">
        <v>0</v>
      </c>
      <c r="AB52" s="81">
        <f t="shared" si="12"/>
        <v>0</v>
      </c>
      <c r="AE52" s="40">
        <f>cálculos2!O51</f>
        <v>6</v>
      </c>
      <c r="AF52" s="41">
        <f t="shared" si="13"/>
        <v>0.60000000000000009</v>
      </c>
      <c r="AG52" s="40">
        <f>cálculos2!P51</f>
        <v>3</v>
      </c>
      <c r="AH52" s="41">
        <f t="shared" si="14"/>
        <v>0.75</v>
      </c>
    </row>
    <row r="53" spans="1:34" x14ac:dyDescent="0.25">
      <c r="A53" s="49" t="s">
        <v>5</v>
      </c>
      <c r="B53" s="49" t="s">
        <v>56</v>
      </c>
      <c r="C53" s="34">
        <v>231</v>
      </c>
      <c r="D53" s="34">
        <f t="shared" si="1"/>
        <v>19.25</v>
      </c>
      <c r="E53" s="33">
        <v>14</v>
      </c>
      <c r="F53" s="69">
        <f t="shared" si="15"/>
        <v>0.72727272727272729</v>
      </c>
      <c r="G53" s="33">
        <v>16</v>
      </c>
      <c r="H53" s="69">
        <f t="shared" si="2"/>
        <v>0.83116883116883122</v>
      </c>
      <c r="I53" s="33">
        <v>26</v>
      </c>
      <c r="J53" s="50">
        <f t="shared" si="3"/>
        <v>1.3506493506493507</v>
      </c>
      <c r="K53" s="33">
        <v>22</v>
      </c>
      <c r="L53" s="50">
        <f t="shared" si="4"/>
        <v>1.1428571428571428</v>
      </c>
      <c r="M53" s="33">
        <v>20</v>
      </c>
      <c r="N53" s="50">
        <f t="shared" si="5"/>
        <v>1.0389610389610389</v>
      </c>
      <c r="O53" s="33">
        <v>19</v>
      </c>
      <c r="P53" s="50">
        <f t="shared" si="6"/>
        <v>0.98701298701298701</v>
      </c>
      <c r="Q53" s="33">
        <v>22</v>
      </c>
      <c r="R53" s="50">
        <f t="shared" si="7"/>
        <v>1.1428571428571428</v>
      </c>
      <c r="S53" s="33">
        <v>12</v>
      </c>
      <c r="T53" s="50">
        <f t="shared" si="8"/>
        <v>0.62337662337662336</v>
      </c>
      <c r="U53" s="33">
        <v>0</v>
      </c>
      <c r="V53" s="84">
        <f t="shared" si="9"/>
        <v>0</v>
      </c>
      <c r="W53" s="33">
        <v>20</v>
      </c>
      <c r="X53" s="81">
        <f t="shared" si="10"/>
        <v>1.0389610389610389</v>
      </c>
      <c r="Y53" s="33">
        <v>22</v>
      </c>
      <c r="Z53" s="81">
        <f t="shared" si="11"/>
        <v>1.1428571428571428</v>
      </c>
      <c r="AA53" s="33">
        <v>20</v>
      </c>
      <c r="AB53" s="81">
        <f t="shared" si="12"/>
        <v>1.0389610389610389</v>
      </c>
      <c r="AE53" s="40">
        <f>cálculos2!O52</f>
        <v>8</v>
      </c>
      <c r="AF53" s="41">
        <f t="shared" si="13"/>
        <v>0.8</v>
      </c>
      <c r="AG53" s="40">
        <f>cálculos2!P52</f>
        <v>4</v>
      </c>
      <c r="AH53" s="41">
        <f t="shared" si="14"/>
        <v>1</v>
      </c>
    </row>
    <row r="54" spans="1:34" x14ac:dyDescent="0.25">
      <c r="A54" s="49" t="s">
        <v>5</v>
      </c>
      <c r="B54" s="49" t="s">
        <v>57</v>
      </c>
      <c r="C54" s="34">
        <v>173</v>
      </c>
      <c r="D54" s="34">
        <f t="shared" si="1"/>
        <v>14.416666666666666</v>
      </c>
      <c r="E54" s="33">
        <v>0</v>
      </c>
      <c r="F54" s="69">
        <f t="shared" si="15"/>
        <v>0</v>
      </c>
      <c r="G54" s="33">
        <v>12</v>
      </c>
      <c r="H54" s="69">
        <f t="shared" si="2"/>
        <v>0.83236994219653182</v>
      </c>
      <c r="I54" s="33">
        <v>23</v>
      </c>
      <c r="J54" s="50">
        <f t="shared" si="3"/>
        <v>1.5953757225433527</v>
      </c>
      <c r="K54" s="33">
        <v>24</v>
      </c>
      <c r="L54" s="50">
        <f t="shared" si="4"/>
        <v>1.6647398843930636</v>
      </c>
      <c r="M54" s="33">
        <v>16</v>
      </c>
      <c r="N54" s="50">
        <f t="shared" si="5"/>
        <v>1.1098265895953758</v>
      </c>
      <c r="O54" s="33">
        <v>16</v>
      </c>
      <c r="P54" s="50">
        <f t="shared" si="6"/>
        <v>1.1098265895953758</v>
      </c>
      <c r="Q54" s="33">
        <v>21</v>
      </c>
      <c r="R54" s="50">
        <f t="shared" si="7"/>
        <v>1.4566473988439308</v>
      </c>
      <c r="S54" s="33">
        <v>11</v>
      </c>
      <c r="T54" s="50">
        <f t="shared" si="8"/>
        <v>0.76300578034682087</v>
      </c>
      <c r="U54" s="33">
        <v>1</v>
      </c>
      <c r="V54" s="84">
        <f t="shared" si="9"/>
        <v>6.936416184971099E-2</v>
      </c>
      <c r="W54" s="33">
        <v>8</v>
      </c>
      <c r="X54" s="81">
        <f t="shared" si="10"/>
        <v>0.55491329479768792</v>
      </c>
      <c r="Y54" s="33">
        <v>16</v>
      </c>
      <c r="Z54" s="81">
        <f t="shared" si="11"/>
        <v>1.1098265895953758</v>
      </c>
      <c r="AA54" s="33">
        <v>8</v>
      </c>
      <c r="AB54" s="81">
        <f t="shared" si="12"/>
        <v>0.55491329479768792</v>
      </c>
      <c r="AE54" s="40">
        <f>cálculos2!O53</f>
        <v>6</v>
      </c>
      <c r="AF54" s="41">
        <f t="shared" si="13"/>
        <v>0.60000000000000009</v>
      </c>
      <c r="AG54" s="40">
        <f>cálculos2!P53</f>
        <v>4</v>
      </c>
      <c r="AH54" s="41">
        <f t="shared" si="14"/>
        <v>1</v>
      </c>
    </row>
    <row r="55" spans="1:34" x14ac:dyDescent="0.25">
      <c r="A55" s="49" t="s">
        <v>3</v>
      </c>
      <c r="B55" s="49" t="s">
        <v>58</v>
      </c>
      <c r="C55" s="34">
        <v>711</v>
      </c>
      <c r="D55" s="34">
        <f t="shared" si="1"/>
        <v>59.25</v>
      </c>
      <c r="E55" s="33">
        <v>6</v>
      </c>
      <c r="F55" s="69">
        <f t="shared" si="15"/>
        <v>0.10126582278481013</v>
      </c>
      <c r="G55" s="33">
        <v>54</v>
      </c>
      <c r="H55" s="69">
        <f t="shared" si="2"/>
        <v>0.91139240506329111</v>
      </c>
      <c r="I55" s="33">
        <v>80</v>
      </c>
      <c r="J55" s="50">
        <f t="shared" si="3"/>
        <v>1.350210970464135</v>
      </c>
      <c r="K55" s="33">
        <v>82</v>
      </c>
      <c r="L55" s="50">
        <f t="shared" si="4"/>
        <v>1.3839662447257384</v>
      </c>
      <c r="M55" s="33">
        <v>58</v>
      </c>
      <c r="N55" s="50">
        <f t="shared" si="5"/>
        <v>0.97890295358649793</v>
      </c>
      <c r="O55" s="33">
        <v>55</v>
      </c>
      <c r="P55" s="50">
        <f t="shared" si="6"/>
        <v>0.92827004219409281</v>
      </c>
      <c r="Q55" s="33">
        <v>57</v>
      </c>
      <c r="R55" s="50">
        <f t="shared" si="7"/>
        <v>0.96202531645569622</v>
      </c>
      <c r="S55" s="33">
        <v>59</v>
      </c>
      <c r="T55" s="50">
        <f t="shared" si="8"/>
        <v>0.99578059071729963</v>
      </c>
      <c r="U55" s="33">
        <v>0</v>
      </c>
      <c r="V55" s="84">
        <f t="shared" si="9"/>
        <v>0</v>
      </c>
      <c r="W55" s="33">
        <v>54</v>
      </c>
      <c r="X55" s="81">
        <f t="shared" si="10"/>
        <v>0.91139240506329111</v>
      </c>
      <c r="Y55" s="33">
        <v>60</v>
      </c>
      <c r="Z55" s="81">
        <f t="shared" si="11"/>
        <v>1.0126582278481013</v>
      </c>
      <c r="AA55" s="33">
        <v>54</v>
      </c>
      <c r="AB55" s="81">
        <f t="shared" si="12"/>
        <v>0.91139240506329111</v>
      </c>
      <c r="AE55" s="40">
        <f>cálculos2!O54</f>
        <v>8</v>
      </c>
      <c r="AF55" s="41">
        <f t="shared" si="13"/>
        <v>0.8</v>
      </c>
      <c r="AG55" s="40">
        <f>cálculos2!P54</f>
        <v>4</v>
      </c>
      <c r="AH55" s="41">
        <f t="shared" si="14"/>
        <v>1</v>
      </c>
    </row>
    <row r="56" spans="1:34" x14ac:dyDescent="0.25">
      <c r="A56" s="49" t="s">
        <v>4</v>
      </c>
      <c r="B56" s="49" t="s">
        <v>59</v>
      </c>
      <c r="C56" s="34">
        <v>218</v>
      </c>
      <c r="D56" s="34">
        <f t="shared" si="1"/>
        <v>18.166666666666668</v>
      </c>
      <c r="E56" s="33">
        <v>0</v>
      </c>
      <c r="F56" s="69">
        <f t="shared" si="15"/>
        <v>0</v>
      </c>
      <c r="G56" s="33">
        <v>11</v>
      </c>
      <c r="H56" s="69">
        <f t="shared" si="2"/>
        <v>0.60550458715596323</v>
      </c>
      <c r="I56" s="33">
        <v>19</v>
      </c>
      <c r="J56" s="50">
        <f t="shared" si="3"/>
        <v>1.0458715596330275</v>
      </c>
      <c r="K56" s="33">
        <v>19</v>
      </c>
      <c r="L56" s="50">
        <f t="shared" si="4"/>
        <v>1.0458715596330275</v>
      </c>
      <c r="M56" s="33">
        <v>20</v>
      </c>
      <c r="N56" s="50">
        <f t="shared" si="5"/>
        <v>1.1009174311926604</v>
      </c>
      <c r="O56" s="33">
        <v>19</v>
      </c>
      <c r="P56" s="50">
        <f t="shared" si="6"/>
        <v>1.0458715596330275</v>
      </c>
      <c r="Q56" s="33">
        <v>21</v>
      </c>
      <c r="R56" s="50">
        <f t="shared" si="7"/>
        <v>1.1559633027522935</v>
      </c>
      <c r="S56" s="33">
        <v>15</v>
      </c>
      <c r="T56" s="50">
        <f t="shared" si="8"/>
        <v>0.82568807339449535</v>
      </c>
      <c r="U56" s="33">
        <v>0</v>
      </c>
      <c r="V56" s="84">
        <f t="shared" si="9"/>
        <v>0</v>
      </c>
      <c r="W56" s="33">
        <v>24</v>
      </c>
      <c r="X56" s="81">
        <f t="shared" si="10"/>
        <v>1.3211009174311925</v>
      </c>
      <c r="Y56" s="33">
        <v>18</v>
      </c>
      <c r="Z56" s="81">
        <f t="shared" si="11"/>
        <v>0.99082568807339444</v>
      </c>
      <c r="AA56" s="33">
        <v>24</v>
      </c>
      <c r="AB56" s="81">
        <f t="shared" si="12"/>
        <v>1.3211009174311925</v>
      </c>
      <c r="AE56" s="40">
        <f>cálculos2!O55</f>
        <v>8</v>
      </c>
      <c r="AF56" s="41">
        <f t="shared" si="13"/>
        <v>0.8</v>
      </c>
      <c r="AG56" s="40">
        <f>cálculos2!P55</f>
        <v>4</v>
      </c>
      <c r="AH56" s="41">
        <f t="shared" si="14"/>
        <v>1</v>
      </c>
    </row>
    <row r="57" spans="1:34" x14ac:dyDescent="0.25">
      <c r="A57" s="49" t="s">
        <v>3</v>
      </c>
      <c r="B57" s="49" t="s">
        <v>60</v>
      </c>
      <c r="C57" s="34">
        <v>342</v>
      </c>
      <c r="D57" s="34">
        <f t="shared" si="1"/>
        <v>28.5</v>
      </c>
      <c r="E57" s="33">
        <v>3</v>
      </c>
      <c r="F57" s="69">
        <f t="shared" si="15"/>
        <v>0.10526315789473684</v>
      </c>
      <c r="G57" s="33">
        <v>28</v>
      </c>
      <c r="H57" s="69">
        <f t="shared" si="2"/>
        <v>0.98245614035087714</v>
      </c>
      <c r="I57" s="33">
        <v>30</v>
      </c>
      <c r="J57" s="50">
        <f t="shared" si="3"/>
        <v>1.0526315789473684</v>
      </c>
      <c r="K57" s="33">
        <v>32</v>
      </c>
      <c r="L57" s="50">
        <f t="shared" si="4"/>
        <v>1.1228070175438596</v>
      </c>
      <c r="M57" s="33">
        <v>20</v>
      </c>
      <c r="N57" s="50">
        <f t="shared" si="5"/>
        <v>0.70175438596491224</v>
      </c>
      <c r="O57" s="33">
        <v>16</v>
      </c>
      <c r="P57" s="50">
        <f t="shared" si="6"/>
        <v>0.56140350877192979</v>
      </c>
      <c r="Q57" s="33">
        <v>20</v>
      </c>
      <c r="R57" s="50">
        <f t="shared" si="7"/>
        <v>0.70175438596491224</v>
      </c>
      <c r="S57" s="33">
        <v>34</v>
      </c>
      <c r="T57" s="50">
        <f t="shared" si="8"/>
        <v>1.1929824561403508</v>
      </c>
      <c r="U57" s="33">
        <v>0</v>
      </c>
      <c r="V57" s="84">
        <f t="shared" si="9"/>
        <v>0</v>
      </c>
      <c r="W57" s="33">
        <v>27</v>
      </c>
      <c r="X57" s="81">
        <f t="shared" si="10"/>
        <v>0.94736842105263153</v>
      </c>
      <c r="Y57" s="33">
        <v>44</v>
      </c>
      <c r="Z57" s="81">
        <f t="shared" si="11"/>
        <v>1.5438596491228069</v>
      </c>
      <c r="AA57" s="33">
        <v>27</v>
      </c>
      <c r="AB57" s="81">
        <f t="shared" si="12"/>
        <v>0.94736842105263153</v>
      </c>
      <c r="AE57" s="40">
        <f>cálculos2!O56</f>
        <v>5</v>
      </c>
      <c r="AF57" s="41">
        <f t="shared" si="13"/>
        <v>0.5</v>
      </c>
      <c r="AG57" s="40">
        <f>cálculos2!P56</f>
        <v>3</v>
      </c>
      <c r="AH57" s="41">
        <f t="shared" si="14"/>
        <v>0.75</v>
      </c>
    </row>
    <row r="58" spans="1:34" x14ac:dyDescent="0.25">
      <c r="A58" s="49" t="s">
        <v>3</v>
      </c>
      <c r="B58" s="49" t="s">
        <v>61</v>
      </c>
      <c r="C58" s="34">
        <v>325</v>
      </c>
      <c r="D58" s="34">
        <f t="shared" si="1"/>
        <v>27.083333333333332</v>
      </c>
      <c r="E58" s="33">
        <v>0</v>
      </c>
      <c r="F58" s="69">
        <f t="shared" si="15"/>
        <v>0</v>
      </c>
      <c r="G58" s="33">
        <v>21</v>
      </c>
      <c r="H58" s="69">
        <f t="shared" si="2"/>
        <v>0.77538461538461545</v>
      </c>
      <c r="I58" s="33">
        <v>33</v>
      </c>
      <c r="J58" s="50">
        <f t="shared" si="3"/>
        <v>1.2184615384615385</v>
      </c>
      <c r="K58" s="33">
        <v>32</v>
      </c>
      <c r="L58" s="50">
        <f t="shared" si="4"/>
        <v>1.1815384615384616</v>
      </c>
      <c r="M58" s="33">
        <v>19</v>
      </c>
      <c r="N58" s="50">
        <f t="shared" si="5"/>
        <v>0.70153846153846156</v>
      </c>
      <c r="O58" s="33">
        <v>18</v>
      </c>
      <c r="P58" s="50">
        <f t="shared" si="6"/>
        <v>0.66461538461538461</v>
      </c>
      <c r="Q58" s="33">
        <v>24</v>
      </c>
      <c r="R58" s="50">
        <f t="shared" si="7"/>
        <v>0.88615384615384618</v>
      </c>
      <c r="S58" s="33">
        <v>25</v>
      </c>
      <c r="T58" s="50">
        <f t="shared" si="8"/>
        <v>0.92307692307692313</v>
      </c>
      <c r="U58" s="33">
        <v>0</v>
      </c>
      <c r="V58" s="84">
        <f t="shared" si="9"/>
        <v>0</v>
      </c>
      <c r="W58" s="33">
        <v>18</v>
      </c>
      <c r="X58" s="81">
        <f t="shared" si="10"/>
        <v>0.66461538461538461</v>
      </c>
      <c r="Y58" s="33">
        <v>29</v>
      </c>
      <c r="Z58" s="81">
        <f t="shared" si="11"/>
        <v>1.0707692307692309</v>
      </c>
      <c r="AA58" s="33">
        <v>18</v>
      </c>
      <c r="AB58" s="81">
        <f t="shared" si="12"/>
        <v>0.66461538461538461</v>
      </c>
      <c r="AE58" s="40">
        <f>cálculos2!O57</f>
        <v>3</v>
      </c>
      <c r="AF58" s="41">
        <f t="shared" si="13"/>
        <v>0.30000000000000004</v>
      </c>
      <c r="AG58" s="40">
        <f>cálculos2!P57</f>
        <v>3</v>
      </c>
      <c r="AH58" s="41">
        <f t="shared" si="14"/>
        <v>0.75</v>
      </c>
    </row>
    <row r="59" spans="1:34" x14ac:dyDescent="0.25">
      <c r="A59" s="49" t="s">
        <v>5</v>
      </c>
      <c r="B59" s="49" t="s">
        <v>62</v>
      </c>
      <c r="C59" s="34">
        <v>289</v>
      </c>
      <c r="D59" s="34">
        <f t="shared" si="1"/>
        <v>24.083333333333332</v>
      </c>
      <c r="E59" s="33">
        <v>1</v>
      </c>
      <c r="F59" s="69">
        <f t="shared" si="15"/>
        <v>4.1522491349480974E-2</v>
      </c>
      <c r="G59" s="33">
        <v>24</v>
      </c>
      <c r="H59" s="69">
        <f t="shared" si="2"/>
        <v>0.99653979238754331</v>
      </c>
      <c r="I59" s="33">
        <v>31</v>
      </c>
      <c r="J59" s="50">
        <f t="shared" si="3"/>
        <v>1.28719723183391</v>
      </c>
      <c r="K59" s="33">
        <v>32</v>
      </c>
      <c r="L59" s="50">
        <f t="shared" si="4"/>
        <v>1.3287197231833912</v>
      </c>
      <c r="M59" s="33">
        <v>15</v>
      </c>
      <c r="N59" s="50">
        <f t="shared" si="5"/>
        <v>0.62283737024221453</v>
      </c>
      <c r="O59" s="33">
        <v>12</v>
      </c>
      <c r="P59" s="50">
        <f t="shared" si="6"/>
        <v>0.49826989619377166</v>
      </c>
      <c r="Q59" s="33">
        <v>20</v>
      </c>
      <c r="R59" s="50">
        <f t="shared" si="7"/>
        <v>0.83044982698961944</v>
      </c>
      <c r="S59" s="33">
        <v>23</v>
      </c>
      <c r="T59" s="50">
        <f t="shared" si="8"/>
        <v>0.95501730103806237</v>
      </c>
      <c r="U59" s="33">
        <v>1</v>
      </c>
      <c r="V59" s="84">
        <f t="shared" si="9"/>
        <v>4.1522491349480974E-2</v>
      </c>
      <c r="W59" s="33">
        <v>25</v>
      </c>
      <c r="X59" s="81">
        <f t="shared" si="10"/>
        <v>1.0380622837370244</v>
      </c>
      <c r="Y59" s="33">
        <v>41</v>
      </c>
      <c r="Z59" s="81">
        <f t="shared" si="11"/>
        <v>1.7024221453287198</v>
      </c>
      <c r="AA59" s="33">
        <v>25</v>
      </c>
      <c r="AB59" s="81">
        <f t="shared" si="12"/>
        <v>1.0380622837370244</v>
      </c>
      <c r="AE59" s="40">
        <f>cálculos2!O58</f>
        <v>7</v>
      </c>
      <c r="AF59" s="41">
        <f t="shared" si="13"/>
        <v>0.70000000000000007</v>
      </c>
      <c r="AG59" s="40">
        <f>cálculos2!P58</f>
        <v>3</v>
      </c>
      <c r="AH59" s="41">
        <f t="shared" si="14"/>
        <v>0.75</v>
      </c>
    </row>
    <row r="60" spans="1:34" x14ac:dyDescent="0.25">
      <c r="A60" s="49" t="s">
        <v>3</v>
      </c>
      <c r="B60" s="49" t="s">
        <v>63</v>
      </c>
      <c r="C60" s="34">
        <v>92</v>
      </c>
      <c r="D60" s="34">
        <f t="shared" si="1"/>
        <v>7.666666666666667</v>
      </c>
      <c r="E60" s="33">
        <v>0</v>
      </c>
      <c r="F60" s="69">
        <f t="shared" si="15"/>
        <v>0</v>
      </c>
      <c r="G60" s="33">
        <v>6</v>
      </c>
      <c r="H60" s="69">
        <f t="shared" si="2"/>
        <v>0.78260869565217384</v>
      </c>
      <c r="I60" s="33">
        <v>2</v>
      </c>
      <c r="J60" s="50">
        <f t="shared" si="3"/>
        <v>0.2608695652173913</v>
      </c>
      <c r="K60" s="33">
        <v>2</v>
      </c>
      <c r="L60" s="50">
        <f t="shared" si="4"/>
        <v>0.2608695652173913</v>
      </c>
      <c r="M60" s="33">
        <v>0</v>
      </c>
      <c r="N60" s="50">
        <f t="shared" si="5"/>
        <v>0</v>
      </c>
      <c r="O60" s="33">
        <v>0</v>
      </c>
      <c r="P60" s="50">
        <f t="shared" si="6"/>
        <v>0</v>
      </c>
      <c r="Q60" s="33">
        <v>1</v>
      </c>
      <c r="R60" s="50">
        <f t="shared" si="7"/>
        <v>0.13043478260869565</v>
      </c>
      <c r="S60" s="33">
        <v>3</v>
      </c>
      <c r="T60" s="50">
        <f t="shared" si="8"/>
        <v>0.39130434782608692</v>
      </c>
      <c r="U60" s="33">
        <v>0</v>
      </c>
      <c r="V60" s="84">
        <f t="shared" si="9"/>
        <v>0</v>
      </c>
      <c r="W60" s="33">
        <v>2</v>
      </c>
      <c r="X60" s="81">
        <f t="shared" si="10"/>
        <v>0.2608695652173913</v>
      </c>
      <c r="Y60" s="33">
        <v>2</v>
      </c>
      <c r="Z60" s="81">
        <f t="shared" si="11"/>
        <v>0.2608695652173913</v>
      </c>
      <c r="AA60" s="33">
        <v>2</v>
      </c>
      <c r="AB60" s="81">
        <f t="shared" si="12"/>
        <v>0.2608695652173913</v>
      </c>
      <c r="AE60" s="40">
        <f>cálculos2!O59</f>
        <v>0</v>
      </c>
      <c r="AF60" s="41">
        <f t="shared" si="13"/>
        <v>0</v>
      </c>
      <c r="AG60" s="40">
        <f>cálculos2!P59</f>
        <v>0</v>
      </c>
      <c r="AH60" s="41">
        <f t="shared" si="14"/>
        <v>0</v>
      </c>
    </row>
    <row r="61" spans="1:34" x14ac:dyDescent="0.25">
      <c r="A61" s="49" t="s">
        <v>5</v>
      </c>
      <c r="B61" s="49" t="s">
        <v>64</v>
      </c>
      <c r="C61" s="34">
        <v>201</v>
      </c>
      <c r="D61" s="34">
        <f t="shared" si="1"/>
        <v>16.75</v>
      </c>
      <c r="E61" s="33">
        <v>0</v>
      </c>
      <c r="F61" s="69">
        <f t="shared" si="15"/>
        <v>0</v>
      </c>
      <c r="G61" s="33">
        <v>9</v>
      </c>
      <c r="H61" s="69">
        <f t="shared" si="2"/>
        <v>0.53731343283582089</v>
      </c>
      <c r="I61" s="33">
        <v>22</v>
      </c>
      <c r="J61" s="50">
        <f t="shared" si="3"/>
        <v>1.3134328358208955</v>
      </c>
      <c r="K61" s="33">
        <v>23</v>
      </c>
      <c r="L61" s="50">
        <f t="shared" si="4"/>
        <v>1.3731343283582089</v>
      </c>
      <c r="M61" s="33">
        <v>11</v>
      </c>
      <c r="N61" s="50">
        <f t="shared" si="5"/>
        <v>0.65671641791044777</v>
      </c>
      <c r="O61" s="33">
        <v>10</v>
      </c>
      <c r="P61" s="50">
        <f t="shared" si="6"/>
        <v>0.59701492537313428</v>
      </c>
      <c r="Q61" s="33">
        <v>18</v>
      </c>
      <c r="R61" s="50">
        <f t="shared" si="7"/>
        <v>1.0746268656716418</v>
      </c>
      <c r="S61" s="33">
        <v>14</v>
      </c>
      <c r="T61" s="50">
        <f t="shared" si="8"/>
        <v>0.83582089552238803</v>
      </c>
      <c r="U61" s="33">
        <v>0</v>
      </c>
      <c r="V61" s="84">
        <f t="shared" si="9"/>
        <v>0</v>
      </c>
      <c r="W61" s="33">
        <v>21</v>
      </c>
      <c r="X61" s="81">
        <f t="shared" si="10"/>
        <v>1.2537313432835822</v>
      </c>
      <c r="Y61" s="33">
        <v>37</v>
      </c>
      <c r="Z61" s="81">
        <f t="shared" si="11"/>
        <v>2.2089552238805972</v>
      </c>
      <c r="AA61" s="33">
        <v>21</v>
      </c>
      <c r="AB61" s="81">
        <f t="shared" si="12"/>
        <v>1.2537313432835822</v>
      </c>
      <c r="AE61" s="40">
        <f>cálculos2!O60</f>
        <v>6</v>
      </c>
      <c r="AF61" s="41">
        <f t="shared" si="13"/>
        <v>0.60000000000000009</v>
      </c>
      <c r="AG61" s="40">
        <f>cálculos2!P60</f>
        <v>3</v>
      </c>
      <c r="AH61" s="41">
        <f t="shared" si="14"/>
        <v>0.75</v>
      </c>
    </row>
    <row r="62" spans="1:34" x14ac:dyDescent="0.25">
      <c r="A62" s="49" t="s">
        <v>4</v>
      </c>
      <c r="B62" s="49" t="s">
        <v>65</v>
      </c>
      <c r="C62" s="34">
        <v>321</v>
      </c>
      <c r="D62" s="34">
        <f t="shared" si="1"/>
        <v>26.75</v>
      </c>
      <c r="E62" s="33">
        <v>5</v>
      </c>
      <c r="F62" s="69">
        <f t="shared" si="15"/>
        <v>0.18691588785046728</v>
      </c>
      <c r="G62" s="33">
        <v>21</v>
      </c>
      <c r="H62" s="69">
        <f t="shared" si="2"/>
        <v>0.78504672897196259</v>
      </c>
      <c r="I62" s="33">
        <v>33</v>
      </c>
      <c r="J62" s="50">
        <f t="shared" si="3"/>
        <v>1.233644859813084</v>
      </c>
      <c r="K62" s="33">
        <v>33</v>
      </c>
      <c r="L62" s="50">
        <f t="shared" si="4"/>
        <v>1.233644859813084</v>
      </c>
      <c r="M62" s="33">
        <v>21</v>
      </c>
      <c r="N62" s="50">
        <f t="shared" si="5"/>
        <v>0.78504672897196259</v>
      </c>
      <c r="O62" s="33">
        <v>23</v>
      </c>
      <c r="P62" s="50">
        <f t="shared" si="6"/>
        <v>0.85981308411214952</v>
      </c>
      <c r="Q62" s="33">
        <v>25</v>
      </c>
      <c r="R62" s="50">
        <f t="shared" si="7"/>
        <v>0.93457943925233644</v>
      </c>
      <c r="S62" s="33">
        <v>26</v>
      </c>
      <c r="T62" s="50">
        <f t="shared" si="8"/>
        <v>0.9719626168224299</v>
      </c>
      <c r="U62" s="33">
        <v>2</v>
      </c>
      <c r="V62" s="84">
        <f t="shared" si="9"/>
        <v>7.476635514018691E-2</v>
      </c>
      <c r="W62" s="33">
        <v>21</v>
      </c>
      <c r="X62" s="81">
        <f t="shared" si="10"/>
        <v>0.78504672897196259</v>
      </c>
      <c r="Y62" s="33">
        <v>24</v>
      </c>
      <c r="Z62" s="81">
        <f t="shared" si="11"/>
        <v>0.89719626168224298</v>
      </c>
      <c r="AA62" s="33">
        <v>21</v>
      </c>
      <c r="AB62" s="81">
        <f t="shared" si="12"/>
        <v>0.78504672897196259</v>
      </c>
      <c r="AE62" s="40">
        <f>cálculos2!O61</f>
        <v>3</v>
      </c>
      <c r="AF62" s="41">
        <f t="shared" si="13"/>
        <v>0.30000000000000004</v>
      </c>
      <c r="AG62" s="40">
        <f>cálculos2!P61</f>
        <v>2</v>
      </c>
      <c r="AH62" s="41">
        <f t="shared" si="14"/>
        <v>0.5</v>
      </c>
    </row>
    <row r="63" spans="1:34" x14ac:dyDescent="0.25">
      <c r="A63" s="49" t="s">
        <v>5</v>
      </c>
      <c r="B63" s="49" t="s">
        <v>66</v>
      </c>
      <c r="C63" s="34">
        <v>127</v>
      </c>
      <c r="D63" s="34">
        <f t="shared" si="1"/>
        <v>10.583333333333334</v>
      </c>
      <c r="E63" s="33">
        <v>0</v>
      </c>
      <c r="F63" s="69">
        <f t="shared" si="15"/>
        <v>0</v>
      </c>
      <c r="G63" s="33">
        <v>6</v>
      </c>
      <c r="H63" s="69">
        <f t="shared" si="2"/>
        <v>0.56692913385826771</v>
      </c>
      <c r="I63" s="33">
        <v>12</v>
      </c>
      <c r="J63" s="50">
        <f t="shared" si="3"/>
        <v>1.1338582677165354</v>
      </c>
      <c r="K63" s="33">
        <v>12</v>
      </c>
      <c r="L63" s="50">
        <f t="shared" si="4"/>
        <v>1.1338582677165354</v>
      </c>
      <c r="M63" s="33">
        <v>12</v>
      </c>
      <c r="N63" s="50">
        <f t="shared" si="5"/>
        <v>1.1338582677165354</v>
      </c>
      <c r="O63" s="33">
        <v>12</v>
      </c>
      <c r="P63" s="50">
        <f t="shared" si="6"/>
        <v>1.1338582677165354</v>
      </c>
      <c r="Q63" s="33">
        <v>13</v>
      </c>
      <c r="R63" s="50">
        <f t="shared" si="7"/>
        <v>1.2283464566929134</v>
      </c>
      <c r="S63" s="33">
        <v>7</v>
      </c>
      <c r="T63" s="50">
        <f t="shared" si="8"/>
        <v>0.6614173228346456</v>
      </c>
      <c r="U63" s="33">
        <v>0</v>
      </c>
      <c r="V63" s="84">
        <f t="shared" si="9"/>
        <v>0</v>
      </c>
      <c r="W63" s="33">
        <v>7</v>
      </c>
      <c r="X63" s="81">
        <f t="shared" si="10"/>
        <v>0.6614173228346456</v>
      </c>
      <c r="Y63" s="33">
        <v>6</v>
      </c>
      <c r="Z63" s="81">
        <f t="shared" si="11"/>
        <v>0.56692913385826771</v>
      </c>
      <c r="AA63" s="33">
        <v>7</v>
      </c>
      <c r="AB63" s="81">
        <f t="shared" si="12"/>
        <v>0.6614173228346456</v>
      </c>
      <c r="AE63" s="40">
        <f>cálculos2!O62</f>
        <v>5</v>
      </c>
      <c r="AF63" s="41">
        <f t="shared" si="13"/>
        <v>0.5</v>
      </c>
      <c r="AG63" s="40">
        <f>cálculos2!P62</f>
        <v>3</v>
      </c>
      <c r="AH63" s="41">
        <f t="shared" si="14"/>
        <v>0.75</v>
      </c>
    </row>
    <row r="64" spans="1:34" x14ac:dyDescent="0.25">
      <c r="A64" s="49" t="s">
        <v>2</v>
      </c>
      <c r="B64" s="49" t="s">
        <v>67</v>
      </c>
      <c r="C64" s="34">
        <v>119</v>
      </c>
      <c r="D64" s="34">
        <f t="shared" si="1"/>
        <v>9.9166666666666661</v>
      </c>
      <c r="E64" s="33">
        <v>0</v>
      </c>
      <c r="F64" s="69">
        <f t="shared" si="15"/>
        <v>0</v>
      </c>
      <c r="G64" s="33">
        <v>0</v>
      </c>
      <c r="H64" s="69">
        <f t="shared" si="2"/>
        <v>0</v>
      </c>
      <c r="I64" s="33">
        <v>11</v>
      </c>
      <c r="J64" s="50">
        <f t="shared" si="3"/>
        <v>1.1092436974789917</v>
      </c>
      <c r="K64" s="33">
        <v>12</v>
      </c>
      <c r="L64" s="50">
        <f t="shared" si="4"/>
        <v>1.2100840336134455</v>
      </c>
      <c r="M64" s="33">
        <v>9</v>
      </c>
      <c r="N64" s="50">
        <f t="shared" si="5"/>
        <v>0.90756302521008414</v>
      </c>
      <c r="O64" s="33">
        <v>10</v>
      </c>
      <c r="P64" s="50">
        <f t="shared" si="6"/>
        <v>1.0084033613445378</v>
      </c>
      <c r="Q64" s="33">
        <v>10</v>
      </c>
      <c r="R64" s="50">
        <f t="shared" si="7"/>
        <v>1.0084033613445378</v>
      </c>
      <c r="S64" s="33">
        <v>12</v>
      </c>
      <c r="T64" s="50">
        <f t="shared" si="8"/>
        <v>1.2100840336134455</v>
      </c>
      <c r="U64" s="33">
        <v>0</v>
      </c>
      <c r="V64" s="84">
        <f t="shared" si="9"/>
        <v>0</v>
      </c>
      <c r="W64" s="33">
        <v>6</v>
      </c>
      <c r="X64" s="81">
        <f t="shared" si="10"/>
        <v>0.60504201680672276</v>
      </c>
      <c r="Y64" s="33">
        <v>9</v>
      </c>
      <c r="Z64" s="81">
        <f t="shared" si="11"/>
        <v>0.90756302521008414</v>
      </c>
      <c r="AA64" s="33">
        <v>6</v>
      </c>
      <c r="AB64" s="81">
        <f t="shared" si="12"/>
        <v>0.60504201680672276</v>
      </c>
      <c r="AE64" s="40">
        <f>cálculos2!O63</f>
        <v>5</v>
      </c>
      <c r="AF64" s="41">
        <f t="shared" si="13"/>
        <v>0.5</v>
      </c>
      <c r="AG64" s="40">
        <f>cálculos2!P63</f>
        <v>2</v>
      </c>
      <c r="AH64" s="41">
        <f t="shared" si="14"/>
        <v>0.5</v>
      </c>
    </row>
    <row r="65" spans="1:34" x14ac:dyDescent="0.25">
      <c r="A65" s="49" t="s">
        <v>2</v>
      </c>
      <c r="B65" s="49" t="s">
        <v>68</v>
      </c>
      <c r="C65" s="34">
        <v>684</v>
      </c>
      <c r="D65" s="34">
        <f t="shared" si="1"/>
        <v>57</v>
      </c>
      <c r="E65" s="33">
        <v>32</v>
      </c>
      <c r="F65" s="69">
        <f t="shared" si="15"/>
        <v>0.56140350877192979</v>
      </c>
      <c r="G65" s="33">
        <v>51</v>
      </c>
      <c r="H65" s="69">
        <f t="shared" si="2"/>
        <v>0.89473684210526316</v>
      </c>
      <c r="I65" s="33">
        <v>45</v>
      </c>
      <c r="J65" s="50">
        <f t="shared" si="3"/>
        <v>0.78947368421052633</v>
      </c>
      <c r="K65" s="33">
        <v>44</v>
      </c>
      <c r="L65" s="50">
        <f t="shared" si="4"/>
        <v>0.77192982456140347</v>
      </c>
      <c r="M65" s="33">
        <v>63</v>
      </c>
      <c r="N65" s="50">
        <f t="shared" si="5"/>
        <v>1.1052631578947369</v>
      </c>
      <c r="O65" s="33">
        <v>62</v>
      </c>
      <c r="P65" s="50">
        <f t="shared" si="6"/>
        <v>1.0877192982456141</v>
      </c>
      <c r="Q65" s="33">
        <v>45</v>
      </c>
      <c r="R65" s="50">
        <f t="shared" si="7"/>
        <v>0.78947368421052633</v>
      </c>
      <c r="S65" s="33">
        <v>63</v>
      </c>
      <c r="T65" s="50">
        <f t="shared" si="8"/>
        <v>1.1052631578947369</v>
      </c>
      <c r="U65" s="33">
        <v>0</v>
      </c>
      <c r="V65" s="84">
        <f t="shared" si="9"/>
        <v>0</v>
      </c>
      <c r="W65" s="33">
        <v>64</v>
      </c>
      <c r="X65" s="81">
        <f t="shared" si="10"/>
        <v>1.1228070175438596</v>
      </c>
      <c r="Y65" s="33">
        <v>67</v>
      </c>
      <c r="Z65" s="81">
        <f t="shared" si="11"/>
        <v>1.1754385964912282</v>
      </c>
      <c r="AA65" s="33">
        <v>64</v>
      </c>
      <c r="AB65" s="81">
        <f t="shared" si="12"/>
        <v>1.1228070175438596</v>
      </c>
      <c r="AE65" s="40">
        <f>cálculos2!O64</f>
        <v>6</v>
      </c>
      <c r="AF65" s="41">
        <f t="shared" si="13"/>
        <v>0.60000000000000009</v>
      </c>
      <c r="AG65" s="40">
        <f>cálculos2!P64</f>
        <v>2</v>
      </c>
      <c r="AH65" s="41">
        <f t="shared" si="14"/>
        <v>0.5</v>
      </c>
    </row>
    <row r="66" spans="1:34" x14ac:dyDescent="0.25">
      <c r="A66" s="49" t="s">
        <v>2</v>
      </c>
      <c r="B66" s="49" t="s">
        <v>69</v>
      </c>
      <c r="C66" s="34">
        <v>290</v>
      </c>
      <c r="D66" s="34">
        <f t="shared" si="1"/>
        <v>24.166666666666668</v>
      </c>
      <c r="E66" s="33">
        <v>48</v>
      </c>
      <c r="F66" s="69">
        <f t="shared" si="15"/>
        <v>1.9862068965517241</v>
      </c>
      <c r="G66" s="33">
        <v>29</v>
      </c>
      <c r="H66" s="69">
        <f t="shared" si="2"/>
        <v>1.2</v>
      </c>
      <c r="I66" s="33">
        <v>34</v>
      </c>
      <c r="J66" s="50">
        <f t="shared" si="3"/>
        <v>1.4068965517241379</v>
      </c>
      <c r="K66" s="33">
        <v>35</v>
      </c>
      <c r="L66" s="50">
        <f t="shared" si="4"/>
        <v>1.4482758620689655</v>
      </c>
      <c r="M66" s="33">
        <v>27</v>
      </c>
      <c r="N66" s="50">
        <f t="shared" si="5"/>
        <v>1.1172413793103448</v>
      </c>
      <c r="O66" s="33">
        <v>29</v>
      </c>
      <c r="P66" s="50">
        <f t="shared" si="6"/>
        <v>1.2</v>
      </c>
      <c r="Q66" s="33">
        <v>23</v>
      </c>
      <c r="R66" s="50">
        <f t="shared" si="7"/>
        <v>0.95172413793103439</v>
      </c>
      <c r="S66" s="33">
        <v>20</v>
      </c>
      <c r="T66" s="50">
        <f t="shared" si="8"/>
        <v>0.82758620689655171</v>
      </c>
      <c r="U66" s="33">
        <v>0</v>
      </c>
      <c r="V66" s="84">
        <f t="shared" si="9"/>
        <v>0</v>
      </c>
      <c r="W66" s="33">
        <v>17</v>
      </c>
      <c r="X66" s="81">
        <f t="shared" si="10"/>
        <v>0.70344827586206893</v>
      </c>
      <c r="Y66" s="33">
        <v>27</v>
      </c>
      <c r="Z66" s="81">
        <f t="shared" si="11"/>
        <v>1.1172413793103448</v>
      </c>
      <c r="AA66" s="33">
        <v>17</v>
      </c>
      <c r="AB66" s="81">
        <f t="shared" si="12"/>
        <v>0.70344827586206893</v>
      </c>
      <c r="AE66" s="40">
        <f>cálculos2!O65</f>
        <v>7</v>
      </c>
      <c r="AF66" s="41">
        <f t="shared" si="13"/>
        <v>0.70000000000000007</v>
      </c>
      <c r="AG66" s="40">
        <f>cálculos2!P65</f>
        <v>4</v>
      </c>
      <c r="AH66" s="41">
        <f t="shared" si="14"/>
        <v>1</v>
      </c>
    </row>
    <row r="67" spans="1:34" x14ac:dyDescent="0.25">
      <c r="A67" s="49" t="s">
        <v>4</v>
      </c>
      <c r="B67" s="49" t="s">
        <v>70</v>
      </c>
      <c r="C67" s="34">
        <v>110</v>
      </c>
      <c r="D67" s="34">
        <f t="shared" si="1"/>
        <v>9.1666666666666661</v>
      </c>
      <c r="E67" s="33">
        <v>5</v>
      </c>
      <c r="F67" s="69">
        <f t="shared" ref="F67:F80" si="16">E67/D67</f>
        <v>0.54545454545454553</v>
      </c>
      <c r="G67" s="33">
        <v>11</v>
      </c>
      <c r="H67" s="69">
        <f t="shared" si="2"/>
        <v>1.2000000000000002</v>
      </c>
      <c r="I67" s="33">
        <v>9</v>
      </c>
      <c r="J67" s="50">
        <f t="shared" si="3"/>
        <v>0.98181818181818192</v>
      </c>
      <c r="K67" s="33">
        <v>9</v>
      </c>
      <c r="L67" s="50">
        <f t="shared" si="4"/>
        <v>0.98181818181818192</v>
      </c>
      <c r="M67" s="33">
        <v>10</v>
      </c>
      <c r="N67" s="50">
        <f t="shared" si="5"/>
        <v>1.0909090909090911</v>
      </c>
      <c r="O67" s="33">
        <v>8</v>
      </c>
      <c r="P67" s="50">
        <f t="shared" si="6"/>
        <v>0.8727272727272728</v>
      </c>
      <c r="Q67" s="33">
        <v>11</v>
      </c>
      <c r="R67" s="50">
        <f t="shared" si="7"/>
        <v>1.2000000000000002</v>
      </c>
      <c r="S67" s="33">
        <v>13</v>
      </c>
      <c r="T67" s="50">
        <f t="shared" si="8"/>
        <v>1.4181818181818182</v>
      </c>
      <c r="U67" s="33">
        <v>0</v>
      </c>
      <c r="V67" s="84">
        <f t="shared" si="9"/>
        <v>0</v>
      </c>
      <c r="W67" s="33">
        <v>4</v>
      </c>
      <c r="X67" s="81">
        <f t="shared" si="10"/>
        <v>0.4363636363636364</v>
      </c>
      <c r="Y67" s="33">
        <v>5</v>
      </c>
      <c r="Z67" s="81">
        <f t="shared" si="11"/>
        <v>0.54545454545454553</v>
      </c>
      <c r="AA67" s="33">
        <v>4</v>
      </c>
      <c r="AB67" s="81">
        <f t="shared" si="12"/>
        <v>0.4363636363636364</v>
      </c>
      <c r="AE67" s="40">
        <f>cálculos2!O66</f>
        <v>6</v>
      </c>
      <c r="AF67" s="41">
        <f t="shared" si="13"/>
        <v>0.60000000000000009</v>
      </c>
      <c r="AG67" s="40">
        <f>cálculos2!P66</f>
        <v>3</v>
      </c>
      <c r="AH67" s="41">
        <f t="shared" si="14"/>
        <v>0.75</v>
      </c>
    </row>
    <row r="68" spans="1:34" x14ac:dyDescent="0.25">
      <c r="A68" s="49" t="s">
        <v>4</v>
      </c>
      <c r="B68" s="49" t="s">
        <v>71</v>
      </c>
      <c r="C68" s="34">
        <v>430</v>
      </c>
      <c r="D68" s="34">
        <f t="shared" ref="D68:D80" si="17">(C68/12)*1</f>
        <v>35.833333333333336</v>
      </c>
      <c r="E68" s="33">
        <v>6</v>
      </c>
      <c r="F68" s="69">
        <f t="shared" si="16"/>
        <v>0.16744186046511628</v>
      </c>
      <c r="G68" s="33">
        <v>25</v>
      </c>
      <c r="H68" s="69">
        <f t="shared" ref="H68:H80" si="18">G68/D68</f>
        <v>0.69767441860465107</v>
      </c>
      <c r="I68" s="33">
        <v>35</v>
      </c>
      <c r="J68" s="50">
        <f t="shared" ref="J68:J80" si="19">I68/D68</f>
        <v>0.97674418604651159</v>
      </c>
      <c r="K68" s="33">
        <v>35</v>
      </c>
      <c r="L68" s="50">
        <f t="shared" ref="L68:L80" si="20">K68/D68</f>
        <v>0.97674418604651159</v>
      </c>
      <c r="M68" s="33">
        <v>36</v>
      </c>
      <c r="N68" s="50">
        <f t="shared" ref="N68:N80" si="21">M68/D68</f>
        <v>1.0046511627906975</v>
      </c>
      <c r="O68" s="33">
        <v>39</v>
      </c>
      <c r="P68" s="50">
        <f t="shared" ref="P68:P80" si="22">O68/D68</f>
        <v>1.0883720930232557</v>
      </c>
      <c r="Q68" s="33">
        <v>43</v>
      </c>
      <c r="R68" s="50">
        <f t="shared" ref="R68:R80" si="23">Q68/D68</f>
        <v>1.2</v>
      </c>
      <c r="S68" s="33">
        <v>33</v>
      </c>
      <c r="T68" s="50">
        <f t="shared" ref="T68:T80" si="24">S68/D68</f>
        <v>0.92093023255813944</v>
      </c>
      <c r="U68" s="33">
        <v>0</v>
      </c>
      <c r="V68" s="84">
        <f t="shared" ref="V68:V80" si="25">U68/D68</f>
        <v>0</v>
      </c>
      <c r="W68" s="33">
        <v>31</v>
      </c>
      <c r="X68" s="81">
        <f t="shared" ref="X68:X80" si="26">W68/D68</f>
        <v>0.8651162790697674</v>
      </c>
      <c r="Y68" s="33">
        <v>27</v>
      </c>
      <c r="Z68" s="81">
        <f t="shared" ref="Z68:Z80" si="27">Y68/D68</f>
        <v>0.75348837209302322</v>
      </c>
      <c r="AA68" s="33">
        <v>31</v>
      </c>
      <c r="AB68" s="81">
        <f t="shared" ref="AB68:AB80" si="28">AA68/D68</f>
        <v>0.8651162790697674</v>
      </c>
      <c r="AE68" s="40">
        <f>cálculos2!O67</f>
        <v>5</v>
      </c>
      <c r="AF68" s="41">
        <f t="shared" ref="AF68:AF86" si="29">AE68*0.1</f>
        <v>0.5</v>
      </c>
      <c r="AG68" s="40">
        <f>cálculos2!P67</f>
        <v>3</v>
      </c>
      <c r="AH68" s="41">
        <f t="shared" ref="AH68:AH86" si="30">AG68*0.25</f>
        <v>0.75</v>
      </c>
    </row>
    <row r="69" spans="1:34" x14ac:dyDescent="0.25">
      <c r="A69" s="49" t="s">
        <v>5</v>
      </c>
      <c r="B69" s="49" t="s">
        <v>72</v>
      </c>
      <c r="C69" s="34">
        <v>121</v>
      </c>
      <c r="D69" s="34">
        <f t="shared" si="17"/>
        <v>10.083333333333334</v>
      </c>
      <c r="E69" s="33">
        <v>8</v>
      </c>
      <c r="F69" s="69">
        <f t="shared" si="16"/>
        <v>0.79338842975206603</v>
      </c>
      <c r="G69" s="33">
        <v>15</v>
      </c>
      <c r="H69" s="69">
        <f t="shared" si="18"/>
        <v>1.4876033057851239</v>
      </c>
      <c r="I69" s="33">
        <v>17</v>
      </c>
      <c r="J69" s="50">
        <f t="shared" si="19"/>
        <v>1.6859504132231404</v>
      </c>
      <c r="K69" s="33">
        <v>16</v>
      </c>
      <c r="L69" s="50">
        <f t="shared" si="20"/>
        <v>1.5867768595041321</v>
      </c>
      <c r="M69" s="33">
        <v>11</v>
      </c>
      <c r="N69" s="50">
        <f t="shared" si="21"/>
        <v>1.0909090909090908</v>
      </c>
      <c r="O69" s="33">
        <v>10</v>
      </c>
      <c r="P69" s="50">
        <f t="shared" si="22"/>
        <v>0.99173553719008256</v>
      </c>
      <c r="Q69" s="33">
        <v>17</v>
      </c>
      <c r="R69" s="50">
        <f t="shared" si="23"/>
        <v>1.6859504132231404</v>
      </c>
      <c r="S69" s="33">
        <v>10</v>
      </c>
      <c r="T69" s="50">
        <f t="shared" si="24"/>
        <v>0.99173553719008256</v>
      </c>
      <c r="U69" s="33">
        <v>0</v>
      </c>
      <c r="V69" s="84">
        <f t="shared" si="25"/>
        <v>0</v>
      </c>
      <c r="W69" s="33">
        <v>12</v>
      </c>
      <c r="X69" s="81">
        <f t="shared" si="26"/>
        <v>1.1900826446280992</v>
      </c>
      <c r="Y69" s="33">
        <v>14</v>
      </c>
      <c r="Z69" s="81">
        <f t="shared" si="27"/>
        <v>1.3884297520661155</v>
      </c>
      <c r="AA69" s="33">
        <v>12</v>
      </c>
      <c r="AB69" s="81">
        <f t="shared" si="28"/>
        <v>1.1900826446280992</v>
      </c>
      <c r="AE69" s="40">
        <f>cálculos2!O68</f>
        <v>10</v>
      </c>
      <c r="AF69" s="41">
        <f t="shared" si="29"/>
        <v>1</v>
      </c>
      <c r="AG69" s="40">
        <f>cálculos2!P68</f>
        <v>4</v>
      </c>
      <c r="AH69" s="41">
        <f t="shared" si="30"/>
        <v>1</v>
      </c>
    </row>
    <row r="70" spans="1:34" x14ac:dyDescent="0.25">
      <c r="A70" s="49" t="s">
        <v>3</v>
      </c>
      <c r="B70" s="49" t="s">
        <v>73</v>
      </c>
      <c r="C70" s="34">
        <v>1871</v>
      </c>
      <c r="D70" s="34">
        <f t="shared" si="17"/>
        <v>155.91666666666666</v>
      </c>
      <c r="E70" s="33">
        <v>209</v>
      </c>
      <c r="F70" s="69">
        <f t="shared" si="16"/>
        <v>1.3404596472474613</v>
      </c>
      <c r="G70" s="33">
        <v>131</v>
      </c>
      <c r="H70" s="69">
        <f t="shared" si="18"/>
        <v>0.84019241047568149</v>
      </c>
      <c r="I70" s="33">
        <v>178</v>
      </c>
      <c r="J70" s="50">
        <f t="shared" si="19"/>
        <v>1.1416354890432925</v>
      </c>
      <c r="K70" s="33">
        <v>182</v>
      </c>
      <c r="L70" s="50">
        <f t="shared" si="20"/>
        <v>1.167290219134153</v>
      </c>
      <c r="M70" s="33">
        <v>158</v>
      </c>
      <c r="N70" s="50">
        <f t="shared" si="21"/>
        <v>1.01336183858899</v>
      </c>
      <c r="O70" s="33">
        <v>151</v>
      </c>
      <c r="P70" s="50">
        <f t="shared" si="22"/>
        <v>0.968466060929984</v>
      </c>
      <c r="Q70" s="33">
        <v>100</v>
      </c>
      <c r="R70" s="50">
        <f t="shared" si="23"/>
        <v>0.64136825227151262</v>
      </c>
      <c r="S70" s="33">
        <v>122</v>
      </c>
      <c r="T70" s="50">
        <f t="shared" si="24"/>
        <v>0.78246926777124537</v>
      </c>
      <c r="U70" s="33">
        <v>0</v>
      </c>
      <c r="V70" s="84">
        <f t="shared" si="25"/>
        <v>0</v>
      </c>
      <c r="W70" s="33">
        <v>118</v>
      </c>
      <c r="X70" s="81">
        <f t="shared" si="26"/>
        <v>0.75681453768038487</v>
      </c>
      <c r="Y70" s="33">
        <v>120</v>
      </c>
      <c r="Z70" s="81">
        <f t="shared" si="27"/>
        <v>0.76964190272581512</v>
      </c>
      <c r="AA70" s="33">
        <v>118</v>
      </c>
      <c r="AB70" s="81">
        <f t="shared" si="28"/>
        <v>0.75681453768038487</v>
      </c>
      <c r="AE70" s="40">
        <f>cálculos2!O69</f>
        <v>4</v>
      </c>
      <c r="AF70" s="41">
        <f t="shared" si="29"/>
        <v>0.4</v>
      </c>
      <c r="AG70" s="40">
        <f>cálculos2!P69</f>
        <v>3</v>
      </c>
      <c r="AH70" s="41">
        <f t="shared" si="30"/>
        <v>0.75</v>
      </c>
    </row>
    <row r="71" spans="1:34" x14ac:dyDescent="0.25">
      <c r="A71" s="49" t="s">
        <v>4</v>
      </c>
      <c r="B71" s="49" t="s">
        <v>74</v>
      </c>
      <c r="C71" s="34">
        <v>118</v>
      </c>
      <c r="D71" s="34">
        <f t="shared" si="17"/>
        <v>9.8333333333333339</v>
      </c>
      <c r="E71" s="33">
        <v>4</v>
      </c>
      <c r="F71" s="69">
        <f t="shared" si="16"/>
        <v>0.40677966101694912</v>
      </c>
      <c r="G71" s="33">
        <v>15</v>
      </c>
      <c r="H71" s="69">
        <f t="shared" si="18"/>
        <v>1.5254237288135593</v>
      </c>
      <c r="I71" s="33">
        <v>10</v>
      </c>
      <c r="J71" s="50">
        <f t="shared" si="19"/>
        <v>1.0169491525423728</v>
      </c>
      <c r="K71" s="33">
        <v>9</v>
      </c>
      <c r="L71" s="50">
        <f t="shared" si="20"/>
        <v>0.91525423728813549</v>
      </c>
      <c r="M71" s="33">
        <v>5</v>
      </c>
      <c r="N71" s="50">
        <f t="shared" si="21"/>
        <v>0.50847457627118642</v>
      </c>
      <c r="O71" s="33">
        <v>7</v>
      </c>
      <c r="P71" s="50">
        <f t="shared" si="22"/>
        <v>0.71186440677966101</v>
      </c>
      <c r="Q71" s="33">
        <v>12</v>
      </c>
      <c r="R71" s="50">
        <f t="shared" si="23"/>
        <v>1.2203389830508473</v>
      </c>
      <c r="S71" s="33">
        <v>10</v>
      </c>
      <c r="T71" s="50">
        <f t="shared" si="24"/>
        <v>1.0169491525423728</v>
      </c>
      <c r="U71" s="33">
        <v>1</v>
      </c>
      <c r="V71" s="84">
        <f t="shared" si="25"/>
        <v>0.10169491525423728</v>
      </c>
      <c r="W71" s="33">
        <v>11</v>
      </c>
      <c r="X71" s="81">
        <f t="shared" si="26"/>
        <v>1.1186440677966101</v>
      </c>
      <c r="Y71" s="33">
        <v>10</v>
      </c>
      <c r="Z71" s="81">
        <f t="shared" si="27"/>
        <v>1.0169491525423728</v>
      </c>
      <c r="AA71" s="33">
        <v>11</v>
      </c>
      <c r="AB71" s="81">
        <f t="shared" si="28"/>
        <v>1.1186440677966101</v>
      </c>
      <c r="AE71" s="40">
        <f>cálculos2!O70</f>
        <v>7</v>
      </c>
      <c r="AF71" s="41">
        <f t="shared" si="29"/>
        <v>0.70000000000000007</v>
      </c>
      <c r="AG71" s="40">
        <f>cálculos2!P70</f>
        <v>2</v>
      </c>
      <c r="AH71" s="41">
        <f t="shared" si="30"/>
        <v>0.5</v>
      </c>
    </row>
    <row r="72" spans="1:34" x14ac:dyDescent="0.25">
      <c r="A72" s="49" t="s">
        <v>2</v>
      </c>
      <c r="B72" s="49" t="s">
        <v>75</v>
      </c>
      <c r="C72" s="34">
        <v>7526</v>
      </c>
      <c r="D72" s="34">
        <f t="shared" si="17"/>
        <v>627.16666666666663</v>
      </c>
      <c r="E72" s="33">
        <v>759</v>
      </c>
      <c r="F72" s="69">
        <f t="shared" si="16"/>
        <v>1.2102046239702366</v>
      </c>
      <c r="G72" s="33">
        <v>575</v>
      </c>
      <c r="H72" s="69">
        <f t="shared" si="18"/>
        <v>0.91682168482593684</v>
      </c>
      <c r="I72" s="33">
        <v>658</v>
      </c>
      <c r="J72" s="50">
        <f t="shared" si="19"/>
        <v>1.0491629019399416</v>
      </c>
      <c r="K72" s="33">
        <v>661</v>
      </c>
      <c r="L72" s="50">
        <f t="shared" si="20"/>
        <v>1.0539463194259899</v>
      </c>
      <c r="M72" s="33">
        <v>604</v>
      </c>
      <c r="N72" s="50">
        <f t="shared" si="21"/>
        <v>0.96306138719107104</v>
      </c>
      <c r="O72" s="33">
        <v>593</v>
      </c>
      <c r="P72" s="50">
        <f t="shared" si="22"/>
        <v>0.94552218974222701</v>
      </c>
      <c r="Q72" s="33">
        <v>576</v>
      </c>
      <c r="R72" s="50">
        <f t="shared" si="23"/>
        <v>0.91841615732128623</v>
      </c>
      <c r="S72" s="33">
        <v>467</v>
      </c>
      <c r="T72" s="50">
        <f t="shared" si="24"/>
        <v>0.7446186553281956</v>
      </c>
      <c r="U72" s="33">
        <v>7</v>
      </c>
      <c r="V72" s="84">
        <f t="shared" si="25"/>
        <v>1.1161307467446186E-2</v>
      </c>
      <c r="W72" s="33">
        <v>529</v>
      </c>
      <c r="X72" s="81">
        <f t="shared" si="26"/>
        <v>0.84347595003986187</v>
      </c>
      <c r="Y72" s="33">
        <v>571</v>
      </c>
      <c r="Z72" s="81">
        <f t="shared" si="27"/>
        <v>0.91044379484453897</v>
      </c>
      <c r="AA72" s="33">
        <v>529</v>
      </c>
      <c r="AB72" s="81">
        <f t="shared" si="28"/>
        <v>0.84347595003986187</v>
      </c>
      <c r="AE72" s="40">
        <f>cálculos2!O71</f>
        <v>5</v>
      </c>
      <c r="AF72" s="41">
        <f t="shared" si="29"/>
        <v>0.5</v>
      </c>
      <c r="AG72" s="40">
        <f>cálculos2!P71</f>
        <v>3</v>
      </c>
      <c r="AH72" s="41">
        <f t="shared" si="30"/>
        <v>0.75</v>
      </c>
    </row>
    <row r="73" spans="1:34" x14ac:dyDescent="0.25">
      <c r="A73" s="49" t="s">
        <v>4</v>
      </c>
      <c r="B73" s="49" t="s">
        <v>76</v>
      </c>
      <c r="C73" s="34">
        <v>419</v>
      </c>
      <c r="D73" s="34">
        <f t="shared" si="17"/>
        <v>34.916666666666664</v>
      </c>
      <c r="E73" s="33">
        <v>2</v>
      </c>
      <c r="F73" s="69">
        <f t="shared" si="16"/>
        <v>5.7279236276849645E-2</v>
      </c>
      <c r="G73" s="33">
        <v>27</v>
      </c>
      <c r="H73" s="69">
        <f t="shared" si="18"/>
        <v>0.77326968973747023</v>
      </c>
      <c r="I73" s="33">
        <v>44</v>
      </c>
      <c r="J73" s="50">
        <f t="shared" si="19"/>
        <v>1.2601431980906923</v>
      </c>
      <c r="K73" s="33">
        <v>45</v>
      </c>
      <c r="L73" s="50">
        <f t="shared" si="20"/>
        <v>1.2887828162291171</v>
      </c>
      <c r="M73" s="33">
        <v>24</v>
      </c>
      <c r="N73" s="50">
        <f t="shared" si="21"/>
        <v>0.68735083532219576</v>
      </c>
      <c r="O73" s="33">
        <v>24</v>
      </c>
      <c r="P73" s="50">
        <f t="shared" si="22"/>
        <v>0.68735083532219576</v>
      </c>
      <c r="Q73" s="33">
        <v>19</v>
      </c>
      <c r="R73" s="50">
        <f t="shared" si="23"/>
        <v>0.54415274463007168</v>
      </c>
      <c r="S73" s="33">
        <v>26</v>
      </c>
      <c r="T73" s="50">
        <f t="shared" si="24"/>
        <v>0.74463007159904537</v>
      </c>
      <c r="U73" s="33">
        <v>0</v>
      </c>
      <c r="V73" s="84">
        <f t="shared" si="25"/>
        <v>0</v>
      </c>
      <c r="W73" s="33">
        <v>32</v>
      </c>
      <c r="X73" s="81">
        <f t="shared" si="26"/>
        <v>0.91646778042959431</v>
      </c>
      <c r="Y73" s="33">
        <v>29</v>
      </c>
      <c r="Z73" s="81">
        <f t="shared" si="27"/>
        <v>0.83054892601431984</v>
      </c>
      <c r="AA73" s="33">
        <v>32</v>
      </c>
      <c r="AB73" s="81">
        <f t="shared" si="28"/>
        <v>0.91646778042959431</v>
      </c>
      <c r="AE73" s="40">
        <f>cálculos2!O72</f>
        <v>2</v>
      </c>
      <c r="AF73" s="41">
        <f t="shared" si="29"/>
        <v>0.2</v>
      </c>
      <c r="AG73" s="40">
        <f>cálculos2!P72</f>
        <v>2</v>
      </c>
      <c r="AH73" s="41">
        <f t="shared" si="30"/>
        <v>0.5</v>
      </c>
    </row>
    <row r="74" spans="1:34" x14ac:dyDescent="0.25">
      <c r="A74" s="49" t="s">
        <v>5</v>
      </c>
      <c r="B74" s="49" t="s">
        <v>77</v>
      </c>
      <c r="C74" s="34">
        <v>266</v>
      </c>
      <c r="D74" s="34">
        <f t="shared" si="17"/>
        <v>22.166666666666668</v>
      </c>
      <c r="E74" s="33">
        <v>1</v>
      </c>
      <c r="F74" s="69">
        <f t="shared" si="16"/>
        <v>4.5112781954887216E-2</v>
      </c>
      <c r="G74" s="33">
        <v>11</v>
      </c>
      <c r="H74" s="69">
        <f t="shared" si="18"/>
        <v>0.49624060150375937</v>
      </c>
      <c r="I74" s="33">
        <v>20</v>
      </c>
      <c r="J74" s="50">
        <f t="shared" si="19"/>
        <v>0.90225563909774431</v>
      </c>
      <c r="K74" s="33">
        <v>20</v>
      </c>
      <c r="L74" s="50">
        <f t="shared" si="20"/>
        <v>0.90225563909774431</v>
      </c>
      <c r="M74" s="33">
        <v>25</v>
      </c>
      <c r="N74" s="50">
        <f t="shared" si="21"/>
        <v>1.1278195488721805</v>
      </c>
      <c r="O74" s="33">
        <v>24</v>
      </c>
      <c r="P74" s="50">
        <f t="shared" si="22"/>
        <v>1.0827067669172932</v>
      </c>
      <c r="Q74" s="33">
        <v>16</v>
      </c>
      <c r="R74" s="50">
        <f t="shared" si="23"/>
        <v>0.72180451127819545</v>
      </c>
      <c r="S74" s="33">
        <v>24</v>
      </c>
      <c r="T74" s="50">
        <f t="shared" si="24"/>
        <v>1.0827067669172932</v>
      </c>
      <c r="U74" s="33">
        <v>0</v>
      </c>
      <c r="V74" s="84">
        <f t="shared" si="25"/>
        <v>0</v>
      </c>
      <c r="W74" s="33">
        <v>24</v>
      </c>
      <c r="X74" s="81">
        <f t="shared" si="26"/>
        <v>1.0827067669172932</v>
      </c>
      <c r="Y74" s="33">
        <v>33</v>
      </c>
      <c r="Z74" s="81">
        <f t="shared" si="27"/>
        <v>1.4887218045112782</v>
      </c>
      <c r="AA74" s="33">
        <v>24</v>
      </c>
      <c r="AB74" s="81">
        <f t="shared" si="28"/>
        <v>1.0827067669172932</v>
      </c>
      <c r="AE74" s="40">
        <f>cálculos2!O73</f>
        <v>6</v>
      </c>
      <c r="AF74" s="41">
        <f t="shared" si="29"/>
        <v>0.60000000000000009</v>
      </c>
      <c r="AG74" s="40">
        <f>cálculos2!P73</f>
        <v>2</v>
      </c>
      <c r="AH74" s="41">
        <f t="shared" si="30"/>
        <v>0.5</v>
      </c>
    </row>
    <row r="75" spans="1:34" x14ac:dyDescent="0.25">
      <c r="A75" s="49" t="s">
        <v>2</v>
      </c>
      <c r="B75" s="49" t="s">
        <v>78</v>
      </c>
      <c r="C75" s="34">
        <v>393</v>
      </c>
      <c r="D75" s="34">
        <f t="shared" si="17"/>
        <v>32.75</v>
      </c>
      <c r="E75" s="33">
        <v>3</v>
      </c>
      <c r="F75" s="69">
        <f t="shared" si="16"/>
        <v>9.1603053435114504E-2</v>
      </c>
      <c r="G75" s="33">
        <v>27</v>
      </c>
      <c r="H75" s="69">
        <f t="shared" si="18"/>
        <v>0.82442748091603058</v>
      </c>
      <c r="I75" s="33">
        <v>42</v>
      </c>
      <c r="J75" s="50">
        <f t="shared" si="19"/>
        <v>1.282442748091603</v>
      </c>
      <c r="K75" s="33">
        <v>42</v>
      </c>
      <c r="L75" s="50">
        <f t="shared" si="20"/>
        <v>1.282442748091603</v>
      </c>
      <c r="M75" s="33">
        <v>30</v>
      </c>
      <c r="N75" s="50">
        <f t="shared" si="21"/>
        <v>0.91603053435114501</v>
      </c>
      <c r="O75" s="33">
        <v>31</v>
      </c>
      <c r="P75" s="50">
        <f t="shared" si="22"/>
        <v>0.94656488549618323</v>
      </c>
      <c r="Q75" s="33">
        <v>37</v>
      </c>
      <c r="R75" s="50">
        <f t="shared" si="23"/>
        <v>1.1297709923664123</v>
      </c>
      <c r="S75" s="33">
        <v>39</v>
      </c>
      <c r="T75" s="50">
        <f t="shared" si="24"/>
        <v>1.1908396946564885</v>
      </c>
      <c r="U75" s="33">
        <v>0</v>
      </c>
      <c r="V75" s="84">
        <f t="shared" si="25"/>
        <v>0</v>
      </c>
      <c r="W75" s="33">
        <v>35</v>
      </c>
      <c r="X75" s="81">
        <f t="shared" si="26"/>
        <v>1.0687022900763359</v>
      </c>
      <c r="Y75" s="33">
        <v>27</v>
      </c>
      <c r="Z75" s="81">
        <f t="shared" si="27"/>
        <v>0.82442748091603058</v>
      </c>
      <c r="AA75" s="33">
        <v>35</v>
      </c>
      <c r="AB75" s="81">
        <f t="shared" si="28"/>
        <v>1.0687022900763359</v>
      </c>
      <c r="AE75" s="40">
        <f>cálculos2!O74</f>
        <v>7</v>
      </c>
      <c r="AF75" s="41">
        <f t="shared" si="29"/>
        <v>0.70000000000000007</v>
      </c>
      <c r="AG75" s="40">
        <f>cálculos2!P74</f>
        <v>2</v>
      </c>
      <c r="AH75" s="41">
        <f t="shared" si="30"/>
        <v>0.5</v>
      </c>
    </row>
    <row r="76" spans="1:34" x14ac:dyDescent="0.25">
      <c r="A76" s="49" t="s">
        <v>2</v>
      </c>
      <c r="B76" s="49" t="s">
        <v>79</v>
      </c>
      <c r="C76" s="34">
        <v>1041</v>
      </c>
      <c r="D76" s="34">
        <f t="shared" si="17"/>
        <v>86.75</v>
      </c>
      <c r="E76" s="33">
        <v>16</v>
      </c>
      <c r="F76" s="69">
        <f t="shared" si="16"/>
        <v>0.18443804034582131</v>
      </c>
      <c r="G76" s="33">
        <v>57</v>
      </c>
      <c r="H76" s="69">
        <f t="shared" si="18"/>
        <v>0.65706051873198845</v>
      </c>
      <c r="I76" s="33">
        <v>91</v>
      </c>
      <c r="J76" s="50">
        <f t="shared" si="19"/>
        <v>1.0489913544668588</v>
      </c>
      <c r="K76" s="33">
        <v>80</v>
      </c>
      <c r="L76" s="50">
        <f t="shared" si="20"/>
        <v>0.9221902017291066</v>
      </c>
      <c r="M76" s="33">
        <v>106</v>
      </c>
      <c r="N76" s="50">
        <f t="shared" si="21"/>
        <v>1.2219020172910662</v>
      </c>
      <c r="O76" s="33">
        <v>100</v>
      </c>
      <c r="P76" s="50">
        <f t="shared" si="22"/>
        <v>1.1527377521613833</v>
      </c>
      <c r="Q76" s="33">
        <v>95</v>
      </c>
      <c r="R76" s="50">
        <f t="shared" si="23"/>
        <v>1.095100864553314</v>
      </c>
      <c r="S76" s="33">
        <v>64</v>
      </c>
      <c r="T76" s="50">
        <f t="shared" si="24"/>
        <v>0.73775216138328525</v>
      </c>
      <c r="U76" s="33">
        <v>1</v>
      </c>
      <c r="V76" s="84">
        <f t="shared" si="25"/>
        <v>1.1527377521613832E-2</v>
      </c>
      <c r="W76" s="33">
        <v>67</v>
      </c>
      <c r="X76" s="81">
        <f t="shared" si="26"/>
        <v>0.7723342939481268</v>
      </c>
      <c r="Y76" s="33">
        <v>91</v>
      </c>
      <c r="Z76" s="81">
        <f t="shared" si="27"/>
        <v>1.0489913544668588</v>
      </c>
      <c r="AA76" s="33">
        <v>67</v>
      </c>
      <c r="AB76" s="81">
        <f t="shared" si="28"/>
        <v>0.7723342939481268</v>
      </c>
      <c r="AE76" s="40">
        <f>cálculos2!O75</f>
        <v>5</v>
      </c>
      <c r="AF76" s="41">
        <f t="shared" si="29"/>
        <v>0.5</v>
      </c>
      <c r="AG76" s="40">
        <f>cálculos2!P75</f>
        <v>3</v>
      </c>
      <c r="AH76" s="41">
        <f t="shared" si="30"/>
        <v>0.75</v>
      </c>
    </row>
    <row r="77" spans="1:34" x14ac:dyDescent="0.25">
      <c r="A77" s="49" t="s">
        <v>3</v>
      </c>
      <c r="B77" s="49" t="s">
        <v>80</v>
      </c>
      <c r="C77" s="34">
        <v>96</v>
      </c>
      <c r="D77" s="34">
        <f t="shared" si="17"/>
        <v>8</v>
      </c>
      <c r="E77" s="33">
        <v>1</v>
      </c>
      <c r="F77" s="69">
        <f t="shared" si="16"/>
        <v>0.125</v>
      </c>
      <c r="G77" s="33">
        <v>3</v>
      </c>
      <c r="H77" s="69">
        <f t="shared" si="18"/>
        <v>0.375</v>
      </c>
      <c r="I77" s="33">
        <v>9</v>
      </c>
      <c r="J77" s="50">
        <f t="shared" si="19"/>
        <v>1.125</v>
      </c>
      <c r="K77" s="33">
        <v>9</v>
      </c>
      <c r="L77" s="50">
        <f t="shared" si="20"/>
        <v>1.125</v>
      </c>
      <c r="M77" s="33">
        <v>11</v>
      </c>
      <c r="N77" s="50">
        <f t="shared" si="21"/>
        <v>1.375</v>
      </c>
      <c r="O77" s="33">
        <v>10</v>
      </c>
      <c r="P77" s="50">
        <f t="shared" si="22"/>
        <v>1.25</v>
      </c>
      <c r="Q77" s="33">
        <v>8</v>
      </c>
      <c r="R77" s="50">
        <f t="shared" si="23"/>
        <v>1</v>
      </c>
      <c r="S77" s="33">
        <v>15</v>
      </c>
      <c r="T77" s="50">
        <f t="shared" si="24"/>
        <v>1.875</v>
      </c>
      <c r="U77" s="33">
        <v>0</v>
      </c>
      <c r="V77" s="84">
        <f t="shared" si="25"/>
        <v>0</v>
      </c>
      <c r="W77" s="33">
        <v>13</v>
      </c>
      <c r="X77" s="81">
        <f t="shared" si="26"/>
        <v>1.625</v>
      </c>
      <c r="Y77" s="33">
        <v>9</v>
      </c>
      <c r="Z77" s="81">
        <f t="shared" si="27"/>
        <v>1.125</v>
      </c>
      <c r="AA77" s="33">
        <v>13</v>
      </c>
      <c r="AB77" s="81">
        <f t="shared" si="28"/>
        <v>1.625</v>
      </c>
      <c r="AE77" s="40">
        <f>cálculos2!O76</f>
        <v>9</v>
      </c>
      <c r="AF77" s="41">
        <f t="shared" si="29"/>
        <v>0.9</v>
      </c>
      <c r="AG77" s="40">
        <f>cálculos2!P76</f>
        <v>4</v>
      </c>
      <c r="AH77" s="41">
        <f t="shared" si="30"/>
        <v>1</v>
      </c>
    </row>
    <row r="78" spans="1:34" x14ac:dyDescent="0.25">
      <c r="A78" s="49" t="s">
        <v>4</v>
      </c>
      <c r="B78" s="49" t="s">
        <v>81</v>
      </c>
      <c r="C78" s="34">
        <v>240</v>
      </c>
      <c r="D78" s="34">
        <f t="shared" si="17"/>
        <v>20</v>
      </c>
      <c r="E78" s="33">
        <v>7</v>
      </c>
      <c r="F78" s="69">
        <f t="shared" si="16"/>
        <v>0.35</v>
      </c>
      <c r="G78" s="33">
        <v>22</v>
      </c>
      <c r="H78" s="69">
        <f t="shared" si="18"/>
        <v>1.1000000000000001</v>
      </c>
      <c r="I78" s="33">
        <v>18</v>
      </c>
      <c r="J78" s="50">
        <f t="shared" si="19"/>
        <v>0.9</v>
      </c>
      <c r="K78" s="33">
        <v>20</v>
      </c>
      <c r="L78" s="50">
        <f t="shared" si="20"/>
        <v>1</v>
      </c>
      <c r="M78" s="33">
        <v>18</v>
      </c>
      <c r="N78" s="50">
        <f t="shared" si="21"/>
        <v>0.9</v>
      </c>
      <c r="O78" s="33">
        <v>18</v>
      </c>
      <c r="P78" s="50">
        <f t="shared" si="22"/>
        <v>0.9</v>
      </c>
      <c r="Q78" s="33">
        <v>16</v>
      </c>
      <c r="R78" s="50">
        <f t="shared" si="23"/>
        <v>0.8</v>
      </c>
      <c r="S78" s="33">
        <v>20</v>
      </c>
      <c r="T78" s="50">
        <f t="shared" si="24"/>
        <v>1</v>
      </c>
      <c r="U78" s="33">
        <v>0</v>
      </c>
      <c r="V78" s="84">
        <f t="shared" si="25"/>
        <v>0</v>
      </c>
      <c r="W78" s="33">
        <v>19</v>
      </c>
      <c r="X78" s="81">
        <f t="shared" si="26"/>
        <v>0.95</v>
      </c>
      <c r="Y78" s="33">
        <v>17</v>
      </c>
      <c r="Z78" s="81">
        <f t="shared" si="27"/>
        <v>0.85</v>
      </c>
      <c r="AA78" s="33">
        <v>19</v>
      </c>
      <c r="AB78" s="81">
        <f t="shared" si="28"/>
        <v>0.95</v>
      </c>
      <c r="AE78" s="40">
        <f>cálculos2!O77</f>
        <v>6</v>
      </c>
      <c r="AF78" s="41">
        <f t="shared" si="29"/>
        <v>0.60000000000000009</v>
      </c>
      <c r="AG78" s="40">
        <f>cálculos2!P77</f>
        <v>1</v>
      </c>
      <c r="AH78" s="41">
        <f t="shared" si="30"/>
        <v>0.25</v>
      </c>
    </row>
    <row r="79" spans="1:34" x14ac:dyDescent="0.25">
      <c r="A79" s="49" t="s">
        <v>2</v>
      </c>
      <c r="B79" s="49" t="s">
        <v>82</v>
      </c>
      <c r="C79" s="34">
        <v>5830</v>
      </c>
      <c r="D79" s="34">
        <f t="shared" si="17"/>
        <v>485.83333333333331</v>
      </c>
      <c r="E79" s="33">
        <v>385</v>
      </c>
      <c r="F79" s="69">
        <f t="shared" si="16"/>
        <v>0.79245283018867929</v>
      </c>
      <c r="G79" s="33">
        <v>395</v>
      </c>
      <c r="H79" s="69">
        <f t="shared" si="18"/>
        <v>0.81303602058319047</v>
      </c>
      <c r="I79" s="33">
        <v>460</v>
      </c>
      <c r="J79" s="50">
        <f t="shared" si="19"/>
        <v>0.94682675814751294</v>
      </c>
      <c r="K79" s="33">
        <v>456</v>
      </c>
      <c r="L79" s="50">
        <f t="shared" si="20"/>
        <v>0.93859348198970849</v>
      </c>
      <c r="M79" s="33">
        <v>431</v>
      </c>
      <c r="N79" s="50">
        <f t="shared" si="21"/>
        <v>0.88713550600343061</v>
      </c>
      <c r="O79" s="33">
        <v>433</v>
      </c>
      <c r="P79" s="50">
        <f t="shared" si="22"/>
        <v>0.89125214408233278</v>
      </c>
      <c r="Q79" s="33">
        <v>445</v>
      </c>
      <c r="R79" s="50">
        <f t="shared" si="23"/>
        <v>0.91595197255574623</v>
      </c>
      <c r="S79" s="33">
        <v>375</v>
      </c>
      <c r="T79" s="50">
        <f t="shared" si="24"/>
        <v>0.77186963979416812</v>
      </c>
      <c r="U79" s="33">
        <v>8</v>
      </c>
      <c r="V79" s="84">
        <f t="shared" si="25"/>
        <v>1.646655231560892E-2</v>
      </c>
      <c r="W79" s="33">
        <v>398</v>
      </c>
      <c r="X79" s="81">
        <f t="shared" si="26"/>
        <v>0.81921097770154372</v>
      </c>
      <c r="Y79" s="33">
        <v>459</v>
      </c>
      <c r="Z79" s="81">
        <f t="shared" si="27"/>
        <v>0.94476843910806174</v>
      </c>
      <c r="AA79" s="33">
        <v>398</v>
      </c>
      <c r="AB79" s="81">
        <f t="shared" si="28"/>
        <v>0.81921097770154372</v>
      </c>
      <c r="AE79" s="40">
        <f>cálculos2!O78</f>
        <v>0</v>
      </c>
      <c r="AF79" s="41">
        <f t="shared" si="29"/>
        <v>0</v>
      </c>
      <c r="AG79" s="40">
        <f>cálculos2!P78</f>
        <v>0</v>
      </c>
      <c r="AH79" s="41">
        <f t="shared" si="30"/>
        <v>0</v>
      </c>
    </row>
    <row r="80" spans="1:34" x14ac:dyDescent="0.25">
      <c r="A80" s="49" t="s">
        <v>2</v>
      </c>
      <c r="B80" s="49" t="s">
        <v>83</v>
      </c>
      <c r="C80" s="34">
        <v>3790</v>
      </c>
      <c r="D80" s="34">
        <f t="shared" si="17"/>
        <v>315.83333333333331</v>
      </c>
      <c r="E80" s="33">
        <v>500</v>
      </c>
      <c r="F80" s="69">
        <f t="shared" si="16"/>
        <v>1.5831134564643801</v>
      </c>
      <c r="G80" s="33">
        <v>379</v>
      </c>
      <c r="H80" s="69">
        <f t="shared" si="18"/>
        <v>1.2000000000000002</v>
      </c>
      <c r="I80" s="33">
        <v>311</v>
      </c>
      <c r="J80" s="50">
        <f t="shared" si="19"/>
        <v>0.98469656992084442</v>
      </c>
      <c r="K80" s="33">
        <v>311</v>
      </c>
      <c r="L80" s="50">
        <f t="shared" si="20"/>
        <v>0.98469656992084442</v>
      </c>
      <c r="M80" s="33">
        <v>268</v>
      </c>
      <c r="N80" s="50">
        <f t="shared" si="21"/>
        <v>0.84854881266490767</v>
      </c>
      <c r="O80" s="33">
        <v>271</v>
      </c>
      <c r="P80" s="50">
        <f t="shared" si="22"/>
        <v>0.85804749340369402</v>
      </c>
      <c r="Q80" s="33">
        <v>278</v>
      </c>
      <c r="R80" s="50">
        <f t="shared" si="23"/>
        <v>0.88021108179419527</v>
      </c>
      <c r="S80" s="33">
        <v>277</v>
      </c>
      <c r="T80" s="50">
        <f t="shared" si="24"/>
        <v>0.87704485488126649</v>
      </c>
      <c r="U80" s="33">
        <v>8</v>
      </c>
      <c r="V80" s="84">
        <f t="shared" si="25"/>
        <v>2.5329815303430082E-2</v>
      </c>
      <c r="W80" s="33">
        <v>264</v>
      </c>
      <c r="X80" s="81">
        <f t="shared" si="26"/>
        <v>0.83588390501319265</v>
      </c>
      <c r="Y80" s="33">
        <v>290</v>
      </c>
      <c r="Z80" s="81">
        <f t="shared" si="27"/>
        <v>0.91820580474934044</v>
      </c>
      <c r="AA80" s="33">
        <v>264</v>
      </c>
      <c r="AB80" s="81">
        <f t="shared" si="28"/>
        <v>0.83588390501319265</v>
      </c>
      <c r="AE80" s="40">
        <f>cálculos2!O79</f>
        <v>3</v>
      </c>
      <c r="AF80" s="41">
        <f t="shared" si="29"/>
        <v>0.30000000000000004</v>
      </c>
      <c r="AG80" s="40">
        <f>cálculos2!P79</f>
        <v>2</v>
      </c>
      <c r="AH80" s="41">
        <f t="shared" si="30"/>
        <v>0.5</v>
      </c>
    </row>
    <row r="82" spans="1:34" s="51" customFormat="1" x14ac:dyDescent="0.25">
      <c r="A82" s="75"/>
      <c r="B82" s="33" t="s">
        <v>107</v>
      </c>
      <c r="C82" s="34">
        <f>SUMIF($A$3:$A$80,"Norte",C$3:C$80)</f>
        <v>5887</v>
      </c>
      <c r="D82" s="34">
        <f>SUMIF($A$3:$A$80,"Norte",D$3:D$80)</f>
        <v>490.58333333333326</v>
      </c>
      <c r="E82" s="33">
        <f>SUMIF($A$3:$A$80,"Norte",E$3:E$80)</f>
        <v>290</v>
      </c>
      <c r="F82" s="69">
        <f>E82/D82</f>
        <v>0.59113300492610843</v>
      </c>
      <c r="G82" s="33">
        <f>SUMIF($A$3:$A$80,"Norte",G$3:G$80)</f>
        <v>406</v>
      </c>
      <c r="H82" s="69">
        <f>G82/D82</f>
        <v>0.82758620689655182</v>
      </c>
      <c r="I82" s="33">
        <f>SUMIF($A$3:$A$80,"Norte",I$3:I$80)</f>
        <v>546</v>
      </c>
      <c r="J82" s="50">
        <f>I82/D82</f>
        <v>1.112960760998811</v>
      </c>
      <c r="K82" s="33">
        <f>SUMIF($A$3:$A$80,"Norte",K$3:K$80)</f>
        <v>563</v>
      </c>
      <c r="L82" s="50">
        <f>K82/D82</f>
        <v>1.1476133854255139</v>
      </c>
      <c r="M82" s="33">
        <f>SUMIF($A$3:$A$80,"Norte",M$3:M$80)</f>
        <v>495</v>
      </c>
      <c r="N82" s="50">
        <f>M82/D82</f>
        <v>1.0090028877187023</v>
      </c>
      <c r="O82" s="33">
        <f>SUMIF($A$3:$A$80,"Norte",O$3:O$80)</f>
        <v>477</v>
      </c>
      <c r="P82" s="50">
        <f>O82/D82</f>
        <v>0.97231187361984051</v>
      </c>
      <c r="Q82" s="33">
        <f>SUMIF($A$3:$A$80,"Norte",Q$3:Q$80)</f>
        <v>399</v>
      </c>
      <c r="R82" s="50">
        <f>Q82/D82</f>
        <v>0.81331747919143893</v>
      </c>
      <c r="S82" s="33">
        <f>SUMIF($A$3:$A$80,"Norte",S$3:S$80)</f>
        <v>468</v>
      </c>
      <c r="T82" s="50">
        <f>S82/D82</f>
        <v>0.95396636657040956</v>
      </c>
      <c r="U82" s="33">
        <f>SUMIF($A$3:$A$80,"Norte",U$3:U$80)</f>
        <v>0</v>
      </c>
      <c r="V82" s="84">
        <f>U82/D82</f>
        <v>0</v>
      </c>
      <c r="W82" s="33">
        <f>SUMIF($A$3:$A$80,"Norte",W$3:W$80)</f>
        <v>407</v>
      </c>
      <c r="X82" s="81">
        <f>W82/D82</f>
        <v>0.82962459656871079</v>
      </c>
      <c r="Y82" s="33">
        <f>SUMIF($A$3:$A$80,"Norte",Y$3:Y$80)</f>
        <v>474</v>
      </c>
      <c r="Z82" s="81">
        <f>Y82/D82</f>
        <v>0.96619670460336349</v>
      </c>
      <c r="AA82" s="33">
        <f>SUMIF($A$3:$A$80,"Norte",AA$3:AA$80)</f>
        <v>407</v>
      </c>
      <c r="AB82" s="81">
        <f>AA82/D82</f>
        <v>0.82962459656871079</v>
      </c>
      <c r="AE82" s="40">
        <f>cálculos1!O81</f>
        <v>6</v>
      </c>
      <c r="AF82" s="41">
        <f t="shared" si="29"/>
        <v>0.60000000000000009</v>
      </c>
      <c r="AG82" s="40">
        <f>cálculos1!P81</f>
        <v>4</v>
      </c>
      <c r="AH82" s="41">
        <f t="shared" si="30"/>
        <v>1</v>
      </c>
    </row>
    <row r="83" spans="1:34" s="51" customFormat="1" x14ac:dyDescent="0.25">
      <c r="A83" s="75"/>
      <c r="B83" s="33" t="s">
        <v>108</v>
      </c>
      <c r="C83" s="34">
        <f>SUMIF($A$3:$A$80,"Central",C$3:C$80)</f>
        <v>7200</v>
      </c>
      <c r="D83" s="34">
        <f>SUMIF($A$3:$A$80,"Central",D$3:D$80)</f>
        <v>600</v>
      </c>
      <c r="E83" s="33">
        <f>SUMIF($A$3:$A$80,"Central",E$3:E$80)</f>
        <v>565</v>
      </c>
      <c r="F83" s="69">
        <f>E83/D83</f>
        <v>0.94166666666666665</v>
      </c>
      <c r="G83" s="33">
        <f>SUMIF($A$3:$A$80,"Central",G$3:G$80)</f>
        <v>477</v>
      </c>
      <c r="H83" s="69">
        <f>G83/D83</f>
        <v>0.79500000000000004</v>
      </c>
      <c r="I83" s="33">
        <f>SUMIF($A$3:$A$80,"Central",I$3:I$80)</f>
        <v>640</v>
      </c>
      <c r="J83" s="50">
        <f>I83/D83</f>
        <v>1.0666666666666667</v>
      </c>
      <c r="K83" s="33">
        <f>SUMIF($A$3:$A$80,"Central",K$3:K$80)</f>
        <v>622</v>
      </c>
      <c r="L83" s="50">
        <f t="shared" ref="L83:L86" si="31">K83/D83</f>
        <v>1.0366666666666666</v>
      </c>
      <c r="M83" s="33">
        <f>SUMIF($A$3:$A$80,"Central",M$3:M$80)</f>
        <v>603</v>
      </c>
      <c r="N83" s="50">
        <f>M83/D83</f>
        <v>1.0049999999999999</v>
      </c>
      <c r="O83" s="33">
        <f>SUMIF($A$3:$A$80,"Central",O$3:O$80)</f>
        <v>621</v>
      </c>
      <c r="P83" s="50">
        <f t="shared" ref="P83:P86" si="32">O83/D83</f>
        <v>1.0349999999999999</v>
      </c>
      <c r="Q83" s="33">
        <f>SUMIF($A$3:$A$80,"Central",Q$3:Q$80)</f>
        <v>556</v>
      </c>
      <c r="R83" s="50">
        <f>Q83/D83</f>
        <v>0.92666666666666664</v>
      </c>
      <c r="S83" s="33">
        <f>SUMIF($A$3:$A$80,"Central",S$3:S$80)</f>
        <v>517</v>
      </c>
      <c r="T83" s="50">
        <f t="shared" ref="T83:T86" si="33">S83/D83</f>
        <v>0.86166666666666669</v>
      </c>
      <c r="U83" s="33">
        <f>SUMIF($A$3:$A$80,"Central",U$3:U$80)</f>
        <v>3</v>
      </c>
      <c r="V83" s="84">
        <f t="shared" ref="V83:V86" si="34">U83/D83</f>
        <v>5.0000000000000001E-3</v>
      </c>
      <c r="W83" s="33">
        <f>SUMIF($A$3:$A$80,"Central",W$3:W$80)</f>
        <v>482</v>
      </c>
      <c r="X83" s="81">
        <f>W83/D83</f>
        <v>0.80333333333333334</v>
      </c>
      <c r="Y83" s="33">
        <f>SUMIF($A$3:$A$80,"Central",Y$3:Y$80)</f>
        <v>540</v>
      </c>
      <c r="Z83" s="81">
        <f t="shared" ref="Z83:Z86" si="35">Y83/D83</f>
        <v>0.9</v>
      </c>
      <c r="AA83" s="33">
        <f>SUMIF($A$3:$A$80,"Central",AA$3:AA$80)</f>
        <v>482</v>
      </c>
      <c r="AB83" s="81">
        <f t="shared" ref="AB83:AB86" si="36">AA83/D83</f>
        <v>0.80333333333333334</v>
      </c>
      <c r="AE83" s="40">
        <f>cálculos1!O82</f>
        <v>5</v>
      </c>
      <c r="AF83" s="41">
        <f t="shared" si="29"/>
        <v>0.5</v>
      </c>
      <c r="AG83" s="40">
        <f>cálculos1!P82</f>
        <v>3</v>
      </c>
      <c r="AH83" s="41">
        <f t="shared" si="30"/>
        <v>0.75</v>
      </c>
    </row>
    <row r="84" spans="1:34" s="51" customFormat="1" x14ac:dyDescent="0.25">
      <c r="A84" s="75"/>
      <c r="B84" s="33" t="s">
        <v>109</v>
      </c>
      <c r="C84" s="34">
        <f>SUMIF($A$3:$A$80,"Metropolitana",C$3:C$80)</f>
        <v>30690</v>
      </c>
      <c r="D84" s="34">
        <f>SUMIF($A$3:$A$80,"Metropolitana",D$3:D$80)</f>
        <v>2557.5</v>
      </c>
      <c r="E84" s="33">
        <f>SUMIF($A$3:$A$80,"Metropolitana",E$3:E$80)</f>
        <v>2139</v>
      </c>
      <c r="F84" s="69">
        <f>E84/D84</f>
        <v>0.83636363636363631</v>
      </c>
      <c r="G84" s="33">
        <f>SUMIF($A$3:$A$80,"Metropolitana",G$3:G$80)</f>
        <v>2248</v>
      </c>
      <c r="H84" s="69">
        <f>G84/D84</f>
        <v>0.8789833822091887</v>
      </c>
      <c r="I84" s="33">
        <f>SUMIF($A$3:$A$80,"Metropolitana",I$3:I$80)</f>
        <v>2610</v>
      </c>
      <c r="J84" s="50">
        <f>I84/D84</f>
        <v>1.0205278592375366</v>
      </c>
      <c r="K84" s="33">
        <f>SUMIF($A$3:$A$80,"Metropolitana",K$3:K$80)</f>
        <v>2566</v>
      </c>
      <c r="L84" s="50">
        <f t="shared" si="31"/>
        <v>1.0033235581622679</v>
      </c>
      <c r="M84" s="33">
        <f>SUMIF($A$3:$A$80,"Metropolitana",M$3:M$80)</f>
        <v>2510</v>
      </c>
      <c r="N84" s="50">
        <f>M84/D84</f>
        <v>0.98142717497556209</v>
      </c>
      <c r="O84" s="33">
        <f>SUMIF($A$3:$A$80,"Metropolitana",O$3:O$80)</f>
        <v>2473</v>
      </c>
      <c r="P84" s="50">
        <f t="shared" si="32"/>
        <v>0.96695992179863144</v>
      </c>
      <c r="Q84" s="33">
        <f>SUMIF($A$3:$A$80,"Metropolitana",Q$3:Q$80)</f>
        <v>2392</v>
      </c>
      <c r="R84" s="50">
        <f>Q84/D84</f>
        <v>0.93528836754643208</v>
      </c>
      <c r="S84" s="33">
        <f>SUMIF($A$3:$A$80,"Metropolitana",S$3:S$80)</f>
        <v>2139</v>
      </c>
      <c r="T84" s="50">
        <f t="shared" si="33"/>
        <v>0.83636363636363631</v>
      </c>
      <c r="U84" s="33">
        <f>SUMIF($A$3:$A$80,"Metropolitana",U$3:U$80)</f>
        <v>43</v>
      </c>
      <c r="V84" s="84">
        <f t="shared" si="34"/>
        <v>1.6813294232649073E-2</v>
      </c>
      <c r="W84" s="33">
        <f>SUMIF($A$3:$A$80,"Metropolitana",W$3:W$80)</f>
        <v>2238</v>
      </c>
      <c r="X84" s="81">
        <f>W84/D84</f>
        <v>0.87507331378299125</v>
      </c>
      <c r="Y84" s="33">
        <f>SUMIF($A$3:$A$80,"Metropolitana",Y$3:Y$80)</f>
        <v>2503</v>
      </c>
      <c r="Z84" s="81">
        <f t="shared" si="35"/>
        <v>0.9786901270772238</v>
      </c>
      <c r="AA84" s="33">
        <f>SUMIF($A$3:$A$80,"Metropolitana",AA$3:AA$80)</f>
        <v>2238</v>
      </c>
      <c r="AB84" s="81">
        <f t="shared" si="36"/>
        <v>0.87507331378299125</v>
      </c>
      <c r="AE84" s="40">
        <f>cálculos1!O83</f>
        <v>5</v>
      </c>
      <c r="AF84" s="41">
        <f t="shared" si="29"/>
        <v>0.5</v>
      </c>
      <c r="AG84" s="40">
        <f>cálculos1!P83</f>
        <v>4</v>
      </c>
      <c r="AH84" s="41">
        <f t="shared" si="30"/>
        <v>1</v>
      </c>
    </row>
    <row r="85" spans="1:34" s="51" customFormat="1" x14ac:dyDescent="0.25">
      <c r="A85" s="75"/>
      <c r="B85" s="33" t="s">
        <v>110</v>
      </c>
      <c r="C85" s="34">
        <f>SUMIF($A$3:$A$80,"sul",C$3:C$80)</f>
        <v>8577</v>
      </c>
      <c r="D85" s="34">
        <f>SUMIF($A$3:$A$80,"sul",D$3:D$80)</f>
        <v>714.75</v>
      </c>
      <c r="E85" s="33">
        <f>SUMIF($A$3:$A$80,"Sul",E$3:E$80)</f>
        <v>501</v>
      </c>
      <c r="F85" s="69">
        <f>E85/D85</f>
        <v>0.70094438614900312</v>
      </c>
      <c r="G85" s="33">
        <f>SUMIF($A$3:$A$80,"Sul",G$3:G$80)</f>
        <v>525</v>
      </c>
      <c r="H85" s="69">
        <f>G85/D85</f>
        <v>0.73452256033578178</v>
      </c>
      <c r="I85" s="33">
        <f>SUMIF($A$3:$A$80,"Sul",I$3:I$80)</f>
        <v>827</v>
      </c>
      <c r="J85" s="50">
        <f>I85/D85</f>
        <v>1.1570479188527456</v>
      </c>
      <c r="K85" s="33">
        <f>SUMIF($A$3:$A$80,"Sul",K$3:K$80)</f>
        <v>816</v>
      </c>
      <c r="L85" s="50">
        <f t="shared" si="31"/>
        <v>1.1416579223504721</v>
      </c>
      <c r="M85" s="33">
        <f>SUMIF($A$3:$A$80,"Sul",M$3:M$80)</f>
        <v>771</v>
      </c>
      <c r="N85" s="50">
        <f>M85/D85</f>
        <v>1.0786988457502624</v>
      </c>
      <c r="O85" s="33">
        <f>SUMIF($A$3:$A$80,"Sul",O$3:O$80)</f>
        <v>738</v>
      </c>
      <c r="P85" s="50">
        <f t="shared" si="32"/>
        <v>1.0325288562434418</v>
      </c>
      <c r="Q85" s="33">
        <f>SUMIF($A$3:$A$80,"Sul",Q$3:Q$80)</f>
        <v>727</v>
      </c>
      <c r="R85" s="50">
        <f>Q85/D85</f>
        <v>1.0171388597411681</v>
      </c>
      <c r="S85" s="33">
        <f>SUMIF($A$3:$A$80,"Sul",S$3:S$80)</f>
        <v>651</v>
      </c>
      <c r="T85" s="50">
        <f t="shared" si="33"/>
        <v>0.91080797481636933</v>
      </c>
      <c r="U85" s="33">
        <f>SUMIF($A$3:$A$80,"Sul",U$3:U$80)</f>
        <v>6</v>
      </c>
      <c r="V85" s="84">
        <f t="shared" si="34"/>
        <v>8.3945435466946487E-3</v>
      </c>
      <c r="W85" s="33">
        <f>SUMIF($A$3:$A$80,"Sul",W$3:W$80)</f>
        <v>666</v>
      </c>
      <c r="X85" s="81">
        <f>W85/D85</f>
        <v>0.93179433368310594</v>
      </c>
      <c r="Y85" s="33">
        <f>SUMIF($A$3:$A$80,"Sul",Y$3:Y$80)</f>
        <v>889</v>
      </c>
      <c r="Z85" s="81">
        <f t="shared" si="35"/>
        <v>1.2437915355019238</v>
      </c>
      <c r="AA85" s="33">
        <f>SUMIF($A$3:$A$80,"Sul",AA$3:AA$80)</f>
        <v>666</v>
      </c>
      <c r="AB85" s="81">
        <f t="shared" si="36"/>
        <v>0.93179433368310594</v>
      </c>
      <c r="AE85" s="40">
        <f>cálculos1!O84</f>
        <v>6</v>
      </c>
      <c r="AF85" s="41">
        <f t="shared" si="29"/>
        <v>0.60000000000000009</v>
      </c>
      <c r="AG85" s="40">
        <f>cálculos1!P84</f>
        <v>4</v>
      </c>
      <c r="AH85" s="41">
        <f t="shared" si="30"/>
        <v>1</v>
      </c>
    </row>
    <row r="86" spans="1:34" s="51" customFormat="1" x14ac:dyDescent="0.25">
      <c r="A86" s="75"/>
      <c r="B86" s="3" t="s">
        <v>106</v>
      </c>
      <c r="C86" s="52">
        <f>SUM(C3:C80)</f>
        <v>52354</v>
      </c>
      <c r="D86" s="52">
        <f>SUM(D3:D80)</f>
        <v>4362.833333333333</v>
      </c>
      <c r="E86" s="3">
        <f>SUM(E82:E85)</f>
        <v>3495</v>
      </c>
      <c r="F86" s="69">
        <f>E86/D86</f>
        <v>0.80108492187798452</v>
      </c>
      <c r="G86" s="3">
        <f>SUM(G82:G85)</f>
        <v>3656</v>
      </c>
      <c r="H86" s="69">
        <f>G86/D86</f>
        <v>0.83798754631928796</v>
      </c>
      <c r="I86" s="3">
        <f>SUM(I82:I85)</f>
        <v>4623</v>
      </c>
      <c r="J86" s="53">
        <f>I86/D86</f>
        <v>1.05963250181457</v>
      </c>
      <c r="K86" s="3">
        <f>SUM(K82:K85)</f>
        <v>4567</v>
      </c>
      <c r="L86" s="53">
        <f t="shared" si="31"/>
        <v>1.0467968063567255</v>
      </c>
      <c r="M86" s="3">
        <f>SUM(M82:M85)</f>
        <v>4379</v>
      </c>
      <c r="N86" s="53">
        <f>M86/D86</f>
        <v>1.0037055430339612</v>
      </c>
      <c r="O86" s="3">
        <f>SUM(O82:O85)</f>
        <v>4309</v>
      </c>
      <c r="P86" s="53">
        <f t="shared" si="32"/>
        <v>0.98766092371165537</v>
      </c>
      <c r="Q86" s="3">
        <f>SUM(Q82:Q85)</f>
        <v>4074</v>
      </c>
      <c r="R86" s="53">
        <f>Q86/D86</f>
        <v>0.9337968445582</v>
      </c>
      <c r="S86" s="3">
        <f>SUM(S82:S85)</f>
        <v>3775</v>
      </c>
      <c r="T86" s="53">
        <f t="shared" si="33"/>
        <v>0.86526339916720796</v>
      </c>
      <c r="U86" s="3">
        <f>SUM(U82:U85)</f>
        <v>52</v>
      </c>
      <c r="V86" s="86">
        <f t="shared" si="34"/>
        <v>1.1918860067998626E-2</v>
      </c>
      <c r="W86" s="3">
        <f>SUM(W82:W85)</f>
        <v>3793</v>
      </c>
      <c r="X86" s="82">
        <f>W86/D86</f>
        <v>0.8693891584215151</v>
      </c>
      <c r="Y86" s="3">
        <f>SUM(Y82:Y85)</f>
        <v>4406</v>
      </c>
      <c r="Z86" s="82">
        <f t="shared" si="35"/>
        <v>1.0098941819154219</v>
      </c>
      <c r="AA86" s="3">
        <f>SUM(AA82:AA85)</f>
        <v>3793</v>
      </c>
      <c r="AB86" s="82">
        <f t="shared" si="36"/>
        <v>0.8693891584215151</v>
      </c>
      <c r="AE86" s="46">
        <f>cálculos1!O85</f>
        <v>5</v>
      </c>
      <c r="AF86" s="41">
        <f t="shared" si="29"/>
        <v>0.5</v>
      </c>
      <c r="AG86" s="46">
        <f>cálculos1!P85</f>
        <v>4</v>
      </c>
      <c r="AH86" s="47">
        <f t="shared" si="30"/>
        <v>1</v>
      </c>
    </row>
    <row r="87" spans="1:34" s="55" customFormat="1" x14ac:dyDescent="0.25">
      <c r="C87" s="66"/>
      <c r="D87" s="66"/>
      <c r="E87" s="106">
        <f>COUNTIF(F3:F80,"&gt;=0,95")</f>
        <v>8</v>
      </c>
      <c r="F87" s="106"/>
      <c r="G87" s="107">
        <f>COUNTIF(H3:H80,"&gt;=0,9")</f>
        <v>23</v>
      </c>
      <c r="H87" s="107"/>
      <c r="I87" s="107">
        <f>COUNTIF(J3:J80,"&gt;=0,95")</f>
        <v>64</v>
      </c>
      <c r="J87" s="107"/>
      <c r="K87" s="107">
        <f>COUNTIF(L3:L80,"&gt;=0,95")</f>
        <v>61</v>
      </c>
      <c r="L87" s="107"/>
      <c r="M87" s="107">
        <f>COUNTIF(N3:N80,"&gt;=0,95")</f>
        <v>47</v>
      </c>
      <c r="N87" s="107"/>
      <c r="O87" s="107">
        <f>COUNTIF(P3:P80,"&gt;=0,9")</f>
        <v>54</v>
      </c>
      <c r="P87" s="107"/>
      <c r="Q87" s="106">
        <f>COUNTIF(R3:R80,"&gt;=0,95")</f>
        <v>39</v>
      </c>
      <c r="R87" s="106"/>
      <c r="S87" s="106">
        <f>COUNTIF(T3:T80,"&gt;=0,95")</f>
        <v>37</v>
      </c>
      <c r="T87" s="106"/>
      <c r="U87" s="107">
        <f>COUNTIF(V3:V80,"&gt;=0,95")</f>
        <v>0</v>
      </c>
      <c r="V87" s="107"/>
      <c r="W87" s="106">
        <f>COUNTIF(X3:X80,"&gt;=0,95")</f>
        <v>28</v>
      </c>
      <c r="X87" s="106"/>
      <c r="Y87" s="107">
        <f>COUNTIF(Z3:Z80,"&gt;=0,95")</f>
        <v>49</v>
      </c>
      <c r="Z87" s="107"/>
      <c r="AA87" s="106">
        <f>COUNTIF(AB3:AB80,"&gt;=0,95")</f>
        <v>28</v>
      </c>
      <c r="AB87" s="106"/>
    </row>
    <row r="88" spans="1:34" x14ac:dyDescent="0.25">
      <c r="B88" s="117" t="s">
        <v>168</v>
      </c>
      <c r="C88" s="118"/>
      <c r="D88" s="119"/>
      <c r="E88" s="105">
        <f>E87/78</f>
        <v>0.10256410256410256</v>
      </c>
      <c r="F88" s="105"/>
      <c r="G88" s="108">
        <f>G87/78</f>
        <v>0.29487179487179488</v>
      </c>
      <c r="H88" s="109"/>
      <c r="I88" s="108">
        <f>I87/78</f>
        <v>0.82051282051282048</v>
      </c>
      <c r="J88" s="109"/>
      <c r="K88" s="108">
        <f>K87/78</f>
        <v>0.78205128205128205</v>
      </c>
      <c r="L88" s="109"/>
      <c r="M88" s="108">
        <f>M87/78</f>
        <v>0.60256410256410253</v>
      </c>
      <c r="N88" s="109"/>
      <c r="O88" s="108">
        <f>O87/78</f>
        <v>0.69230769230769229</v>
      </c>
      <c r="P88" s="109"/>
      <c r="Q88" s="105">
        <f>Q87/78</f>
        <v>0.5</v>
      </c>
      <c r="R88" s="105"/>
      <c r="S88" s="105">
        <f>S87/78</f>
        <v>0.47435897435897434</v>
      </c>
      <c r="T88" s="105"/>
      <c r="U88" s="108">
        <f>U87/78</f>
        <v>0</v>
      </c>
      <c r="V88" s="109"/>
      <c r="W88" s="105">
        <f>W87/78</f>
        <v>0.35897435897435898</v>
      </c>
      <c r="X88" s="105"/>
      <c r="Y88" s="105">
        <f>Y87/78</f>
        <v>0.62820512820512819</v>
      </c>
      <c r="Z88" s="105"/>
      <c r="AA88" s="105">
        <f>AA87/78</f>
        <v>0.35897435897435898</v>
      </c>
      <c r="AB88" s="105"/>
    </row>
    <row r="90" spans="1:34" x14ac:dyDescent="0.25">
      <c r="A90" s="116" t="s">
        <v>209</v>
      </c>
      <c r="B90" s="116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76"/>
    </row>
    <row r="91" spans="1:34" x14ac:dyDescent="0.25">
      <c r="A91" s="113" t="s">
        <v>185</v>
      </c>
      <c r="B91" s="113"/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75"/>
    </row>
    <row r="92" spans="1:34" ht="15" customHeight="1" x14ac:dyDescent="0.25">
      <c r="A92" s="114" t="s">
        <v>173</v>
      </c>
      <c r="B92" s="114"/>
      <c r="C92" s="114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78"/>
    </row>
    <row r="93" spans="1:34" x14ac:dyDescent="0.25">
      <c r="A93" s="114"/>
      <c r="B93" s="114"/>
      <c r="C93" s="114"/>
      <c r="D93" s="114"/>
      <c r="E93" s="114"/>
      <c r="F93" s="114"/>
      <c r="G93" s="114"/>
      <c r="H93" s="114"/>
      <c r="I93" s="114"/>
      <c r="J93" s="114"/>
      <c r="K93" s="114"/>
      <c r="L93" s="114"/>
      <c r="M93" s="114"/>
      <c r="N93" s="78"/>
    </row>
    <row r="94" spans="1:34" ht="15" customHeight="1" x14ac:dyDescent="0.25">
      <c r="A94" s="120" t="s">
        <v>175</v>
      </c>
      <c r="B94" s="120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79"/>
    </row>
    <row r="95" spans="1:34" ht="15" customHeight="1" x14ac:dyDescent="0.25">
      <c r="A95" s="120"/>
      <c r="B95" s="120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79"/>
    </row>
    <row r="96" spans="1:34" ht="17.25" x14ac:dyDescent="0.25">
      <c r="A96" s="143" t="s">
        <v>211</v>
      </c>
      <c r="B96" s="143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74"/>
      <c r="O96" s="72"/>
      <c r="P96" s="72"/>
    </row>
    <row r="97" spans="1:14" x14ac:dyDescent="0.25">
      <c r="A97" s="143"/>
      <c r="B97" s="143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75"/>
    </row>
    <row r="98" spans="1:14" x14ac:dyDescent="0.25">
      <c r="C98" s="75"/>
      <c r="D98" s="75"/>
      <c r="G98" s="75"/>
      <c r="H98" s="75"/>
      <c r="I98" s="75"/>
      <c r="J98" s="75"/>
      <c r="K98" s="75"/>
      <c r="L98" s="75"/>
      <c r="M98" s="75"/>
      <c r="N98" s="75"/>
    </row>
  </sheetData>
  <sheetProtection sheet="1" objects="1" scenarios="1"/>
  <autoFilter ref="A2:AB88"/>
  <customSheetViews>
    <customSheetView guid="{1A030D3C-92EE-4DAF-ABAC-228947DF045D}" showGridLines="0" showAutoFilter="1">
      <pane ySplit="1" topLeftCell="A2" activePane="bottomLeft" state="frozen"/>
      <selection pane="bottomLeft" activeCell="U87" sqref="U87"/>
      <pageMargins left="0.511811024" right="0.511811024" top="0.78740157499999996" bottom="0.78740157499999996" header="0.31496062000000002" footer="0.31496062000000002"/>
      <pageSetup paperSize="9" orientation="portrait" r:id="rId1"/>
      <autoFilter ref="A1:AB87"/>
    </customSheetView>
    <customSheetView guid="{3750D93B-2A32-4040-BAE5-F8408ECDBB1D}" showGridLines="0" showAutoFilter="1" topLeftCell="J1">
      <pane ySplit="1" topLeftCell="A62" activePane="bottomLeft" state="frozen"/>
      <selection pane="bottomLeft" activeCell="C18" sqref="C18"/>
      <pageMargins left="0.511811024" right="0.511811024" top="0.78740157499999996" bottom="0.78740157499999996" header="0.31496062000000002" footer="0.31496062000000002"/>
      <pageSetup paperSize="9" orientation="portrait" r:id="rId2"/>
      <autoFilter ref="A1:X87"/>
    </customSheetView>
    <customSheetView guid="{9EFA0E2E-4423-4194-BE85-A51AF61C76D7}" showGridLines="0" showAutoFilter="1">
      <pane ySplit="2" topLeftCell="A3" activePane="bottomLeft" state="frozen"/>
      <selection pane="bottomLeft" activeCell="E25" sqref="E25"/>
      <pageMargins left="0.511811024" right="0.511811024" top="0.78740157499999996" bottom="0.78740157499999996" header="0.31496062000000002" footer="0.31496062000000002"/>
      <pageSetup paperSize="9" orientation="portrait" r:id="rId3"/>
      <autoFilter ref="A2:AB88"/>
    </customSheetView>
  </customSheetViews>
  <mergeCells count="35">
    <mergeCell ref="E1:H1"/>
    <mergeCell ref="I1:V1"/>
    <mergeCell ref="W1:AB1"/>
    <mergeCell ref="A90:M90"/>
    <mergeCell ref="B88:D88"/>
    <mergeCell ref="G87:H87"/>
    <mergeCell ref="G88:H88"/>
    <mergeCell ref="I87:J87"/>
    <mergeCell ref="I88:J88"/>
    <mergeCell ref="E87:F87"/>
    <mergeCell ref="K87:L87"/>
    <mergeCell ref="M87:N87"/>
    <mergeCell ref="AA88:AB88"/>
    <mergeCell ref="E88:F88"/>
    <mergeCell ref="O88:P88"/>
    <mergeCell ref="S88:T88"/>
    <mergeCell ref="AJ3:AK3"/>
    <mergeCell ref="AJ12:AK12"/>
    <mergeCell ref="O87:P87"/>
    <mergeCell ref="Q87:R87"/>
    <mergeCell ref="S87:T87"/>
    <mergeCell ref="W87:X87"/>
    <mergeCell ref="Y87:Z87"/>
    <mergeCell ref="AA87:AB87"/>
    <mergeCell ref="U87:V87"/>
    <mergeCell ref="W88:X88"/>
    <mergeCell ref="Y88:Z88"/>
    <mergeCell ref="K88:L88"/>
    <mergeCell ref="M88:N88"/>
    <mergeCell ref="U88:V88"/>
    <mergeCell ref="A91:M91"/>
    <mergeCell ref="A92:M93"/>
    <mergeCell ref="A94:M95"/>
    <mergeCell ref="Q88:R88"/>
    <mergeCell ref="A96:M97"/>
  </mergeCells>
  <conditionalFormatting sqref="G88 Q88:T88 W88:AB88">
    <cfRule type="cellIs" dxfId="27" priority="13" operator="lessThan">
      <formula>0.7</formula>
    </cfRule>
    <cfRule type="cellIs" dxfId="26" priority="14" operator="greaterThanOrEqual">
      <formula>0.7</formula>
    </cfRule>
  </conditionalFormatting>
  <conditionalFormatting sqref="E88:F88">
    <cfRule type="cellIs" dxfId="25" priority="11" operator="lessThan">
      <formula>0.7</formula>
    </cfRule>
    <cfRule type="cellIs" dxfId="24" priority="12" operator="greaterThanOrEqual">
      <formula>0.7</formula>
    </cfRule>
  </conditionalFormatting>
  <conditionalFormatting sqref="AF3:AF80">
    <cfRule type="colorScale" priority="22">
      <colorScale>
        <cfvo type="min"/>
        <cfvo type="percentile" val="50"/>
        <cfvo type="max"/>
        <color rgb="FFFF0000"/>
        <color rgb="FFFFFF00"/>
        <color rgb="FF00B050"/>
      </colorScale>
    </cfRule>
  </conditionalFormatting>
  <conditionalFormatting sqref="AF82:AF86">
    <cfRule type="colorScale" priority="15">
      <colorScale>
        <cfvo type="min"/>
        <cfvo type="percentile" val="50"/>
        <cfvo type="max"/>
        <color rgb="FFFF0000"/>
        <color rgb="FFFFFF00"/>
        <color rgb="FF00B050"/>
      </colorScale>
    </cfRule>
  </conditionalFormatting>
  <conditionalFormatting sqref="AH3:AH80 AH82:AH86">
    <cfRule type="cellIs" dxfId="23" priority="27" operator="equal">
      <formula>1</formula>
    </cfRule>
  </conditionalFormatting>
  <conditionalFormatting sqref="AH3:AH80">
    <cfRule type="cellIs" dxfId="22" priority="28" operator="equal">
      <formula>0.75</formula>
    </cfRule>
    <cfRule type="cellIs" dxfId="21" priority="29" operator="equal">
      <formula>0.5</formula>
    </cfRule>
    <cfRule type="cellIs" dxfId="20" priority="30" operator="equal">
      <formula>0.25</formula>
    </cfRule>
    <cfRule type="cellIs" dxfId="19" priority="31" operator="equal">
      <formula>0</formula>
    </cfRule>
  </conditionalFormatting>
  <conditionalFormatting sqref="AH82:AH86">
    <cfRule type="cellIs" dxfId="18" priority="23" operator="equal">
      <formula>0.75</formula>
    </cfRule>
    <cfRule type="cellIs" dxfId="17" priority="24" operator="equal">
      <formula>0.5</formula>
    </cfRule>
    <cfRule type="cellIs" dxfId="16" priority="25" operator="equal">
      <formula>0.25</formula>
    </cfRule>
    <cfRule type="cellIs" dxfId="15" priority="26" operator="equal">
      <formula>0</formula>
    </cfRule>
  </conditionalFormatting>
  <conditionalFormatting sqref="AJ5:AJ9">
    <cfRule type="cellIs" dxfId="14" priority="16" operator="equal">
      <formula>1</formula>
    </cfRule>
    <cfRule type="cellIs" dxfId="13" priority="17" operator="equal">
      <formula>0.75</formula>
    </cfRule>
    <cfRule type="cellIs" dxfId="12" priority="18" operator="equal">
      <formula>0.5</formula>
    </cfRule>
    <cfRule type="cellIs" dxfId="11" priority="19" operator="equal">
      <formula>0.25</formula>
    </cfRule>
    <cfRule type="cellIs" dxfId="10" priority="20" operator="equal">
      <formula>0</formula>
    </cfRule>
  </conditionalFormatting>
  <conditionalFormatting sqref="AJ14:AJ24">
    <cfRule type="colorScale" priority="21">
      <colorScale>
        <cfvo type="min"/>
        <cfvo type="percentile" val="50"/>
        <cfvo type="max"/>
        <color rgb="FFFF0000"/>
        <color rgb="FFFFFF00"/>
        <color rgb="FF00B050"/>
      </colorScale>
    </cfRule>
  </conditionalFormatting>
  <conditionalFormatting sqref="I88">
    <cfRule type="cellIs" dxfId="9" priority="9" operator="lessThan">
      <formula>0.7</formula>
    </cfRule>
    <cfRule type="cellIs" dxfId="8" priority="10" operator="greaterThanOrEqual">
      <formula>0.7</formula>
    </cfRule>
  </conditionalFormatting>
  <conditionalFormatting sqref="K88">
    <cfRule type="cellIs" dxfId="7" priority="7" operator="lessThan">
      <formula>0.7</formula>
    </cfRule>
    <cfRule type="cellIs" dxfId="6" priority="8" operator="greaterThanOrEqual">
      <formula>0.7</formula>
    </cfRule>
  </conditionalFormatting>
  <conditionalFormatting sqref="M88">
    <cfRule type="cellIs" dxfId="5" priority="5" operator="lessThan">
      <formula>0.7</formula>
    </cfRule>
    <cfRule type="cellIs" dxfId="4" priority="6" operator="greaterThanOrEqual">
      <formula>0.7</formula>
    </cfRule>
  </conditionalFormatting>
  <conditionalFormatting sqref="O88">
    <cfRule type="cellIs" dxfId="3" priority="3" operator="lessThan">
      <formula>0.7</formula>
    </cfRule>
    <cfRule type="cellIs" dxfId="2" priority="4" operator="greaterThanOrEqual">
      <formula>0.7</formula>
    </cfRule>
  </conditionalFormatting>
  <conditionalFormatting sqref="U88">
    <cfRule type="cellIs" dxfId="1" priority="1" operator="lessThan">
      <formula>0.7</formula>
    </cfRule>
    <cfRule type="cellIs" dxfId="0" priority="2" operator="greaterThanOrEqual">
      <formula>0.7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tabColor rgb="FFFF99CC"/>
  </sheetPr>
  <dimension ref="A1:X97"/>
  <sheetViews>
    <sheetView showGridLines="0" workbookViewId="0">
      <pane ySplit="2" topLeftCell="A3" activePane="bottomLeft" state="frozen"/>
      <selection pane="bottomLeft" activeCell="A95" sqref="A95:M96"/>
    </sheetView>
  </sheetViews>
  <sheetFormatPr defaultRowHeight="15" x14ac:dyDescent="0.25"/>
  <cols>
    <col min="1" max="1" width="18.140625" customWidth="1"/>
    <col min="2" max="2" width="23.85546875" bestFit="1" customWidth="1"/>
    <col min="3" max="6" width="14.140625" style="14" customWidth="1"/>
    <col min="7" max="7" width="12" style="14" customWidth="1"/>
    <col min="8" max="24" width="13" style="14" customWidth="1"/>
  </cols>
  <sheetData>
    <row r="1" spans="1:24" x14ac:dyDescent="0.25">
      <c r="G1" s="128" t="s">
        <v>204</v>
      </c>
      <c r="H1" s="128"/>
      <c r="I1" s="128"/>
      <c r="J1" s="128"/>
      <c r="K1" s="125" t="s">
        <v>205</v>
      </c>
      <c r="L1" s="126"/>
      <c r="M1" s="126"/>
      <c r="N1" s="126"/>
      <c r="O1" s="126"/>
      <c r="P1" s="126"/>
      <c r="Q1" s="126"/>
      <c r="R1" s="127"/>
      <c r="S1" s="124" t="s">
        <v>206</v>
      </c>
      <c r="T1" s="124"/>
      <c r="U1" s="124"/>
      <c r="V1" s="124"/>
      <c r="W1" s="124"/>
      <c r="X1" s="124"/>
    </row>
    <row r="2" spans="1:24" ht="59.25" customHeight="1" x14ac:dyDescent="0.25">
      <c r="A2" s="3" t="s">
        <v>0</v>
      </c>
      <c r="B2" s="3" t="s">
        <v>1</v>
      </c>
      <c r="C2" s="32" t="s">
        <v>151</v>
      </c>
      <c r="D2" s="32" t="s">
        <v>111</v>
      </c>
      <c r="E2" s="32" t="s">
        <v>179</v>
      </c>
      <c r="F2" s="32" t="s">
        <v>180</v>
      </c>
      <c r="G2" s="30" t="s">
        <v>119</v>
      </c>
      <c r="H2" s="83" t="s">
        <v>128</v>
      </c>
      <c r="I2" s="30" t="s">
        <v>120</v>
      </c>
      <c r="J2" s="83" t="s">
        <v>129</v>
      </c>
      <c r="K2" s="30" t="s">
        <v>112</v>
      </c>
      <c r="L2" s="80" t="s">
        <v>121</v>
      </c>
      <c r="M2" s="30" t="s">
        <v>113</v>
      </c>
      <c r="N2" s="80" t="s">
        <v>122</v>
      </c>
      <c r="O2" s="30" t="s">
        <v>115</v>
      </c>
      <c r="P2" s="80" t="s">
        <v>124</v>
      </c>
      <c r="Q2" s="30" t="s">
        <v>117</v>
      </c>
      <c r="R2" s="80" t="s">
        <v>126</v>
      </c>
      <c r="S2" s="30" t="s">
        <v>114</v>
      </c>
      <c r="T2" s="88" t="s">
        <v>123</v>
      </c>
      <c r="U2" s="30" t="s">
        <v>116</v>
      </c>
      <c r="V2" s="88" t="s">
        <v>125</v>
      </c>
      <c r="W2" s="30" t="s">
        <v>118</v>
      </c>
      <c r="X2" s="88" t="s">
        <v>127</v>
      </c>
    </row>
    <row r="3" spans="1:24" x14ac:dyDescent="0.25">
      <c r="A3" s="2" t="s">
        <v>2</v>
      </c>
      <c r="B3" s="2" t="s">
        <v>6</v>
      </c>
      <c r="C3" s="67">
        <v>418</v>
      </c>
      <c r="D3" s="67">
        <f>C3/12*1</f>
        <v>34.833333333333336</v>
      </c>
      <c r="E3" s="67">
        <v>416</v>
      </c>
      <c r="F3" s="67">
        <f>E3/12*1</f>
        <v>34.666666666666664</v>
      </c>
      <c r="G3" s="39">
        <v>26</v>
      </c>
      <c r="H3" s="101">
        <f t="shared" ref="H3:H34" si="0">G3/D3</f>
        <v>0.74641148325358841</v>
      </c>
      <c r="I3" s="39">
        <v>15</v>
      </c>
      <c r="J3" s="101">
        <f t="shared" ref="J3:J34" si="1">I3/F3</f>
        <v>0.43269230769230771</v>
      </c>
      <c r="K3" s="39">
        <v>38</v>
      </c>
      <c r="L3" s="87">
        <f t="shared" ref="L3:L34" si="2">K3/D3</f>
        <v>1.0909090909090908</v>
      </c>
      <c r="M3" s="39">
        <v>40</v>
      </c>
      <c r="N3" s="87">
        <f t="shared" ref="N3:N34" si="3">M3/D3</f>
        <v>1.1483253588516746</v>
      </c>
      <c r="O3" s="39">
        <v>27</v>
      </c>
      <c r="P3" s="87">
        <f t="shared" ref="P3:P34" si="4">O3/D3</f>
        <v>0.77511961722488032</v>
      </c>
      <c r="Q3" s="39">
        <v>26</v>
      </c>
      <c r="R3" s="87">
        <f t="shared" ref="R3:R34" si="5">Q3/D3</f>
        <v>0.74641148325358841</v>
      </c>
      <c r="S3" s="39">
        <v>20</v>
      </c>
      <c r="T3" s="89">
        <f t="shared" ref="T3:T34" si="6">S3/F3</f>
        <v>0.57692307692307698</v>
      </c>
      <c r="U3" s="39">
        <v>21</v>
      </c>
      <c r="V3" s="89">
        <f t="shared" ref="V3:V34" si="7">U3/F3</f>
        <v>0.60576923076923084</v>
      </c>
      <c r="W3" s="39">
        <v>21</v>
      </c>
      <c r="X3" s="89">
        <f t="shared" ref="X3:X34" si="8">W3/F3</f>
        <v>0.60576923076923084</v>
      </c>
    </row>
    <row r="4" spans="1:24" x14ac:dyDescent="0.25">
      <c r="A4" s="2" t="s">
        <v>3</v>
      </c>
      <c r="B4" s="2" t="s">
        <v>7</v>
      </c>
      <c r="C4" s="67">
        <v>160</v>
      </c>
      <c r="D4" s="67">
        <f t="shared" ref="D4:D67" si="9">C4/12*1</f>
        <v>13.333333333333334</v>
      </c>
      <c r="E4" s="67">
        <v>151</v>
      </c>
      <c r="F4" s="67">
        <f t="shared" ref="F4:F67" si="10">E4/12*1</f>
        <v>12.583333333333334</v>
      </c>
      <c r="G4" s="39">
        <v>12</v>
      </c>
      <c r="H4" s="101">
        <f t="shared" si="0"/>
        <v>0.89999999999999991</v>
      </c>
      <c r="I4" s="39">
        <v>6</v>
      </c>
      <c r="J4" s="101">
        <f t="shared" si="1"/>
        <v>0.47682119205298013</v>
      </c>
      <c r="K4" s="39">
        <v>9</v>
      </c>
      <c r="L4" s="87">
        <f t="shared" si="2"/>
        <v>0.67499999999999993</v>
      </c>
      <c r="M4" s="39">
        <v>9</v>
      </c>
      <c r="N4" s="87">
        <f t="shared" si="3"/>
        <v>0.67499999999999993</v>
      </c>
      <c r="O4" s="39">
        <v>12</v>
      </c>
      <c r="P4" s="87">
        <f t="shared" si="4"/>
        <v>0.89999999999999991</v>
      </c>
      <c r="Q4" s="39">
        <v>13</v>
      </c>
      <c r="R4" s="87">
        <f t="shared" si="5"/>
        <v>0.97499999999999998</v>
      </c>
      <c r="S4" s="39">
        <v>11</v>
      </c>
      <c r="T4" s="89">
        <f t="shared" si="6"/>
        <v>0.87417218543046349</v>
      </c>
      <c r="U4" s="39">
        <v>13</v>
      </c>
      <c r="V4" s="89">
        <f t="shared" si="7"/>
        <v>1.0331125827814569</v>
      </c>
      <c r="W4" s="39">
        <v>12</v>
      </c>
      <c r="X4" s="89">
        <f t="shared" si="8"/>
        <v>0.95364238410596025</v>
      </c>
    </row>
    <row r="5" spans="1:24" x14ac:dyDescent="0.25">
      <c r="A5" s="2" t="s">
        <v>4</v>
      </c>
      <c r="B5" s="2" t="s">
        <v>8</v>
      </c>
      <c r="C5" s="67">
        <v>154</v>
      </c>
      <c r="D5" s="67">
        <f t="shared" si="9"/>
        <v>12.833333333333334</v>
      </c>
      <c r="E5" s="67">
        <v>129</v>
      </c>
      <c r="F5" s="67">
        <f t="shared" si="10"/>
        <v>10.75</v>
      </c>
      <c r="G5" s="39">
        <v>10</v>
      </c>
      <c r="H5" s="101">
        <f t="shared" si="0"/>
        <v>0.77922077922077915</v>
      </c>
      <c r="I5" s="39">
        <v>11</v>
      </c>
      <c r="J5" s="101">
        <f t="shared" si="1"/>
        <v>1.0232558139534884</v>
      </c>
      <c r="K5" s="39">
        <v>8</v>
      </c>
      <c r="L5" s="87">
        <f t="shared" si="2"/>
        <v>0.62337662337662336</v>
      </c>
      <c r="M5" s="39">
        <v>9</v>
      </c>
      <c r="N5" s="87">
        <f t="shared" si="3"/>
        <v>0.70129870129870131</v>
      </c>
      <c r="O5" s="39">
        <v>13</v>
      </c>
      <c r="P5" s="87">
        <f t="shared" si="4"/>
        <v>1.0129870129870129</v>
      </c>
      <c r="Q5" s="39">
        <v>14</v>
      </c>
      <c r="R5" s="87">
        <f t="shared" si="5"/>
        <v>1.0909090909090908</v>
      </c>
      <c r="S5" s="39">
        <v>15</v>
      </c>
      <c r="T5" s="89">
        <f t="shared" si="6"/>
        <v>1.3953488372093024</v>
      </c>
      <c r="U5" s="39">
        <v>14</v>
      </c>
      <c r="V5" s="89">
        <f t="shared" si="7"/>
        <v>1.3023255813953489</v>
      </c>
      <c r="W5" s="39">
        <v>15</v>
      </c>
      <c r="X5" s="89">
        <f t="shared" si="8"/>
        <v>1.3953488372093024</v>
      </c>
    </row>
    <row r="6" spans="1:24" x14ac:dyDescent="0.25">
      <c r="A6" s="2" t="s">
        <v>5</v>
      </c>
      <c r="B6" s="2" t="s">
        <v>9</v>
      </c>
      <c r="C6" s="67">
        <v>350</v>
      </c>
      <c r="D6" s="67">
        <f t="shared" si="9"/>
        <v>29.166666666666668</v>
      </c>
      <c r="E6" s="67">
        <v>372</v>
      </c>
      <c r="F6" s="67">
        <f t="shared" si="10"/>
        <v>31</v>
      </c>
      <c r="G6" s="39">
        <v>25</v>
      </c>
      <c r="H6" s="101">
        <f t="shared" si="0"/>
        <v>0.8571428571428571</v>
      </c>
      <c r="I6" s="39">
        <v>24</v>
      </c>
      <c r="J6" s="101">
        <f t="shared" si="1"/>
        <v>0.77419354838709675</v>
      </c>
      <c r="K6" s="39">
        <v>24</v>
      </c>
      <c r="L6" s="87">
        <f t="shared" si="2"/>
        <v>0.82285714285714284</v>
      </c>
      <c r="M6" s="39">
        <v>23</v>
      </c>
      <c r="N6" s="87">
        <f t="shared" si="3"/>
        <v>0.78857142857142859</v>
      </c>
      <c r="O6" s="39">
        <v>28</v>
      </c>
      <c r="P6" s="87">
        <f t="shared" si="4"/>
        <v>0.96</v>
      </c>
      <c r="Q6" s="39">
        <v>27</v>
      </c>
      <c r="R6" s="87">
        <f t="shared" si="5"/>
        <v>0.92571428571428571</v>
      </c>
      <c r="S6" s="39">
        <v>21</v>
      </c>
      <c r="T6" s="89">
        <f t="shared" si="6"/>
        <v>0.67741935483870963</v>
      </c>
      <c r="U6" s="39">
        <v>31</v>
      </c>
      <c r="V6" s="89">
        <f t="shared" si="7"/>
        <v>1</v>
      </c>
      <c r="W6" s="39">
        <v>29</v>
      </c>
      <c r="X6" s="89">
        <f t="shared" si="8"/>
        <v>0.93548387096774188</v>
      </c>
    </row>
    <row r="7" spans="1:24" x14ac:dyDescent="0.25">
      <c r="A7" s="2" t="s">
        <v>5</v>
      </c>
      <c r="B7" s="2" t="s">
        <v>10</v>
      </c>
      <c r="C7" s="67">
        <v>162</v>
      </c>
      <c r="D7" s="67">
        <f t="shared" si="9"/>
        <v>13.5</v>
      </c>
      <c r="E7" s="67">
        <v>138</v>
      </c>
      <c r="F7" s="67">
        <f t="shared" si="10"/>
        <v>11.5</v>
      </c>
      <c r="G7" s="39">
        <v>8</v>
      </c>
      <c r="H7" s="101">
        <f t="shared" si="0"/>
        <v>0.59259259259259256</v>
      </c>
      <c r="I7" s="39">
        <v>7</v>
      </c>
      <c r="J7" s="101">
        <f t="shared" si="1"/>
        <v>0.60869565217391308</v>
      </c>
      <c r="K7" s="39">
        <v>11</v>
      </c>
      <c r="L7" s="87">
        <f t="shared" si="2"/>
        <v>0.81481481481481477</v>
      </c>
      <c r="M7" s="39">
        <v>12</v>
      </c>
      <c r="N7" s="87">
        <f t="shared" si="3"/>
        <v>0.88888888888888884</v>
      </c>
      <c r="O7" s="39">
        <v>12</v>
      </c>
      <c r="P7" s="87">
        <f t="shared" si="4"/>
        <v>0.88888888888888884</v>
      </c>
      <c r="Q7" s="39">
        <v>10</v>
      </c>
      <c r="R7" s="87">
        <f t="shared" si="5"/>
        <v>0.7407407407407407</v>
      </c>
      <c r="S7" s="39">
        <v>7</v>
      </c>
      <c r="T7" s="89">
        <f t="shared" si="6"/>
        <v>0.60869565217391308</v>
      </c>
      <c r="U7" s="39">
        <v>6</v>
      </c>
      <c r="V7" s="89">
        <f t="shared" si="7"/>
        <v>0.52173913043478259</v>
      </c>
      <c r="W7" s="39">
        <v>4</v>
      </c>
      <c r="X7" s="89">
        <f t="shared" si="8"/>
        <v>0.34782608695652173</v>
      </c>
    </row>
    <row r="8" spans="1:24" x14ac:dyDescent="0.25">
      <c r="A8" s="2" t="s">
        <v>4</v>
      </c>
      <c r="B8" s="2" t="s">
        <v>11</v>
      </c>
      <c r="C8" s="67">
        <v>89</v>
      </c>
      <c r="D8" s="67">
        <f t="shared" si="9"/>
        <v>7.416666666666667</v>
      </c>
      <c r="E8" s="67">
        <v>102</v>
      </c>
      <c r="F8" s="67">
        <f t="shared" si="10"/>
        <v>8.5</v>
      </c>
      <c r="G8" s="39">
        <v>5</v>
      </c>
      <c r="H8" s="101">
        <f t="shared" si="0"/>
        <v>0.6741573033707865</v>
      </c>
      <c r="I8" s="39">
        <v>7</v>
      </c>
      <c r="J8" s="101">
        <f t="shared" si="1"/>
        <v>0.82352941176470584</v>
      </c>
      <c r="K8" s="39">
        <v>8</v>
      </c>
      <c r="L8" s="87">
        <f t="shared" si="2"/>
        <v>1.0786516853932584</v>
      </c>
      <c r="M8" s="39">
        <v>8</v>
      </c>
      <c r="N8" s="87">
        <f t="shared" si="3"/>
        <v>1.0786516853932584</v>
      </c>
      <c r="O8" s="39">
        <v>8</v>
      </c>
      <c r="P8" s="87">
        <f t="shared" si="4"/>
        <v>1.0786516853932584</v>
      </c>
      <c r="Q8" s="39">
        <v>7</v>
      </c>
      <c r="R8" s="87">
        <f t="shared" si="5"/>
        <v>0.9438202247191011</v>
      </c>
      <c r="S8" s="39">
        <v>3</v>
      </c>
      <c r="T8" s="89">
        <f t="shared" si="6"/>
        <v>0.35294117647058826</v>
      </c>
      <c r="U8" s="39">
        <v>4</v>
      </c>
      <c r="V8" s="89">
        <f t="shared" si="7"/>
        <v>0.47058823529411764</v>
      </c>
      <c r="W8" s="39">
        <v>5</v>
      </c>
      <c r="X8" s="89">
        <f t="shared" si="8"/>
        <v>0.58823529411764708</v>
      </c>
    </row>
    <row r="9" spans="1:24" x14ac:dyDescent="0.25">
      <c r="A9" s="2" t="s">
        <v>5</v>
      </c>
      <c r="B9" s="2" t="s">
        <v>12</v>
      </c>
      <c r="C9" s="67">
        <v>380</v>
      </c>
      <c r="D9" s="67">
        <f t="shared" si="9"/>
        <v>31.666666666666668</v>
      </c>
      <c r="E9" s="67">
        <v>390</v>
      </c>
      <c r="F9" s="67">
        <f t="shared" si="10"/>
        <v>32.5</v>
      </c>
      <c r="G9" s="39">
        <v>27</v>
      </c>
      <c r="H9" s="101">
        <f t="shared" si="0"/>
        <v>0.85263157894736841</v>
      </c>
      <c r="I9" s="39">
        <v>31</v>
      </c>
      <c r="J9" s="101">
        <f t="shared" si="1"/>
        <v>0.9538461538461539</v>
      </c>
      <c r="K9" s="39">
        <v>39</v>
      </c>
      <c r="L9" s="87">
        <f t="shared" si="2"/>
        <v>1.2315789473684211</v>
      </c>
      <c r="M9" s="39">
        <v>41</v>
      </c>
      <c r="N9" s="87">
        <f t="shared" si="3"/>
        <v>1.2947368421052632</v>
      </c>
      <c r="O9" s="39">
        <v>32</v>
      </c>
      <c r="P9" s="87">
        <f t="shared" si="4"/>
        <v>1.0105263157894737</v>
      </c>
      <c r="Q9" s="39">
        <v>39</v>
      </c>
      <c r="R9" s="87">
        <f t="shared" si="5"/>
        <v>1.2315789473684211</v>
      </c>
      <c r="S9" s="39">
        <v>25</v>
      </c>
      <c r="T9" s="89">
        <f t="shared" si="6"/>
        <v>0.76923076923076927</v>
      </c>
      <c r="U9" s="39">
        <v>34</v>
      </c>
      <c r="V9" s="89">
        <f t="shared" si="7"/>
        <v>1.0461538461538462</v>
      </c>
      <c r="W9" s="39">
        <v>41</v>
      </c>
      <c r="X9" s="89">
        <f t="shared" si="8"/>
        <v>1.2615384615384615</v>
      </c>
    </row>
    <row r="10" spans="1:24" x14ac:dyDescent="0.25">
      <c r="A10" s="2" t="s">
        <v>5</v>
      </c>
      <c r="B10" s="2" t="s">
        <v>13</v>
      </c>
      <c r="C10" s="67">
        <v>67</v>
      </c>
      <c r="D10" s="67">
        <f t="shared" si="9"/>
        <v>5.583333333333333</v>
      </c>
      <c r="E10" s="67">
        <v>90</v>
      </c>
      <c r="F10" s="67">
        <f t="shared" si="10"/>
        <v>7.5</v>
      </c>
      <c r="G10" s="39">
        <v>2</v>
      </c>
      <c r="H10" s="101">
        <f t="shared" si="0"/>
        <v>0.35820895522388063</v>
      </c>
      <c r="I10" s="39">
        <v>13</v>
      </c>
      <c r="J10" s="101">
        <f t="shared" si="1"/>
        <v>1.7333333333333334</v>
      </c>
      <c r="K10" s="39">
        <v>7</v>
      </c>
      <c r="L10" s="87">
        <f t="shared" si="2"/>
        <v>1.2537313432835822</v>
      </c>
      <c r="M10" s="39">
        <v>7</v>
      </c>
      <c r="N10" s="87">
        <f t="shared" si="3"/>
        <v>1.2537313432835822</v>
      </c>
      <c r="O10" s="39">
        <v>3</v>
      </c>
      <c r="P10" s="87">
        <f t="shared" si="4"/>
        <v>0.53731343283582089</v>
      </c>
      <c r="Q10" s="39">
        <v>2</v>
      </c>
      <c r="R10" s="87">
        <f t="shared" si="5"/>
        <v>0.35820895522388063</v>
      </c>
      <c r="S10" s="39">
        <v>0</v>
      </c>
      <c r="T10" s="89">
        <f t="shared" si="6"/>
        <v>0</v>
      </c>
      <c r="U10" s="39">
        <v>13</v>
      </c>
      <c r="V10" s="89">
        <f t="shared" si="7"/>
        <v>1.7333333333333334</v>
      </c>
      <c r="W10" s="39">
        <v>12</v>
      </c>
      <c r="X10" s="89">
        <f t="shared" si="8"/>
        <v>1.6</v>
      </c>
    </row>
    <row r="11" spans="1:24" x14ac:dyDescent="0.25">
      <c r="A11" s="2" t="s">
        <v>2</v>
      </c>
      <c r="B11" s="2" t="s">
        <v>14</v>
      </c>
      <c r="C11" s="67">
        <v>1531</v>
      </c>
      <c r="D11" s="67">
        <f t="shared" si="9"/>
        <v>127.58333333333333</v>
      </c>
      <c r="E11" s="67">
        <v>1420</v>
      </c>
      <c r="F11" s="67">
        <f t="shared" si="10"/>
        <v>118.33333333333333</v>
      </c>
      <c r="G11" s="39">
        <v>131</v>
      </c>
      <c r="H11" s="101">
        <f t="shared" si="0"/>
        <v>1.0267798824297845</v>
      </c>
      <c r="I11" s="39">
        <v>124</v>
      </c>
      <c r="J11" s="101">
        <f t="shared" si="1"/>
        <v>1.0478873239436619</v>
      </c>
      <c r="K11" s="39">
        <v>163</v>
      </c>
      <c r="L11" s="87">
        <f t="shared" si="2"/>
        <v>1.2775963422599608</v>
      </c>
      <c r="M11" s="39">
        <v>168</v>
      </c>
      <c r="N11" s="87">
        <f t="shared" si="3"/>
        <v>1.316786414108426</v>
      </c>
      <c r="O11" s="39">
        <v>139</v>
      </c>
      <c r="P11" s="87">
        <f t="shared" si="4"/>
        <v>1.0894839973873285</v>
      </c>
      <c r="Q11" s="39">
        <v>139</v>
      </c>
      <c r="R11" s="87">
        <f t="shared" si="5"/>
        <v>1.0894839973873285</v>
      </c>
      <c r="S11" s="39">
        <v>117</v>
      </c>
      <c r="T11" s="89">
        <f t="shared" si="6"/>
        <v>0.9887323943661972</v>
      </c>
      <c r="U11" s="39">
        <v>130</v>
      </c>
      <c r="V11" s="89">
        <f t="shared" si="7"/>
        <v>1.0985915492957747</v>
      </c>
      <c r="W11" s="39">
        <v>132</v>
      </c>
      <c r="X11" s="89">
        <f t="shared" si="8"/>
        <v>1.1154929577464789</v>
      </c>
    </row>
    <row r="12" spans="1:24" x14ac:dyDescent="0.25">
      <c r="A12" s="2" t="s">
        <v>5</v>
      </c>
      <c r="B12" s="2" t="s">
        <v>15</v>
      </c>
      <c r="C12" s="67">
        <v>142</v>
      </c>
      <c r="D12" s="67">
        <f t="shared" si="9"/>
        <v>11.833333333333334</v>
      </c>
      <c r="E12" s="67">
        <v>138</v>
      </c>
      <c r="F12" s="67">
        <f t="shared" si="10"/>
        <v>11.5</v>
      </c>
      <c r="G12" s="39">
        <v>15</v>
      </c>
      <c r="H12" s="101">
        <f t="shared" si="0"/>
        <v>1.2676056338028168</v>
      </c>
      <c r="I12" s="39">
        <v>4</v>
      </c>
      <c r="J12" s="101">
        <f t="shared" si="1"/>
        <v>0.34782608695652173</v>
      </c>
      <c r="K12" s="39">
        <v>14</v>
      </c>
      <c r="L12" s="87">
        <f t="shared" si="2"/>
        <v>1.1830985915492958</v>
      </c>
      <c r="M12" s="39">
        <v>14</v>
      </c>
      <c r="N12" s="87">
        <f t="shared" si="3"/>
        <v>1.1830985915492958</v>
      </c>
      <c r="O12" s="39">
        <v>14</v>
      </c>
      <c r="P12" s="87">
        <f t="shared" si="4"/>
        <v>1.1830985915492958</v>
      </c>
      <c r="Q12" s="39">
        <v>15</v>
      </c>
      <c r="R12" s="87">
        <f t="shared" si="5"/>
        <v>1.2676056338028168</v>
      </c>
      <c r="S12" s="39">
        <v>9</v>
      </c>
      <c r="T12" s="89">
        <f t="shared" si="6"/>
        <v>0.78260869565217395</v>
      </c>
      <c r="U12" s="39">
        <v>12</v>
      </c>
      <c r="V12" s="89">
        <f t="shared" si="7"/>
        <v>1.0434782608695652</v>
      </c>
      <c r="W12" s="39">
        <v>12</v>
      </c>
      <c r="X12" s="89">
        <f t="shared" si="8"/>
        <v>1.0434782608695652</v>
      </c>
    </row>
    <row r="13" spans="1:24" x14ac:dyDescent="0.25">
      <c r="A13" s="2" t="s">
        <v>4</v>
      </c>
      <c r="B13" s="2" t="s">
        <v>16</v>
      </c>
      <c r="C13" s="67">
        <v>382</v>
      </c>
      <c r="D13" s="67">
        <f t="shared" si="9"/>
        <v>31.833333333333332</v>
      </c>
      <c r="E13" s="67">
        <v>427</v>
      </c>
      <c r="F13" s="67">
        <f t="shared" si="10"/>
        <v>35.583333333333336</v>
      </c>
      <c r="G13" s="39">
        <v>32</v>
      </c>
      <c r="H13" s="101">
        <f t="shared" si="0"/>
        <v>1.0052356020942408</v>
      </c>
      <c r="I13" s="39">
        <v>24</v>
      </c>
      <c r="J13" s="101">
        <f t="shared" si="1"/>
        <v>0.67447306791569084</v>
      </c>
      <c r="K13" s="39">
        <v>38</v>
      </c>
      <c r="L13" s="87">
        <f t="shared" si="2"/>
        <v>1.1937172774869111</v>
      </c>
      <c r="M13" s="39">
        <v>39</v>
      </c>
      <c r="N13" s="87">
        <f t="shared" si="3"/>
        <v>1.2251308900523561</v>
      </c>
      <c r="O13" s="39">
        <v>40</v>
      </c>
      <c r="P13" s="87">
        <f t="shared" si="4"/>
        <v>1.256544502617801</v>
      </c>
      <c r="Q13" s="39">
        <v>35</v>
      </c>
      <c r="R13" s="87">
        <f t="shared" si="5"/>
        <v>1.0994764397905759</v>
      </c>
      <c r="S13" s="39">
        <v>17</v>
      </c>
      <c r="T13" s="89">
        <f t="shared" si="6"/>
        <v>0.47775175644028101</v>
      </c>
      <c r="U13" s="39">
        <v>34</v>
      </c>
      <c r="V13" s="89">
        <f t="shared" si="7"/>
        <v>0.95550351288056201</v>
      </c>
      <c r="W13" s="39">
        <v>31</v>
      </c>
      <c r="X13" s="89">
        <f t="shared" si="8"/>
        <v>0.87119437939110067</v>
      </c>
    </row>
    <row r="14" spans="1:24" x14ac:dyDescent="0.25">
      <c r="A14" s="2" t="s">
        <v>3</v>
      </c>
      <c r="B14" s="2" t="s">
        <v>17</v>
      </c>
      <c r="C14" s="67">
        <v>594</v>
      </c>
      <c r="D14" s="67">
        <f t="shared" si="9"/>
        <v>49.5</v>
      </c>
      <c r="E14" s="67">
        <v>589</v>
      </c>
      <c r="F14" s="67">
        <f t="shared" si="10"/>
        <v>49.083333333333336</v>
      </c>
      <c r="G14" s="39">
        <v>37</v>
      </c>
      <c r="H14" s="101">
        <f t="shared" si="0"/>
        <v>0.74747474747474751</v>
      </c>
      <c r="I14" s="39">
        <v>28</v>
      </c>
      <c r="J14" s="101">
        <f t="shared" si="1"/>
        <v>0.57045840407470283</v>
      </c>
      <c r="K14" s="39">
        <v>44</v>
      </c>
      <c r="L14" s="87">
        <f t="shared" si="2"/>
        <v>0.88888888888888884</v>
      </c>
      <c r="M14" s="39">
        <v>31</v>
      </c>
      <c r="N14" s="87">
        <f t="shared" si="3"/>
        <v>0.6262626262626263</v>
      </c>
      <c r="O14" s="39">
        <v>33</v>
      </c>
      <c r="P14" s="87">
        <f t="shared" si="4"/>
        <v>0.66666666666666663</v>
      </c>
      <c r="Q14" s="39">
        <v>34</v>
      </c>
      <c r="R14" s="87">
        <f t="shared" si="5"/>
        <v>0.68686868686868685</v>
      </c>
      <c r="S14" s="39">
        <v>36</v>
      </c>
      <c r="T14" s="89">
        <f t="shared" si="6"/>
        <v>0.73344651952461792</v>
      </c>
      <c r="U14" s="39">
        <v>36</v>
      </c>
      <c r="V14" s="89">
        <f t="shared" si="7"/>
        <v>0.73344651952461792</v>
      </c>
      <c r="W14" s="39">
        <v>31</v>
      </c>
      <c r="X14" s="89">
        <f t="shared" si="8"/>
        <v>0.63157894736842102</v>
      </c>
    </row>
    <row r="15" spans="1:24" x14ac:dyDescent="0.25">
      <c r="A15" s="2" t="s">
        <v>3</v>
      </c>
      <c r="B15" s="2" t="s">
        <v>18</v>
      </c>
      <c r="C15" s="67">
        <v>212</v>
      </c>
      <c r="D15" s="67">
        <f t="shared" si="9"/>
        <v>17.666666666666668</v>
      </c>
      <c r="E15" s="67">
        <v>200</v>
      </c>
      <c r="F15" s="67">
        <f t="shared" si="10"/>
        <v>16.666666666666668</v>
      </c>
      <c r="G15" s="39">
        <v>18</v>
      </c>
      <c r="H15" s="101">
        <f t="shared" si="0"/>
        <v>1.0188679245283019</v>
      </c>
      <c r="I15" s="39">
        <v>13</v>
      </c>
      <c r="J15" s="101">
        <f t="shared" si="1"/>
        <v>0.77999999999999992</v>
      </c>
      <c r="K15" s="39">
        <v>17</v>
      </c>
      <c r="L15" s="87">
        <f t="shared" si="2"/>
        <v>0.96226415094339612</v>
      </c>
      <c r="M15" s="39">
        <v>15</v>
      </c>
      <c r="N15" s="87">
        <f t="shared" si="3"/>
        <v>0.84905660377358483</v>
      </c>
      <c r="O15" s="39">
        <v>19</v>
      </c>
      <c r="P15" s="87">
        <f t="shared" si="4"/>
        <v>1.0754716981132075</v>
      </c>
      <c r="Q15" s="39">
        <v>20</v>
      </c>
      <c r="R15" s="87">
        <f t="shared" si="5"/>
        <v>1.1320754716981132</v>
      </c>
      <c r="S15" s="39">
        <v>10</v>
      </c>
      <c r="T15" s="89">
        <f t="shared" si="6"/>
        <v>0.6</v>
      </c>
      <c r="U15" s="39">
        <v>12</v>
      </c>
      <c r="V15" s="89">
        <f t="shared" si="7"/>
        <v>0.72</v>
      </c>
      <c r="W15" s="39">
        <v>12</v>
      </c>
      <c r="X15" s="89">
        <f t="shared" si="8"/>
        <v>0.72</v>
      </c>
    </row>
    <row r="16" spans="1:24" x14ac:dyDescent="0.25">
      <c r="A16" s="2" t="s">
        <v>5</v>
      </c>
      <c r="B16" s="2" t="s">
        <v>19</v>
      </c>
      <c r="C16" s="67">
        <v>79</v>
      </c>
      <c r="D16" s="67">
        <f t="shared" si="9"/>
        <v>6.583333333333333</v>
      </c>
      <c r="E16" s="67">
        <v>146</v>
      </c>
      <c r="F16" s="67">
        <f t="shared" si="10"/>
        <v>12.166666666666666</v>
      </c>
      <c r="G16" s="39">
        <v>14</v>
      </c>
      <c r="H16" s="101">
        <f t="shared" si="0"/>
        <v>2.1265822784810129</v>
      </c>
      <c r="I16" s="39">
        <v>0</v>
      </c>
      <c r="J16" s="101">
        <f t="shared" si="1"/>
        <v>0</v>
      </c>
      <c r="K16" s="39">
        <v>13</v>
      </c>
      <c r="L16" s="87">
        <f t="shared" si="2"/>
        <v>1.9746835443037976</v>
      </c>
      <c r="M16" s="39">
        <v>14</v>
      </c>
      <c r="N16" s="87">
        <f t="shared" si="3"/>
        <v>2.1265822784810129</v>
      </c>
      <c r="O16" s="39">
        <v>10</v>
      </c>
      <c r="P16" s="87">
        <f t="shared" si="4"/>
        <v>1.518987341772152</v>
      </c>
      <c r="Q16" s="39">
        <v>10</v>
      </c>
      <c r="R16" s="87">
        <f t="shared" si="5"/>
        <v>1.518987341772152</v>
      </c>
      <c r="S16" s="39">
        <v>8</v>
      </c>
      <c r="T16" s="89">
        <f t="shared" si="6"/>
        <v>0.65753424657534254</v>
      </c>
      <c r="U16" s="39">
        <v>9</v>
      </c>
      <c r="V16" s="89">
        <f t="shared" si="7"/>
        <v>0.73972602739726034</v>
      </c>
      <c r="W16" s="39">
        <v>7</v>
      </c>
      <c r="X16" s="89">
        <f t="shared" si="8"/>
        <v>0.57534246575342474</v>
      </c>
    </row>
    <row r="17" spans="1:24" x14ac:dyDescent="0.25">
      <c r="A17" s="2" t="s">
        <v>2</v>
      </c>
      <c r="B17" s="2" t="s">
        <v>20</v>
      </c>
      <c r="C17" s="67">
        <v>208</v>
      </c>
      <c r="D17" s="67">
        <f t="shared" si="9"/>
        <v>17.333333333333332</v>
      </c>
      <c r="E17" s="67">
        <v>169</v>
      </c>
      <c r="F17" s="67">
        <f t="shared" si="10"/>
        <v>14.083333333333334</v>
      </c>
      <c r="G17" s="39">
        <v>25</v>
      </c>
      <c r="H17" s="101">
        <f t="shared" si="0"/>
        <v>1.4423076923076925</v>
      </c>
      <c r="I17" s="39">
        <v>14</v>
      </c>
      <c r="J17" s="101">
        <f t="shared" si="1"/>
        <v>0.99408284023668636</v>
      </c>
      <c r="K17" s="39">
        <v>19</v>
      </c>
      <c r="L17" s="87">
        <f t="shared" si="2"/>
        <v>1.0961538461538463</v>
      </c>
      <c r="M17" s="39">
        <v>22</v>
      </c>
      <c r="N17" s="87">
        <f t="shared" si="3"/>
        <v>1.2692307692307694</v>
      </c>
      <c r="O17" s="39">
        <v>22</v>
      </c>
      <c r="P17" s="87">
        <f t="shared" si="4"/>
        <v>1.2692307692307694</v>
      </c>
      <c r="Q17" s="39">
        <v>24</v>
      </c>
      <c r="R17" s="87">
        <f t="shared" si="5"/>
        <v>1.3846153846153848</v>
      </c>
      <c r="S17" s="39">
        <v>14</v>
      </c>
      <c r="T17" s="89">
        <f t="shared" si="6"/>
        <v>0.99408284023668636</v>
      </c>
      <c r="U17" s="39">
        <v>14</v>
      </c>
      <c r="V17" s="89">
        <f t="shared" si="7"/>
        <v>0.99408284023668636</v>
      </c>
      <c r="W17" s="39">
        <v>14</v>
      </c>
      <c r="X17" s="89">
        <f t="shared" si="8"/>
        <v>0.99408284023668636</v>
      </c>
    </row>
    <row r="18" spans="1:24" x14ac:dyDescent="0.25">
      <c r="A18" s="2" t="s">
        <v>5</v>
      </c>
      <c r="B18" s="2" t="s">
        <v>21</v>
      </c>
      <c r="C18" s="67">
        <v>2503</v>
      </c>
      <c r="D18" s="67">
        <f t="shared" si="9"/>
        <v>208.58333333333334</v>
      </c>
      <c r="E18" s="67">
        <v>2417</v>
      </c>
      <c r="F18" s="67">
        <f t="shared" si="10"/>
        <v>201.41666666666666</v>
      </c>
      <c r="G18" s="39">
        <v>158</v>
      </c>
      <c r="H18" s="101">
        <f t="shared" si="0"/>
        <v>0.7574910107870555</v>
      </c>
      <c r="I18" s="39">
        <v>106</v>
      </c>
      <c r="J18" s="101">
        <f t="shared" si="1"/>
        <v>0.52627223831195702</v>
      </c>
      <c r="K18" s="39">
        <v>251</v>
      </c>
      <c r="L18" s="87">
        <f t="shared" si="2"/>
        <v>1.2033559728326009</v>
      </c>
      <c r="M18" s="39">
        <v>254</v>
      </c>
      <c r="N18" s="87">
        <f t="shared" si="3"/>
        <v>1.2177387135437474</v>
      </c>
      <c r="O18" s="39">
        <v>215</v>
      </c>
      <c r="P18" s="87">
        <f t="shared" si="4"/>
        <v>1.0307630842988413</v>
      </c>
      <c r="Q18" s="39">
        <v>210</v>
      </c>
      <c r="R18" s="87">
        <f t="shared" si="5"/>
        <v>1.0067918497802637</v>
      </c>
      <c r="S18" s="39">
        <v>141</v>
      </c>
      <c r="T18" s="89">
        <f t="shared" si="6"/>
        <v>0.70004137360364094</v>
      </c>
      <c r="U18" s="39">
        <v>157</v>
      </c>
      <c r="V18" s="89">
        <f t="shared" si="7"/>
        <v>0.77947869259412494</v>
      </c>
      <c r="W18" s="39">
        <v>154</v>
      </c>
      <c r="X18" s="89">
        <f t="shared" si="8"/>
        <v>0.76458419528340926</v>
      </c>
    </row>
    <row r="19" spans="1:24" x14ac:dyDescent="0.25">
      <c r="A19" s="2" t="s">
        <v>2</v>
      </c>
      <c r="B19" s="2" t="s">
        <v>22</v>
      </c>
      <c r="C19" s="67">
        <v>4970</v>
      </c>
      <c r="D19" s="67">
        <f t="shared" si="9"/>
        <v>414.16666666666669</v>
      </c>
      <c r="E19" s="67">
        <v>5005</v>
      </c>
      <c r="F19" s="67">
        <f t="shared" si="10"/>
        <v>417.08333333333331</v>
      </c>
      <c r="G19" s="39">
        <v>276</v>
      </c>
      <c r="H19" s="101">
        <f t="shared" si="0"/>
        <v>0.66639839034205228</v>
      </c>
      <c r="I19" s="39">
        <v>442</v>
      </c>
      <c r="J19" s="101">
        <f t="shared" si="1"/>
        <v>1.0597402597402599</v>
      </c>
      <c r="K19" s="39">
        <v>422</v>
      </c>
      <c r="L19" s="87">
        <f t="shared" si="2"/>
        <v>1.0189134808853118</v>
      </c>
      <c r="M19" s="39">
        <v>439</v>
      </c>
      <c r="N19" s="87">
        <f t="shared" si="3"/>
        <v>1.0599597585513079</v>
      </c>
      <c r="O19" s="39">
        <v>388</v>
      </c>
      <c r="P19" s="87">
        <f t="shared" si="4"/>
        <v>0.93682092555331986</v>
      </c>
      <c r="Q19" s="39">
        <v>378</v>
      </c>
      <c r="R19" s="87">
        <f t="shared" si="5"/>
        <v>0.91267605633802817</v>
      </c>
      <c r="S19" s="39">
        <v>532</v>
      </c>
      <c r="T19" s="89">
        <f t="shared" si="6"/>
        <v>1.2755244755244757</v>
      </c>
      <c r="U19" s="39">
        <v>659</v>
      </c>
      <c r="V19" s="89">
        <f t="shared" si="7"/>
        <v>1.5800199800199801</v>
      </c>
      <c r="W19" s="39">
        <v>626</v>
      </c>
      <c r="X19" s="89">
        <f t="shared" si="8"/>
        <v>1.5008991008991011</v>
      </c>
    </row>
    <row r="20" spans="1:24" x14ac:dyDescent="0.25">
      <c r="A20" s="2" t="s">
        <v>5</v>
      </c>
      <c r="B20" s="2" t="s">
        <v>23</v>
      </c>
      <c r="C20" s="67">
        <v>451</v>
      </c>
      <c r="D20" s="67">
        <f t="shared" si="9"/>
        <v>37.583333333333336</v>
      </c>
      <c r="E20" s="67">
        <v>399</v>
      </c>
      <c r="F20" s="67">
        <f t="shared" si="10"/>
        <v>33.25</v>
      </c>
      <c r="G20" s="39">
        <v>34</v>
      </c>
      <c r="H20" s="101">
        <f t="shared" si="0"/>
        <v>0.90465631929046553</v>
      </c>
      <c r="I20" s="39">
        <v>27</v>
      </c>
      <c r="J20" s="101">
        <f t="shared" si="1"/>
        <v>0.81203007518796988</v>
      </c>
      <c r="K20" s="39">
        <v>48</v>
      </c>
      <c r="L20" s="87">
        <f t="shared" si="2"/>
        <v>1.2771618625277161</v>
      </c>
      <c r="M20" s="39">
        <v>53</v>
      </c>
      <c r="N20" s="87">
        <f t="shared" si="3"/>
        <v>1.4101995565410199</v>
      </c>
      <c r="O20" s="39">
        <v>35</v>
      </c>
      <c r="P20" s="87">
        <f t="shared" si="4"/>
        <v>0.93126385809312628</v>
      </c>
      <c r="Q20" s="39">
        <v>35</v>
      </c>
      <c r="R20" s="87">
        <f t="shared" si="5"/>
        <v>0.93126385809312628</v>
      </c>
      <c r="S20" s="39">
        <v>27</v>
      </c>
      <c r="T20" s="89">
        <f t="shared" si="6"/>
        <v>0.81203007518796988</v>
      </c>
      <c r="U20" s="39">
        <v>29</v>
      </c>
      <c r="V20" s="89">
        <f t="shared" si="7"/>
        <v>0.8721804511278195</v>
      </c>
      <c r="W20" s="39">
        <v>29</v>
      </c>
      <c r="X20" s="89">
        <f t="shared" si="8"/>
        <v>0.8721804511278195</v>
      </c>
    </row>
    <row r="21" spans="1:24" x14ac:dyDescent="0.25">
      <c r="A21" s="2" t="s">
        <v>4</v>
      </c>
      <c r="B21" s="2" t="s">
        <v>24</v>
      </c>
      <c r="C21" s="67">
        <v>1605</v>
      </c>
      <c r="D21" s="67">
        <f t="shared" si="9"/>
        <v>133.75</v>
      </c>
      <c r="E21" s="67">
        <v>1561</v>
      </c>
      <c r="F21" s="67">
        <f t="shared" si="10"/>
        <v>130.08333333333334</v>
      </c>
      <c r="G21" s="39">
        <v>76</v>
      </c>
      <c r="H21" s="101">
        <f t="shared" si="0"/>
        <v>0.5682242990654206</v>
      </c>
      <c r="I21" s="39">
        <v>82</v>
      </c>
      <c r="J21" s="101">
        <f t="shared" si="1"/>
        <v>0.63036515054452269</v>
      </c>
      <c r="K21" s="39">
        <v>117</v>
      </c>
      <c r="L21" s="87">
        <f t="shared" si="2"/>
        <v>0.87476635514018697</v>
      </c>
      <c r="M21" s="39">
        <v>126</v>
      </c>
      <c r="N21" s="87">
        <f t="shared" si="3"/>
        <v>0.94205607476635511</v>
      </c>
      <c r="O21" s="39">
        <v>77</v>
      </c>
      <c r="P21" s="87">
        <f t="shared" si="4"/>
        <v>0.57570093457943927</v>
      </c>
      <c r="Q21" s="39">
        <v>83</v>
      </c>
      <c r="R21" s="87">
        <f t="shared" si="5"/>
        <v>0.6205607476635514</v>
      </c>
      <c r="S21" s="39">
        <v>56</v>
      </c>
      <c r="T21" s="89">
        <f t="shared" si="6"/>
        <v>0.43049327354260086</v>
      </c>
      <c r="U21" s="39">
        <v>80</v>
      </c>
      <c r="V21" s="89">
        <f t="shared" si="7"/>
        <v>0.61499039077514406</v>
      </c>
      <c r="W21" s="39">
        <v>78</v>
      </c>
      <c r="X21" s="89">
        <f t="shared" si="8"/>
        <v>0.59961563100576554</v>
      </c>
    </row>
    <row r="22" spans="1:24" x14ac:dyDescent="0.25">
      <c r="A22" s="2" t="s">
        <v>3</v>
      </c>
      <c r="B22" s="2" t="s">
        <v>25</v>
      </c>
      <c r="C22" s="67">
        <v>384</v>
      </c>
      <c r="D22" s="67">
        <f t="shared" si="9"/>
        <v>32</v>
      </c>
      <c r="E22" s="67">
        <v>391</v>
      </c>
      <c r="F22" s="67">
        <f t="shared" si="10"/>
        <v>32.583333333333336</v>
      </c>
      <c r="G22" s="39">
        <v>29</v>
      </c>
      <c r="H22" s="101">
        <f t="shared" si="0"/>
        <v>0.90625</v>
      </c>
      <c r="I22" s="39">
        <v>24</v>
      </c>
      <c r="J22" s="101">
        <f t="shared" si="1"/>
        <v>0.73657289002557536</v>
      </c>
      <c r="K22" s="39">
        <v>34</v>
      </c>
      <c r="L22" s="87">
        <f t="shared" si="2"/>
        <v>1.0625</v>
      </c>
      <c r="M22" s="39">
        <v>30</v>
      </c>
      <c r="N22" s="87">
        <f t="shared" si="3"/>
        <v>0.9375</v>
      </c>
      <c r="O22" s="39">
        <v>24</v>
      </c>
      <c r="P22" s="87">
        <f t="shared" si="4"/>
        <v>0.75</v>
      </c>
      <c r="Q22" s="39">
        <v>29</v>
      </c>
      <c r="R22" s="87">
        <f t="shared" si="5"/>
        <v>0.90625</v>
      </c>
      <c r="S22" s="39">
        <v>29</v>
      </c>
      <c r="T22" s="89">
        <f t="shared" si="6"/>
        <v>0.89002557544757022</v>
      </c>
      <c r="U22" s="39">
        <v>30</v>
      </c>
      <c r="V22" s="89">
        <f t="shared" si="7"/>
        <v>0.92071611253196928</v>
      </c>
      <c r="W22" s="39">
        <v>35</v>
      </c>
      <c r="X22" s="89">
        <f t="shared" si="8"/>
        <v>1.074168797953964</v>
      </c>
    </row>
    <row r="23" spans="1:24" x14ac:dyDescent="0.25">
      <c r="A23" s="2" t="s">
        <v>2</v>
      </c>
      <c r="B23" s="2" t="s">
        <v>26</v>
      </c>
      <c r="C23" s="67">
        <v>166</v>
      </c>
      <c r="D23" s="67">
        <f t="shared" si="9"/>
        <v>13.833333333333334</v>
      </c>
      <c r="E23" s="67">
        <v>144</v>
      </c>
      <c r="F23" s="67">
        <f t="shared" si="10"/>
        <v>12</v>
      </c>
      <c r="G23" s="39">
        <v>11</v>
      </c>
      <c r="H23" s="101">
        <f t="shared" si="0"/>
        <v>0.79518072289156627</v>
      </c>
      <c r="I23" s="39">
        <v>1</v>
      </c>
      <c r="J23" s="101">
        <f t="shared" si="1"/>
        <v>8.3333333333333329E-2</v>
      </c>
      <c r="K23" s="39">
        <v>9</v>
      </c>
      <c r="L23" s="87">
        <f t="shared" si="2"/>
        <v>0.6506024096385542</v>
      </c>
      <c r="M23" s="39">
        <v>10</v>
      </c>
      <c r="N23" s="87">
        <f t="shared" si="3"/>
        <v>0.72289156626506024</v>
      </c>
      <c r="O23" s="39">
        <v>12</v>
      </c>
      <c r="P23" s="87">
        <f t="shared" si="4"/>
        <v>0.86746987951807231</v>
      </c>
      <c r="Q23" s="39">
        <v>12</v>
      </c>
      <c r="R23" s="87">
        <f t="shared" si="5"/>
        <v>0.86746987951807231</v>
      </c>
      <c r="S23" s="39">
        <v>4</v>
      </c>
      <c r="T23" s="89">
        <f t="shared" si="6"/>
        <v>0.33333333333333331</v>
      </c>
      <c r="U23" s="39">
        <v>1</v>
      </c>
      <c r="V23" s="89">
        <f t="shared" si="7"/>
        <v>8.3333333333333329E-2</v>
      </c>
      <c r="W23" s="39">
        <v>1</v>
      </c>
      <c r="X23" s="89">
        <f t="shared" si="8"/>
        <v>8.3333333333333329E-2</v>
      </c>
    </row>
    <row r="24" spans="1:24" x14ac:dyDescent="0.25">
      <c r="A24" s="2" t="s">
        <v>5</v>
      </c>
      <c r="B24" s="2" t="s">
        <v>27</v>
      </c>
      <c r="C24" s="67">
        <v>64</v>
      </c>
      <c r="D24" s="67">
        <f t="shared" si="9"/>
        <v>5.333333333333333</v>
      </c>
      <c r="E24" s="67">
        <v>68</v>
      </c>
      <c r="F24" s="67">
        <f t="shared" si="10"/>
        <v>5.666666666666667</v>
      </c>
      <c r="G24" s="39">
        <v>6</v>
      </c>
      <c r="H24" s="101">
        <f t="shared" si="0"/>
        <v>1.125</v>
      </c>
      <c r="I24" s="39">
        <v>6</v>
      </c>
      <c r="J24" s="101">
        <f t="shared" si="1"/>
        <v>1.0588235294117647</v>
      </c>
      <c r="K24" s="39">
        <v>3</v>
      </c>
      <c r="L24" s="87">
        <f t="shared" si="2"/>
        <v>0.5625</v>
      </c>
      <c r="M24" s="39">
        <v>3</v>
      </c>
      <c r="N24" s="87">
        <f t="shared" si="3"/>
        <v>0.5625</v>
      </c>
      <c r="O24" s="39">
        <v>6</v>
      </c>
      <c r="P24" s="87">
        <f t="shared" si="4"/>
        <v>1.125</v>
      </c>
      <c r="Q24" s="39">
        <v>6</v>
      </c>
      <c r="R24" s="87">
        <f t="shared" si="5"/>
        <v>1.125</v>
      </c>
      <c r="S24" s="39">
        <v>5</v>
      </c>
      <c r="T24" s="89">
        <f t="shared" si="6"/>
        <v>0.88235294117647056</v>
      </c>
      <c r="U24" s="39">
        <v>4</v>
      </c>
      <c r="V24" s="89">
        <f t="shared" si="7"/>
        <v>0.70588235294117641</v>
      </c>
      <c r="W24" s="39">
        <v>4</v>
      </c>
      <c r="X24" s="89">
        <f t="shared" si="8"/>
        <v>0.70588235294117641</v>
      </c>
    </row>
    <row r="25" spans="1:24" x14ac:dyDescent="0.25">
      <c r="A25" s="2" t="s">
        <v>2</v>
      </c>
      <c r="B25" s="2" t="s">
        <v>28</v>
      </c>
      <c r="C25" s="67">
        <v>414</v>
      </c>
      <c r="D25" s="67">
        <f t="shared" si="9"/>
        <v>34.5</v>
      </c>
      <c r="E25" s="67">
        <v>411</v>
      </c>
      <c r="F25" s="67">
        <f t="shared" si="10"/>
        <v>34.25</v>
      </c>
      <c r="G25" s="39">
        <v>50</v>
      </c>
      <c r="H25" s="101">
        <f t="shared" si="0"/>
        <v>1.4492753623188406</v>
      </c>
      <c r="I25" s="39">
        <v>31</v>
      </c>
      <c r="J25" s="101">
        <f t="shared" si="1"/>
        <v>0.9051094890510949</v>
      </c>
      <c r="K25" s="39">
        <v>40</v>
      </c>
      <c r="L25" s="87">
        <f t="shared" si="2"/>
        <v>1.1594202898550725</v>
      </c>
      <c r="M25" s="39">
        <v>31</v>
      </c>
      <c r="N25" s="87">
        <f t="shared" si="3"/>
        <v>0.89855072463768115</v>
      </c>
      <c r="O25" s="39">
        <v>48</v>
      </c>
      <c r="P25" s="87">
        <f t="shared" si="4"/>
        <v>1.3913043478260869</v>
      </c>
      <c r="Q25" s="39">
        <v>49</v>
      </c>
      <c r="R25" s="87">
        <f t="shared" si="5"/>
        <v>1.4202898550724639</v>
      </c>
      <c r="S25" s="39">
        <v>25</v>
      </c>
      <c r="T25" s="89">
        <f t="shared" si="6"/>
        <v>0.72992700729927007</v>
      </c>
      <c r="U25" s="39">
        <v>35</v>
      </c>
      <c r="V25" s="89">
        <f t="shared" si="7"/>
        <v>1.0218978102189782</v>
      </c>
      <c r="W25" s="39">
        <v>35</v>
      </c>
      <c r="X25" s="89">
        <f t="shared" si="8"/>
        <v>1.0218978102189782</v>
      </c>
    </row>
    <row r="26" spans="1:24" x14ac:dyDescent="0.25">
      <c r="A26" s="2" t="s">
        <v>5</v>
      </c>
      <c r="B26" s="2" t="s">
        <v>29</v>
      </c>
      <c r="C26" s="67">
        <v>95</v>
      </c>
      <c r="D26" s="67">
        <f t="shared" si="9"/>
        <v>7.916666666666667</v>
      </c>
      <c r="E26" s="67">
        <v>92</v>
      </c>
      <c r="F26" s="67">
        <f t="shared" si="10"/>
        <v>7.666666666666667</v>
      </c>
      <c r="G26" s="39">
        <v>4</v>
      </c>
      <c r="H26" s="101">
        <f t="shared" si="0"/>
        <v>0.50526315789473686</v>
      </c>
      <c r="I26" s="39">
        <v>6</v>
      </c>
      <c r="J26" s="101">
        <f t="shared" si="1"/>
        <v>0.78260869565217384</v>
      </c>
      <c r="K26" s="39">
        <v>9</v>
      </c>
      <c r="L26" s="87">
        <f t="shared" si="2"/>
        <v>1.1368421052631579</v>
      </c>
      <c r="M26" s="39">
        <v>9</v>
      </c>
      <c r="N26" s="87">
        <f t="shared" si="3"/>
        <v>1.1368421052631579</v>
      </c>
      <c r="O26" s="39">
        <v>12</v>
      </c>
      <c r="P26" s="87">
        <f t="shared" si="4"/>
        <v>1.5157894736842106</v>
      </c>
      <c r="Q26" s="39">
        <v>11</v>
      </c>
      <c r="R26" s="87">
        <f t="shared" si="5"/>
        <v>1.3894736842105262</v>
      </c>
      <c r="S26" s="39">
        <v>5</v>
      </c>
      <c r="T26" s="89">
        <f t="shared" si="6"/>
        <v>0.65217391304347827</v>
      </c>
      <c r="U26" s="39">
        <v>9</v>
      </c>
      <c r="V26" s="89">
        <f t="shared" si="7"/>
        <v>1.1739130434782608</v>
      </c>
      <c r="W26" s="39">
        <v>10</v>
      </c>
      <c r="X26" s="89">
        <f t="shared" si="8"/>
        <v>1.3043478260869565</v>
      </c>
    </row>
    <row r="27" spans="1:24" x14ac:dyDescent="0.25">
      <c r="A27" s="2" t="s">
        <v>3</v>
      </c>
      <c r="B27" s="2" t="s">
        <v>30</v>
      </c>
      <c r="C27" s="67">
        <v>257</v>
      </c>
      <c r="D27" s="67">
        <f t="shared" si="9"/>
        <v>21.416666666666668</v>
      </c>
      <c r="E27" s="67">
        <v>283</v>
      </c>
      <c r="F27" s="67">
        <f t="shared" si="10"/>
        <v>23.583333333333332</v>
      </c>
      <c r="G27" s="39">
        <v>25</v>
      </c>
      <c r="H27" s="101">
        <f t="shared" si="0"/>
        <v>1.1673151750972761</v>
      </c>
      <c r="I27" s="39">
        <v>18</v>
      </c>
      <c r="J27" s="101">
        <f t="shared" si="1"/>
        <v>0.76325088339222613</v>
      </c>
      <c r="K27" s="39">
        <v>21</v>
      </c>
      <c r="L27" s="87">
        <f t="shared" si="2"/>
        <v>0.98054474708171202</v>
      </c>
      <c r="M27" s="39">
        <v>22</v>
      </c>
      <c r="N27" s="87">
        <f t="shared" si="3"/>
        <v>1.027237354085603</v>
      </c>
      <c r="O27" s="39">
        <v>20</v>
      </c>
      <c r="P27" s="87">
        <f t="shared" si="4"/>
        <v>0.93385214007782091</v>
      </c>
      <c r="Q27" s="39">
        <v>19</v>
      </c>
      <c r="R27" s="87">
        <f t="shared" si="5"/>
        <v>0.88715953307392992</v>
      </c>
      <c r="S27" s="39">
        <v>18</v>
      </c>
      <c r="T27" s="89">
        <f t="shared" si="6"/>
        <v>0.76325088339222613</v>
      </c>
      <c r="U27" s="39">
        <v>20</v>
      </c>
      <c r="V27" s="89">
        <f t="shared" si="7"/>
        <v>0.84805653710247353</v>
      </c>
      <c r="W27" s="39">
        <v>20</v>
      </c>
      <c r="X27" s="89">
        <f t="shared" si="8"/>
        <v>0.84805653710247353</v>
      </c>
    </row>
    <row r="28" spans="1:24" x14ac:dyDescent="0.25">
      <c r="A28" s="2" t="s">
        <v>2</v>
      </c>
      <c r="B28" s="2" t="s">
        <v>31</v>
      </c>
      <c r="C28" s="67">
        <v>213</v>
      </c>
      <c r="D28" s="67">
        <f t="shared" si="9"/>
        <v>17.75</v>
      </c>
      <c r="E28" s="67">
        <v>218</v>
      </c>
      <c r="F28" s="67">
        <f t="shared" si="10"/>
        <v>18.166666666666668</v>
      </c>
      <c r="G28" s="39">
        <v>19</v>
      </c>
      <c r="H28" s="101">
        <f t="shared" si="0"/>
        <v>1.0704225352112675</v>
      </c>
      <c r="I28" s="39">
        <v>22</v>
      </c>
      <c r="J28" s="101">
        <f t="shared" si="1"/>
        <v>1.2110091743119265</v>
      </c>
      <c r="K28" s="39">
        <v>15</v>
      </c>
      <c r="L28" s="87">
        <f t="shared" si="2"/>
        <v>0.84507042253521125</v>
      </c>
      <c r="M28" s="39">
        <v>15</v>
      </c>
      <c r="N28" s="87">
        <f t="shared" si="3"/>
        <v>0.84507042253521125</v>
      </c>
      <c r="O28" s="39">
        <v>23</v>
      </c>
      <c r="P28" s="87">
        <f t="shared" si="4"/>
        <v>1.295774647887324</v>
      </c>
      <c r="Q28" s="39">
        <v>23</v>
      </c>
      <c r="R28" s="87">
        <f t="shared" si="5"/>
        <v>1.295774647887324</v>
      </c>
      <c r="S28" s="39">
        <v>13</v>
      </c>
      <c r="T28" s="89">
        <f t="shared" si="6"/>
        <v>0.71559633027522929</v>
      </c>
      <c r="U28" s="39">
        <v>22</v>
      </c>
      <c r="V28" s="89">
        <f t="shared" si="7"/>
        <v>1.2110091743119265</v>
      </c>
      <c r="W28" s="39">
        <v>19</v>
      </c>
      <c r="X28" s="89">
        <f t="shared" si="8"/>
        <v>1.0458715596330275</v>
      </c>
    </row>
    <row r="29" spans="1:24" x14ac:dyDescent="0.25">
      <c r="A29" s="2" t="s">
        <v>4</v>
      </c>
      <c r="B29" s="2" t="s">
        <v>32</v>
      </c>
      <c r="C29" s="67">
        <v>144</v>
      </c>
      <c r="D29" s="67">
        <f t="shared" si="9"/>
        <v>12</v>
      </c>
      <c r="E29" s="67">
        <v>142</v>
      </c>
      <c r="F29" s="67">
        <f t="shared" si="10"/>
        <v>11.833333333333334</v>
      </c>
      <c r="G29" s="39">
        <v>5</v>
      </c>
      <c r="H29" s="101">
        <f t="shared" si="0"/>
        <v>0.41666666666666669</v>
      </c>
      <c r="I29" s="39">
        <v>12</v>
      </c>
      <c r="J29" s="101">
        <f t="shared" si="1"/>
        <v>1.0140845070422535</v>
      </c>
      <c r="K29" s="39">
        <v>14</v>
      </c>
      <c r="L29" s="87">
        <f t="shared" si="2"/>
        <v>1.1666666666666667</v>
      </c>
      <c r="M29" s="39">
        <v>14</v>
      </c>
      <c r="N29" s="87">
        <f t="shared" si="3"/>
        <v>1.1666666666666667</v>
      </c>
      <c r="O29" s="39">
        <v>7</v>
      </c>
      <c r="P29" s="87">
        <f t="shared" si="4"/>
        <v>0.58333333333333337</v>
      </c>
      <c r="Q29" s="39">
        <v>7</v>
      </c>
      <c r="R29" s="87">
        <f t="shared" si="5"/>
        <v>0.58333333333333337</v>
      </c>
      <c r="S29" s="39">
        <v>5</v>
      </c>
      <c r="T29" s="89">
        <f t="shared" si="6"/>
        <v>0.42253521126760563</v>
      </c>
      <c r="U29" s="39">
        <v>9</v>
      </c>
      <c r="V29" s="89">
        <f t="shared" si="7"/>
        <v>0.76056338028169013</v>
      </c>
      <c r="W29" s="39">
        <v>9</v>
      </c>
      <c r="X29" s="89">
        <f t="shared" si="8"/>
        <v>0.76056338028169013</v>
      </c>
    </row>
    <row r="30" spans="1:24" x14ac:dyDescent="0.25">
      <c r="A30" s="2" t="s">
        <v>5</v>
      </c>
      <c r="B30" s="2" t="s">
        <v>33</v>
      </c>
      <c r="C30" s="67">
        <v>414</v>
      </c>
      <c r="D30" s="67">
        <f t="shared" si="9"/>
        <v>34.5</v>
      </c>
      <c r="E30" s="67">
        <v>407</v>
      </c>
      <c r="F30" s="67">
        <f t="shared" si="10"/>
        <v>33.916666666666664</v>
      </c>
      <c r="G30" s="39">
        <v>39</v>
      </c>
      <c r="H30" s="101">
        <f t="shared" si="0"/>
        <v>1.1304347826086956</v>
      </c>
      <c r="I30" s="39">
        <v>16</v>
      </c>
      <c r="J30" s="101">
        <f t="shared" si="1"/>
        <v>0.47174447174447176</v>
      </c>
      <c r="K30" s="39">
        <v>53</v>
      </c>
      <c r="L30" s="87">
        <f t="shared" si="2"/>
        <v>1.536231884057971</v>
      </c>
      <c r="M30" s="39">
        <v>63</v>
      </c>
      <c r="N30" s="87">
        <f t="shared" si="3"/>
        <v>1.826086956521739</v>
      </c>
      <c r="O30" s="39">
        <v>36</v>
      </c>
      <c r="P30" s="87">
        <f t="shared" si="4"/>
        <v>1.0434782608695652</v>
      </c>
      <c r="Q30" s="39">
        <v>30</v>
      </c>
      <c r="R30" s="87">
        <f t="shared" si="5"/>
        <v>0.86956521739130432</v>
      </c>
      <c r="S30" s="39">
        <v>36</v>
      </c>
      <c r="T30" s="89">
        <f t="shared" si="6"/>
        <v>1.0614250614250615</v>
      </c>
      <c r="U30" s="39">
        <v>28</v>
      </c>
      <c r="V30" s="89">
        <f t="shared" si="7"/>
        <v>0.82555282555282561</v>
      </c>
      <c r="W30" s="39">
        <v>25</v>
      </c>
      <c r="X30" s="89">
        <f t="shared" si="8"/>
        <v>0.7371007371007372</v>
      </c>
    </row>
    <row r="31" spans="1:24" x14ac:dyDescent="0.25">
      <c r="A31" s="2" t="s">
        <v>2</v>
      </c>
      <c r="B31" s="2" t="s">
        <v>34</v>
      </c>
      <c r="C31" s="67">
        <v>1775</v>
      </c>
      <c r="D31" s="67">
        <f t="shared" si="9"/>
        <v>147.91666666666666</v>
      </c>
      <c r="E31" s="67">
        <v>1557</v>
      </c>
      <c r="F31" s="67">
        <f t="shared" si="10"/>
        <v>129.75</v>
      </c>
      <c r="G31" s="39">
        <v>121</v>
      </c>
      <c r="H31" s="101">
        <f t="shared" si="0"/>
        <v>0.81802816901408459</v>
      </c>
      <c r="I31" s="39">
        <v>76</v>
      </c>
      <c r="J31" s="101">
        <f t="shared" si="1"/>
        <v>0.58574181117533719</v>
      </c>
      <c r="K31" s="39">
        <v>136</v>
      </c>
      <c r="L31" s="87">
        <f t="shared" si="2"/>
        <v>0.91943661971830992</v>
      </c>
      <c r="M31" s="39">
        <v>143</v>
      </c>
      <c r="N31" s="87">
        <f t="shared" si="3"/>
        <v>0.96676056338028171</v>
      </c>
      <c r="O31" s="39">
        <v>122</v>
      </c>
      <c r="P31" s="87">
        <f t="shared" si="4"/>
        <v>0.82478873239436623</v>
      </c>
      <c r="Q31" s="39">
        <v>157</v>
      </c>
      <c r="R31" s="87">
        <f t="shared" si="5"/>
        <v>1.0614084507042254</v>
      </c>
      <c r="S31" s="39">
        <v>116</v>
      </c>
      <c r="T31" s="89">
        <f t="shared" si="6"/>
        <v>0.89402697495183048</v>
      </c>
      <c r="U31" s="39">
        <v>104</v>
      </c>
      <c r="V31" s="89">
        <f t="shared" si="7"/>
        <v>0.80154142581888244</v>
      </c>
      <c r="W31" s="39">
        <v>156</v>
      </c>
      <c r="X31" s="89">
        <f t="shared" si="8"/>
        <v>1.2023121387283238</v>
      </c>
    </row>
    <row r="32" spans="1:24" x14ac:dyDescent="0.25">
      <c r="A32" s="2" t="s">
        <v>2</v>
      </c>
      <c r="B32" s="2" t="s">
        <v>35</v>
      </c>
      <c r="C32" s="67">
        <v>364</v>
      </c>
      <c r="D32" s="67">
        <f t="shared" si="9"/>
        <v>30.333333333333332</v>
      </c>
      <c r="E32" s="67">
        <v>354</v>
      </c>
      <c r="F32" s="67">
        <f t="shared" si="10"/>
        <v>29.5</v>
      </c>
      <c r="G32" s="39">
        <v>23</v>
      </c>
      <c r="H32" s="101">
        <f t="shared" si="0"/>
        <v>0.75824175824175832</v>
      </c>
      <c r="I32" s="39">
        <v>11</v>
      </c>
      <c r="J32" s="101">
        <f t="shared" si="1"/>
        <v>0.3728813559322034</v>
      </c>
      <c r="K32" s="39">
        <v>34</v>
      </c>
      <c r="L32" s="87">
        <f t="shared" si="2"/>
        <v>1.1208791208791209</v>
      </c>
      <c r="M32" s="39">
        <v>32</v>
      </c>
      <c r="N32" s="87">
        <f t="shared" si="3"/>
        <v>1.054945054945055</v>
      </c>
      <c r="O32" s="39">
        <v>27</v>
      </c>
      <c r="P32" s="87">
        <f t="shared" si="4"/>
        <v>0.89010989010989017</v>
      </c>
      <c r="Q32" s="39">
        <v>27</v>
      </c>
      <c r="R32" s="87">
        <f t="shared" si="5"/>
        <v>0.89010989010989017</v>
      </c>
      <c r="S32" s="39">
        <v>35</v>
      </c>
      <c r="T32" s="89">
        <f t="shared" si="6"/>
        <v>1.1864406779661016</v>
      </c>
      <c r="U32" s="39">
        <v>44</v>
      </c>
      <c r="V32" s="89">
        <f t="shared" si="7"/>
        <v>1.4915254237288136</v>
      </c>
      <c r="W32" s="39">
        <v>44</v>
      </c>
      <c r="X32" s="89">
        <f t="shared" si="8"/>
        <v>1.4915254237288136</v>
      </c>
    </row>
    <row r="33" spans="1:24" x14ac:dyDescent="0.25">
      <c r="A33" s="2" t="s">
        <v>2</v>
      </c>
      <c r="B33" s="2" t="s">
        <v>36</v>
      </c>
      <c r="C33" s="67">
        <v>141</v>
      </c>
      <c r="D33" s="67">
        <f t="shared" si="9"/>
        <v>11.75</v>
      </c>
      <c r="E33" s="67">
        <v>160</v>
      </c>
      <c r="F33" s="67">
        <f t="shared" si="10"/>
        <v>13.333333333333334</v>
      </c>
      <c r="G33" s="39">
        <v>4</v>
      </c>
      <c r="H33" s="101">
        <f t="shared" si="0"/>
        <v>0.34042553191489361</v>
      </c>
      <c r="I33" s="39">
        <v>8</v>
      </c>
      <c r="J33" s="101">
        <f t="shared" si="1"/>
        <v>0.6</v>
      </c>
      <c r="K33" s="39">
        <v>8</v>
      </c>
      <c r="L33" s="87">
        <f t="shared" si="2"/>
        <v>0.68085106382978722</v>
      </c>
      <c r="M33" s="39">
        <v>7</v>
      </c>
      <c r="N33" s="87">
        <f t="shared" si="3"/>
        <v>0.5957446808510638</v>
      </c>
      <c r="O33" s="39">
        <v>5</v>
      </c>
      <c r="P33" s="87">
        <f t="shared" si="4"/>
        <v>0.42553191489361702</v>
      </c>
      <c r="Q33" s="39">
        <v>5</v>
      </c>
      <c r="R33" s="87">
        <f t="shared" si="5"/>
        <v>0.42553191489361702</v>
      </c>
      <c r="S33" s="39">
        <v>6</v>
      </c>
      <c r="T33" s="89">
        <f t="shared" si="6"/>
        <v>0.44999999999999996</v>
      </c>
      <c r="U33" s="39">
        <v>7</v>
      </c>
      <c r="V33" s="89">
        <f t="shared" si="7"/>
        <v>0.52500000000000002</v>
      </c>
      <c r="W33" s="39">
        <v>8</v>
      </c>
      <c r="X33" s="89">
        <f t="shared" si="8"/>
        <v>0.6</v>
      </c>
    </row>
    <row r="34" spans="1:24" x14ac:dyDescent="0.25">
      <c r="A34" s="2" t="s">
        <v>5</v>
      </c>
      <c r="B34" s="2" t="s">
        <v>37</v>
      </c>
      <c r="C34" s="67">
        <v>137</v>
      </c>
      <c r="D34" s="67">
        <f t="shared" si="9"/>
        <v>11.416666666666666</v>
      </c>
      <c r="E34" s="67">
        <v>148</v>
      </c>
      <c r="F34" s="67">
        <f t="shared" si="10"/>
        <v>12.333333333333334</v>
      </c>
      <c r="G34" s="39">
        <v>7</v>
      </c>
      <c r="H34" s="101">
        <f t="shared" si="0"/>
        <v>0.61313868613138689</v>
      </c>
      <c r="I34" s="39">
        <v>0</v>
      </c>
      <c r="J34" s="101">
        <f t="shared" si="1"/>
        <v>0</v>
      </c>
      <c r="K34" s="39">
        <v>7</v>
      </c>
      <c r="L34" s="87">
        <f t="shared" si="2"/>
        <v>0.61313868613138689</v>
      </c>
      <c r="M34" s="39">
        <v>9</v>
      </c>
      <c r="N34" s="87">
        <f t="shared" si="3"/>
        <v>0.78832116788321172</v>
      </c>
      <c r="O34" s="39">
        <v>9</v>
      </c>
      <c r="P34" s="87">
        <f t="shared" si="4"/>
        <v>0.78832116788321172</v>
      </c>
      <c r="Q34" s="39">
        <v>10</v>
      </c>
      <c r="R34" s="87">
        <f t="shared" si="5"/>
        <v>0.87591240875912413</v>
      </c>
      <c r="S34" s="39">
        <v>1</v>
      </c>
      <c r="T34" s="89">
        <f t="shared" si="6"/>
        <v>8.1081081081081072E-2</v>
      </c>
      <c r="U34" s="39">
        <v>2</v>
      </c>
      <c r="V34" s="89">
        <f t="shared" si="7"/>
        <v>0.16216216216216214</v>
      </c>
      <c r="W34" s="39">
        <v>0</v>
      </c>
      <c r="X34" s="89">
        <f t="shared" si="8"/>
        <v>0</v>
      </c>
    </row>
    <row r="35" spans="1:24" x14ac:dyDescent="0.25">
      <c r="A35" s="2" t="s">
        <v>5</v>
      </c>
      <c r="B35" s="2" t="s">
        <v>38</v>
      </c>
      <c r="C35" s="67">
        <v>123</v>
      </c>
      <c r="D35" s="67">
        <f t="shared" si="9"/>
        <v>10.25</v>
      </c>
      <c r="E35" s="67">
        <v>156</v>
      </c>
      <c r="F35" s="67">
        <f t="shared" si="10"/>
        <v>13</v>
      </c>
      <c r="G35" s="39">
        <v>8</v>
      </c>
      <c r="H35" s="101">
        <f t="shared" ref="H35:H66" si="11">G35/D35</f>
        <v>0.78048780487804881</v>
      </c>
      <c r="I35" s="39">
        <v>3</v>
      </c>
      <c r="J35" s="101">
        <f t="shared" ref="J35:J66" si="12">I35/F35</f>
        <v>0.23076923076923078</v>
      </c>
      <c r="K35" s="39">
        <v>20</v>
      </c>
      <c r="L35" s="87">
        <f t="shared" ref="L35:L66" si="13">K35/D35</f>
        <v>1.9512195121951219</v>
      </c>
      <c r="M35" s="39">
        <v>20</v>
      </c>
      <c r="N35" s="87">
        <f t="shared" ref="N35:N66" si="14">M35/D35</f>
        <v>1.9512195121951219</v>
      </c>
      <c r="O35" s="39">
        <v>8</v>
      </c>
      <c r="P35" s="87">
        <f t="shared" ref="P35:P66" si="15">O35/D35</f>
        <v>0.78048780487804881</v>
      </c>
      <c r="Q35" s="39">
        <v>8</v>
      </c>
      <c r="R35" s="87">
        <f t="shared" ref="R35:R66" si="16">Q35/D35</f>
        <v>0.78048780487804881</v>
      </c>
      <c r="S35" s="39">
        <v>18</v>
      </c>
      <c r="T35" s="89">
        <f t="shared" ref="T35:T66" si="17">S35/F35</f>
        <v>1.3846153846153846</v>
      </c>
      <c r="U35" s="39">
        <v>17</v>
      </c>
      <c r="V35" s="89">
        <f t="shared" ref="V35:V66" si="18">U35/F35</f>
        <v>1.3076923076923077</v>
      </c>
      <c r="W35" s="39">
        <v>17</v>
      </c>
      <c r="X35" s="89">
        <f t="shared" ref="X35:X66" si="19">W35/F35</f>
        <v>1.3076923076923077</v>
      </c>
    </row>
    <row r="36" spans="1:24" x14ac:dyDescent="0.25">
      <c r="A36" s="2" t="s">
        <v>5</v>
      </c>
      <c r="B36" s="2" t="s">
        <v>39</v>
      </c>
      <c r="C36" s="67">
        <v>202</v>
      </c>
      <c r="D36" s="67">
        <f t="shared" si="9"/>
        <v>16.833333333333332</v>
      </c>
      <c r="E36" s="67">
        <v>200</v>
      </c>
      <c r="F36" s="67">
        <f t="shared" si="10"/>
        <v>16.666666666666668</v>
      </c>
      <c r="G36" s="39">
        <v>10</v>
      </c>
      <c r="H36" s="101">
        <f t="shared" si="11"/>
        <v>0.59405940594059414</v>
      </c>
      <c r="I36" s="39">
        <v>14</v>
      </c>
      <c r="J36" s="101">
        <f t="shared" si="12"/>
        <v>0.84</v>
      </c>
      <c r="K36" s="39">
        <v>20</v>
      </c>
      <c r="L36" s="87">
        <f t="shared" si="13"/>
        <v>1.1881188118811883</v>
      </c>
      <c r="M36" s="39">
        <v>21</v>
      </c>
      <c r="N36" s="87">
        <f t="shared" si="14"/>
        <v>1.2475247524752475</v>
      </c>
      <c r="O36" s="39">
        <v>16</v>
      </c>
      <c r="P36" s="87">
        <f t="shared" si="15"/>
        <v>0.95049504950495056</v>
      </c>
      <c r="Q36" s="39">
        <v>15</v>
      </c>
      <c r="R36" s="87">
        <f t="shared" si="16"/>
        <v>0.8910891089108911</v>
      </c>
      <c r="S36" s="39">
        <v>21</v>
      </c>
      <c r="T36" s="89">
        <f t="shared" si="17"/>
        <v>1.26</v>
      </c>
      <c r="U36" s="39">
        <v>15</v>
      </c>
      <c r="V36" s="89">
        <f t="shared" si="18"/>
        <v>0.89999999999999991</v>
      </c>
      <c r="W36" s="39">
        <v>18</v>
      </c>
      <c r="X36" s="89">
        <f t="shared" si="19"/>
        <v>1.0799999999999998</v>
      </c>
    </row>
    <row r="37" spans="1:24" x14ac:dyDescent="0.25">
      <c r="A37" s="2" t="s">
        <v>2</v>
      </c>
      <c r="B37" s="2" t="s">
        <v>40</v>
      </c>
      <c r="C37" s="67">
        <v>147</v>
      </c>
      <c r="D37" s="67">
        <f t="shared" si="9"/>
        <v>12.25</v>
      </c>
      <c r="E37" s="67">
        <v>154</v>
      </c>
      <c r="F37" s="67">
        <f t="shared" si="10"/>
        <v>12.833333333333334</v>
      </c>
      <c r="G37" s="39">
        <v>20</v>
      </c>
      <c r="H37" s="101">
        <f t="shared" si="11"/>
        <v>1.6326530612244898</v>
      </c>
      <c r="I37" s="39">
        <v>10</v>
      </c>
      <c r="J37" s="101">
        <f t="shared" si="12"/>
        <v>0.77922077922077915</v>
      </c>
      <c r="K37" s="39">
        <v>12</v>
      </c>
      <c r="L37" s="87">
        <f t="shared" si="13"/>
        <v>0.97959183673469385</v>
      </c>
      <c r="M37" s="39">
        <v>13</v>
      </c>
      <c r="N37" s="87">
        <f t="shared" si="14"/>
        <v>1.0612244897959184</v>
      </c>
      <c r="O37" s="39">
        <v>17</v>
      </c>
      <c r="P37" s="87">
        <f t="shared" si="15"/>
        <v>1.3877551020408163</v>
      </c>
      <c r="Q37" s="39">
        <v>15</v>
      </c>
      <c r="R37" s="87">
        <f t="shared" si="16"/>
        <v>1.2244897959183674</v>
      </c>
      <c r="S37" s="39">
        <v>10</v>
      </c>
      <c r="T37" s="89">
        <f t="shared" si="17"/>
        <v>0.77922077922077915</v>
      </c>
      <c r="U37" s="39">
        <v>8</v>
      </c>
      <c r="V37" s="89">
        <f t="shared" si="18"/>
        <v>0.62337662337662336</v>
      </c>
      <c r="W37" s="39">
        <v>8</v>
      </c>
      <c r="X37" s="89">
        <f t="shared" si="19"/>
        <v>0.62337662337662336</v>
      </c>
    </row>
    <row r="38" spans="1:24" x14ac:dyDescent="0.25">
      <c r="A38" s="2" t="s">
        <v>5</v>
      </c>
      <c r="B38" s="2" t="s">
        <v>41</v>
      </c>
      <c r="C38" s="67">
        <v>548</v>
      </c>
      <c r="D38" s="67">
        <f t="shared" si="9"/>
        <v>45.666666666666664</v>
      </c>
      <c r="E38" s="67">
        <v>556</v>
      </c>
      <c r="F38" s="67">
        <f t="shared" si="10"/>
        <v>46.333333333333336</v>
      </c>
      <c r="G38" s="39">
        <v>46</v>
      </c>
      <c r="H38" s="101">
        <f t="shared" si="11"/>
        <v>1.0072992700729928</v>
      </c>
      <c r="I38" s="39">
        <v>31</v>
      </c>
      <c r="J38" s="101">
        <f t="shared" si="12"/>
        <v>0.6690647482014388</v>
      </c>
      <c r="K38" s="39">
        <v>50</v>
      </c>
      <c r="L38" s="87">
        <f t="shared" si="13"/>
        <v>1.0948905109489051</v>
      </c>
      <c r="M38" s="39">
        <v>51</v>
      </c>
      <c r="N38" s="87">
        <f t="shared" si="14"/>
        <v>1.1167883211678833</v>
      </c>
      <c r="O38" s="39">
        <v>37</v>
      </c>
      <c r="P38" s="87">
        <f t="shared" si="15"/>
        <v>0.81021897810218979</v>
      </c>
      <c r="Q38" s="39">
        <v>43</v>
      </c>
      <c r="R38" s="87">
        <f t="shared" si="16"/>
        <v>0.94160583941605847</v>
      </c>
      <c r="S38" s="39">
        <v>15</v>
      </c>
      <c r="T38" s="89">
        <f t="shared" si="17"/>
        <v>0.32374100719424459</v>
      </c>
      <c r="U38" s="39">
        <v>33</v>
      </c>
      <c r="V38" s="89">
        <f t="shared" si="18"/>
        <v>0.71223021582733814</v>
      </c>
      <c r="W38" s="39">
        <v>28</v>
      </c>
      <c r="X38" s="89">
        <f t="shared" si="19"/>
        <v>0.60431654676258995</v>
      </c>
    </row>
    <row r="39" spans="1:24" x14ac:dyDescent="0.25">
      <c r="A39" s="2" t="s">
        <v>2</v>
      </c>
      <c r="B39" s="2" t="s">
        <v>42</v>
      </c>
      <c r="C39" s="67">
        <v>131</v>
      </c>
      <c r="D39" s="67">
        <f t="shared" si="9"/>
        <v>10.916666666666666</v>
      </c>
      <c r="E39" s="67">
        <v>128</v>
      </c>
      <c r="F39" s="67">
        <f t="shared" si="10"/>
        <v>10.666666666666666</v>
      </c>
      <c r="G39" s="39">
        <v>11</v>
      </c>
      <c r="H39" s="101">
        <f t="shared" si="11"/>
        <v>1.0076335877862597</v>
      </c>
      <c r="I39" s="39">
        <v>11</v>
      </c>
      <c r="J39" s="101">
        <f t="shared" si="12"/>
        <v>1.03125</v>
      </c>
      <c r="K39" s="39">
        <v>14</v>
      </c>
      <c r="L39" s="87">
        <f t="shared" si="13"/>
        <v>1.2824427480916032</v>
      </c>
      <c r="M39" s="39">
        <v>15</v>
      </c>
      <c r="N39" s="87">
        <f t="shared" si="14"/>
        <v>1.3740458015267176</v>
      </c>
      <c r="O39" s="39">
        <v>14</v>
      </c>
      <c r="P39" s="87">
        <f t="shared" si="15"/>
        <v>1.2824427480916032</v>
      </c>
      <c r="Q39" s="39">
        <v>14</v>
      </c>
      <c r="R39" s="87">
        <f t="shared" si="16"/>
        <v>1.2824427480916032</v>
      </c>
      <c r="S39" s="39">
        <v>9</v>
      </c>
      <c r="T39" s="89">
        <f t="shared" si="17"/>
        <v>0.84375</v>
      </c>
      <c r="U39" s="39">
        <v>13</v>
      </c>
      <c r="V39" s="89">
        <f t="shared" si="18"/>
        <v>1.21875</v>
      </c>
      <c r="W39" s="39">
        <v>13</v>
      </c>
      <c r="X39" s="89">
        <f t="shared" si="19"/>
        <v>1.21875</v>
      </c>
    </row>
    <row r="40" spans="1:24" x14ac:dyDescent="0.25">
      <c r="A40" s="2" t="s">
        <v>5</v>
      </c>
      <c r="B40" s="2" t="s">
        <v>43</v>
      </c>
      <c r="C40" s="67">
        <v>481</v>
      </c>
      <c r="D40" s="67">
        <f t="shared" si="9"/>
        <v>40.083333333333336</v>
      </c>
      <c r="E40" s="67">
        <v>410</v>
      </c>
      <c r="F40" s="67">
        <f t="shared" si="10"/>
        <v>34.166666666666664</v>
      </c>
      <c r="G40" s="39">
        <v>30</v>
      </c>
      <c r="H40" s="101">
        <f t="shared" si="11"/>
        <v>0.74844074844074837</v>
      </c>
      <c r="I40" s="39">
        <v>35</v>
      </c>
      <c r="J40" s="101">
        <f t="shared" si="12"/>
        <v>1.024390243902439</v>
      </c>
      <c r="K40" s="39">
        <v>43</v>
      </c>
      <c r="L40" s="87">
        <f t="shared" si="13"/>
        <v>1.0727650727650726</v>
      </c>
      <c r="M40" s="39">
        <v>42</v>
      </c>
      <c r="N40" s="87">
        <f t="shared" si="14"/>
        <v>1.0478170478170477</v>
      </c>
      <c r="O40" s="39">
        <v>30</v>
      </c>
      <c r="P40" s="87">
        <f t="shared" si="15"/>
        <v>0.74844074844074837</v>
      </c>
      <c r="Q40" s="39">
        <v>32</v>
      </c>
      <c r="R40" s="87">
        <f t="shared" si="16"/>
        <v>0.79833679833679827</v>
      </c>
      <c r="S40" s="39">
        <v>33</v>
      </c>
      <c r="T40" s="89">
        <f t="shared" si="17"/>
        <v>0.96585365853658545</v>
      </c>
      <c r="U40" s="39">
        <v>38</v>
      </c>
      <c r="V40" s="89">
        <f t="shared" si="18"/>
        <v>1.1121951219512196</v>
      </c>
      <c r="W40" s="39">
        <v>46</v>
      </c>
      <c r="X40" s="89">
        <f t="shared" si="19"/>
        <v>1.3463414634146342</v>
      </c>
    </row>
    <row r="41" spans="1:24" x14ac:dyDescent="0.25">
      <c r="A41" s="2" t="s">
        <v>3</v>
      </c>
      <c r="B41" s="2" t="s">
        <v>44</v>
      </c>
      <c r="C41" s="67">
        <v>501</v>
      </c>
      <c r="D41" s="67">
        <f t="shared" si="9"/>
        <v>41.75</v>
      </c>
      <c r="E41" s="67">
        <v>445</v>
      </c>
      <c r="F41" s="67">
        <f t="shared" si="10"/>
        <v>37.083333333333336</v>
      </c>
      <c r="G41" s="39">
        <v>41</v>
      </c>
      <c r="H41" s="101">
        <f t="shared" si="11"/>
        <v>0.98203592814371254</v>
      </c>
      <c r="I41" s="39">
        <v>14</v>
      </c>
      <c r="J41" s="101">
        <f t="shared" si="12"/>
        <v>0.37752808988764042</v>
      </c>
      <c r="K41" s="39">
        <v>46</v>
      </c>
      <c r="L41" s="87">
        <f t="shared" si="13"/>
        <v>1.1017964071856288</v>
      </c>
      <c r="M41" s="39">
        <v>44</v>
      </c>
      <c r="N41" s="87">
        <f t="shared" si="14"/>
        <v>1.0538922155688624</v>
      </c>
      <c r="O41" s="39">
        <v>43</v>
      </c>
      <c r="P41" s="87">
        <f t="shared" si="15"/>
        <v>1.0299401197604789</v>
      </c>
      <c r="Q41" s="39">
        <v>47</v>
      </c>
      <c r="R41" s="87">
        <f t="shared" si="16"/>
        <v>1.125748502994012</v>
      </c>
      <c r="S41" s="39">
        <v>27</v>
      </c>
      <c r="T41" s="89">
        <f t="shared" si="17"/>
        <v>0.72808988764044935</v>
      </c>
      <c r="U41" s="39">
        <v>38</v>
      </c>
      <c r="V41" s="89">
        <f t="shared" si="18"/>
        <v>1.0247191011235954</v>
      </c>
      <c r="W41" s="39">
        <v>54</v>
      </c>
      <c r="X41" s="89">
        <f t="shared" si="19"/>
        <v>1.4561797752808987</v>
      </c>
    </row>
    <row r="42" spans="1:24" x14ac:dyDescent="0.25">
      <c r="A42" s="2" t="s">
        <v>5</v>
      </c>
      <c r="B42" s="2" t="s">
        <v>45</v>
      </c>
      <c r="C42" s="67">
        <v>159</v>
      </c>
      <c r="D42" s="67">
        <f t="shared" si="9"/>
        <v>13.25</v>
      </c>
      <c r="E42" s="67">
        <v>157</v>
      </c>
      <c r="F42" s="67">
        <f t="shared" si="10"/>
        <v>13.083333333333334</v>
      </c>
      <c r="G42" s="39">
        <v>10</v>
      </c>
      <c r="H42" s="101">
        <f t="shared" si="11"/>
        <v>0.75471698113207553</v>
      </c>
      <c r="I42" s="39">
        <v>0</v>
      </c>
      <c r="J42" s="101">
        <f t="shared" si="12"/>
        <v>0</v>
      </c>
      <c r="K42" s="39">
        <v>15</v>
      </c>
      <c r="L42" s="87">
        <f t="shared" si="13"/>
        <v>1.1320754716981132</v>
      </c>
      <c r="M42" s="39">
        <v>15</v>
      </c>
      <c r="N42" s="87">
        <f t="shared" si="14"/>
        <v>1.1320754716981132</v>
      </c>
      <c r="O42" s="39">
        <v>14</v>
      </c>
      <c r="P42" s="87">
        <f t="shared" si="15"/>
        <v>1.0566037735849056</v>
      </c>
      <c r="Q42" s="39">
        <v>14</v>
      </c>
      <c r="R42" s="87">
        <f t="shared" si="16"/>
        <v>1.0566037735849056</v>
      </c>
      <c r="S42" s="39">
        <v>13</v>
      </c>
      <c r="T42" s="89">
        <f t="shared" si="17"/>
        <v>0.99363057324840764</v>
      </c>
      <c r="U42" s="39">
        <v>9</v>
      </c>
      <c r="V42" s="89">
        <f t="shared" si="18"/>
        <v>0.68789808917197448</v>
      </c>
      <c r="W42" s="39">
        <v>12</v>
      </c>
      <c r="X42" s="89">
        <f t="shared" si="19"/>
        <v>0.91719745222929927</v>
      </c>
    </row>
    <row r="43" spans="1:24" x14ac:dyDescent="0.25">
      <c r="A43" s="2" t="s">
        <v>2</v>
      </c>
      <c r="B43" s="2" t="s">
        <v>46</v>
      </c>
      <c r="C43" s="67">
        <v>198</v>
      </c>
      <c r="D43" s="67">
        <f t="shared" si="9"/>
        <v>16.5</v>
      </c>
      <c r="E43" s="67">
        <v>142</v>
      </c>
      <c r="F43" s="67">
        <f t="shared" si="10"/>
        <v>11.833333333333334</v>
      </c>
      <c r="G43" s="39">
        <v>10</v>
      </c>
      <c r="H43" s="101">
        <f t="shared" si="11"/>
        <v>0.60606060606060608</v>
      </c>
      <c r="I43" s="39">
        <v>8</v>
      </c>
      <c r="J43" s="101">
        <f t="shared" si="12"/>
        <v>0.676056338028169</v>
      </c>
      <c r="K43" s="39">
        <v>21</v>
      </c>
      <c r="L43" s="87">
        <f t="shared" si="13"/>
        <v>1.2727272727272727</v>
      </c>
      <c r="M43" s="39">
        <v>20</v>
      </c>
      <c r="N43" s="87">
        <f t="shared" si="14"/>
        <v>1.2121212121212122</v>
      </c>
      <c r="O43" s="39">
        <v>12</v>
      </c>
      <c r="P43" s="87">
        <f t="shared" si="15"/>
        <v>0.72727272727272729</v>
      </c>
      <c r="Q43" s="39">
        <v>12</v>
      </c>
      <c r="R43" s="87">
        <f t="shared" si="16"/>
        <v>0.72727272727272729</v>
      </c>
      <c r="S43" s="39">
        <v>11</v>
      </c>
      <c r="T43" s="89">
        <f t="shared" si="17"/>
        <v>0.92957746478873238</v>
      </c>
      <c r="U43" s="39">
        <v>10</v>
      </c>
      <c r="V43" s="89">
        <f t="shared" si="18"/>
        <v>0.84507042253521125</v>
      </c>
      <c r="W43" s="39">
        <v>10</v>
      </c>
      <c r="X43" s="89">
        <f t="shared" si="19"/>
        <v>0.84507042253521125</v>
      </c>
    </row>
    <row r="44" spans="1:24" x14ac:dyDescent="0.25">
      <c r="A44" s="2" t="s">
        <v>2</v>
      </c>
      <c r="B44" s="2" t="s">
        <v>47</v>
      </c>
      <c r="C44" s="67">
        <v>107</v>
      </c>
      <c r="D44" s="67">
        <f t="shared" si="9"/>
        <v>8.9166666666666661</v>
      </c>
      <c r="E44" s="67">
        <v>133</v>
      </c>
      <c r="F44" s="67">
        <f t="shared" si="10"/>
        <v>11.083333333333334</v>
      </c>
      <c r="G44" s="39">
        <v>8</v>
      </c>
      <c r="H44" s="101">
        <f t="shared" si="11"/>
        <v>0.89719626168224309</v>
      </c>
      <c r="I44" s="39">
        <v>6</v>
      </c>
      <c r="J44" s="101">
        <f t="shared" si="12"/>
        <v>0.54135338345864659</v>
      </c>
      <c r="K44" s="39">
        <v>12</v>
      </c>
      <c r="L44" s="87">
        <f t="shared" si="13"/>
        <v>1.3457943925233646</v>
      </c>
      <c r="M44" s="39">
        <v>11</v>
      </c>
      <c r="N44" s="87">
        <f t="shared" si="14"/>
        <v>1.2336448598130842</v>
      </c>
      <c r="O44" s="39">
        <v>8</v>
      </c>
      <c r="P44" s="87">
        <f t="shared" si="15"/>
        <v>0.89719626168224309</v>
      </c>
      <c r="Q44" s="39">
        <v>8</v>
      </c>
      <c r="R44" s="87">
        <f t="shared" si="16"/>
        <v>0.89719626168224309</v>
      </c>
      <c r="S44" s="39">
        <v>8</v>
      </c>
      <c r="T44" s="89">
        <f t="shared" si="17"/>
        <v>0.72180451127819545</v>
      </c>
      <c r="U44" s="39">
        <v>7</v>
      </c>
      <c r="V44" s="89">
        <f t="shared" si="18"/>
        <v>0.63157894736842102</v>
      </c>
      <c r="W44" s="39">
        <v>8</v>
      </c>
      <c r="X44" s="89">
        <f t="shared" si="19"/>
        <v>0.72180451127819545</v>
      </c>
    </row>
    <row r="45" spans="1:24" x14ac:dyDescent="0.25">
      <c r="A45" s="2" t="s">
        <v>4</v>
      </c>
      <c r="B45" s="2" t="s">
        <v>48</v>
      </c>
      <c r="C45" s="67">
        <v>2639</v>
      </c>
      <c r="D45" s="67">
        <f t="shared" si="9"/>
        <v>219.91666666666666</v>
      </c>
      <c r="E45" s="67">
        <v>2452</v>
      </c>
      <c r="F45" s="67">
        <f t="shared" si="10"/>
        <v>204.33333333333334</v>
      </c>
      <c r="G45" s="39">
        <v>164</v>
      </c>
      <c r="H45" s="101">
        <f t="shared" si="11"/>
        <v>0.74573702159909061</v>
      </c>
      <c r="I45" s="39">
        <v>124</v>
      </c>
      <c r="J45" s="101">
        <f t="shared" si="12"/>
        <v>0.60685154975530176</v>
      </c>
      <c r="K45" s="39">
        <v>152</v>
      </c>
      <c r="L45" s="87">
        <f t="shared" si="13"/>
        <v>0.6911708980674498</v>
      </c>
      <c r="M45" s="39">
        <v>152</v>
      </c>
      <c r="N45" s="87">
        <f t="shared" si="14"/>
        <v>0.6911708980674498</v>
      </c>
      <c r="O45" s="39">
        <v>167</v>
      </c>
      <c r="P45" s="87">
        <f t="shared" si="15"/>
        <v>0.75937855248200081</v>
      </c>
      <c r="Q45" s="39">
        <v>179</v>
      </c>
      <c r="R45" s="87">
        <f t="shared" si="16"/>
        <v>0.81394467601364151</v>
      </c>
      <c r="S45" s="39">
        <v>135</v>
      </c>
      <c r="T45" s="89">
        <f t="shared" si="17"/>
        <v>0.66068515497553015</v>
      </c>
      <c r="U45" s="39">
        <v>180</v>
      </c>
      <c r="V45" s="89">
        <f t="shared" si="18"/>
        <v>0.88091353996737354</v>
      </c>
      <c r="W45" s="39">
        <v>190</v>
      </c>
      <c r="X45" s="89">
        <f t="shared" si="19"/>
        <v>0.92985318107667203</v>
      </c>
    </row>
    <row r="46" spans="1:24" x14ac:dyDescent="0.25">
      <c r="A46" s="2" t="s">
        <v>4</v>
      </c>
      <c r="B46" s="2" t="s">
        <v>49</v>
      </c>
      <c r="C46" s="67">
        <v>165</v>
      </c>
      <c r="D46" s="67">
        <f t="shared" si="9"/>
        <v>13.75</v>
      </c>
      <c r="E46" s="67">
        <v>166</v>
      </c>
      <c r="F46" s="67">
        <f t="shared" si="10"/>
        <v>13.833333333333334</v>
      </c>
      <c r="G46" s="39">
        <v>6</v>
      </c>
      <c r="H46" s="101">
        <f t="shared" si="11"/>
        <v>0.43636363636363634</v>
      </c>
      <c r="I46" s="39">
        <v>11</v>
      </c>
      <c r="J46" s="101">
        <f t="shared" si="12"/>
        <v>0.79518072289156627</v>
      </c>
      <c r="K46" s="39">
        <v>13</v>
      </c>
      <c r="L46" s="87">
        <f t="shared" si="13"/>
        <v>0.94545454545454544</v>
      </c>
      <c r="M46" s="39">
        <v>12</v>
      </c>
      <c r="N46" s="87">
        <f t="shared" si="14"/>
        <v>0.87272727272727268</v>
      </c>
      <c r="O46" s="39">
        <v>9</v>
      </c>
      <c r="P46" s="87">
        <f t="shared" si="15"/>
        <v>0.65454545454545454</v>
      </c>
      <c r="Q46" s="39">
        <v>11</v>
      </c>
      <c r="R46" s="87">
        <f t="shared" si="16"/>
        <v>0.8</v>
      </c>
      <c r="S46" s="39">
        <v>11</v>
      </c>
      <c r="T46" s="89">
        <f t="shared" si="17"/>
        <v>0.79518072289156627</v>
      </c>
      <c r="U46" s="39">
        <v>13</v>
      </c>
      <c r="V46" s="89">
        <f t="shared" si="18"/>
        <v>0.93975903614457823</v>
      </c>
      <c r="W46" s="39">
        <v>12</v>
      </c>
      <c r="X46" s="89">
        <f t="shared" si="19"/>
        <v>0.86746987951807231</v>
      </c>
    </row>
    <row r="47" spans="1:24" x14ac:dyDescent="0.25">
      <c r="A47" s="2" t="s">
        <v>5</v>
      </c>
      <c r="B47" s="2" t="s">
        <v>50</v>
      </c>
      <c r="C47" s="67">
        <v>543</v>
      </c>
      <c r="D47" s="67">
        <f t="shared" si="9"/>
        <v>45.25</v>
      </c>
      <c r="E47" s="67">
        <v>579</v>
      </c>
      <c r="F47" s="67">
        <f t="shared" si="10"/>
        <v>48.25</v>
      </c>
      <c r="G47" s="39">
        <v>31</v>
      </c>
      <c r="H47" s="101">
        <f t="shared" si="11"/>
        <v>0.68508287292817682</v>
      </c>
      <c r="I47" s="39">
        <v>21</v>
      </c>
      <c r="J47" s="101">
        <f t="shared" si="12"/>
        <v>0.43523316062176165</v>
      </c>
      <c r="K47" s="39">
        <v>65</v>
      </c>
      <c r="L47" s="87">
        <f t="shared" si="13"/>
        <v>1.4364640883977902</v>
      </c>
      <c r="M47" s="39">
        <v>66</v>
      </c>
      <c r="N47" s="87">
        <f t="shared" si="14"/>
        <v>1.4585635359116023</v>
      </c>
      <c r="O47" s="39">
        <v>45</v>
      </c>
      <c r="P47" s="87">
        <f t="shared" si="15"/>
        <v>0.99447513812154698</v>
      </c>
      <c r="Q47" s="39">
        <v>44</v>
      </c>
      <c r="R47" s="87">
        <f t="shared" si="16"/>
        <v>0.97237569060773477</v>
      </c>
      <c r="S47" s="39">
        <v>18</v>
      </c>
      <c r="T47" s="89">
        <f t="shared" si="17"/>
        <v>0.37305699481865284</v>
      </c>
      <c r="U47" s="39">
        <v>39</v>
      </c>
      <c r="V47" s="89">
        <f t="shared" si="18"/>
        <v>0.80829015544041449</v>
      </c>
      <c r="W47" s="39">
        <v>44</v>
      </c>
      <c r="X47" s="89">
        <f t="shared" si="19"/>
        <v>0.91191709844559588</v>
      </c>
    </row>
    <row r="48" spans="1:24" x14ac:dyDescent="0.25">
      <c r="A48" s="2" t="s">
        <v>2</v>
      </c>
      <c r="B48" s="2" t="s">
        <v>51</v>
      </c>
      <c r="C48" s="67">
        <v>234</v>
      </c>
      <c r="D48" s="67">
        <f t="shared" si="9"/>
        <v>19.5</v>
      </c>
      <c r="E48" s="67">
        <v>236</v>
      </c>
      <c r="F48" s="67">
        <f t="shared" si="10"/>
        <v>19.666666666666668</v>
      </c>
      <c r="G48" s="39">
        <v>13</v>
      </c>
      <c r="H48" s="101">
        <f t="shared" si="11"/>
        <v>0.66666666666666663</v>
      </c>
      <c r="I48" s="39">
        <v>11</v>
      </c>
      <c r="J48" s="101">
        <f t="shared" si="12"/>
        <v>0.55932203389830504</v>
      </c>
      <c r="K48" s="39">
        <v>21</v>
      </c>
      <c r="L48" s="87">
        <f t="shared" si="13"/>
        <v>1.0769230769230769</v>
      </c>
      <c r="M48" s="39">
        <v>18</v>
      </c>
      <c r="N48" s="87">
        <f t="shared" si="14"/>
        <v>0.92307692307692313</v>
      </c>
      <c r="O48" s="39">
        <v>14</v>
      </c>
      <c r="P48" s="87">
        <f t="shared" si="15"/>
        <v>0.71794871794871795</v>
      </c>
      <c r="Q48" s="39">
        <v>13</v>
      </c>
      <c r="R48" s="87">
        <f t="shared" si="16"/>
        <v>0.66666666666666663</v>
      </c>
      <c r="S48" s="39">
        <v>12</v>
      </c>
      <c r="T48" s="89">
        <f t="shared" si="17"/>
        <v>0.61016949152542366</v>
      </c>
      <c r="U48" s="39">
        <v>10</v>
      </c>
      <c r="V48" s="89">
        <f t="shared" si="18"/>
        <v>0.50847457627118642</v>
      </c>
      <c r="W48" s="39">
        <v>10</v>
      </c>
      <c r="X48" s="89">
        <f t="shared" si="19"/>
        <v>0.50847457627118642</v>
      </c>
    </row>
    <row r="49" spans="1:24" x14ac:dyDescent="0.25">
      <c r="A49" s="2" t="s">
        <v>4</v>
      </c>
      <c r="B49" s="2" t="s">
        <v>52</v>
      </c>
      <c r="C49" s="67">
        <v>166</v>
      </c>
      <c r="D49" s="67">
        <f t="shared" si="9"/>
        <v>13.833333333333334</v>
      </c>
      <c r="E49" s="67">
        <v>164</v>
      </c>
      <c r="F49" s="67">
        <f t="shared" si="10"/>
        <v>13.666666666666666</v>
      </c>
      <c r="G49" s="39">
        <v>10</v>
      </c>
      <c r="H49" s="101">
        <f t="shared" si="11"/>
        <v>0.72289156626506024</v>
      </c>
      <c r="I49" s="39">
        <v>17</v>
      </c>
      <c r="J49" s="101">
        <f t="shared" si="12"/>
        <v>1.2439024390243902</v>
      </c>
      <c r="K49" s="39">
        <v>16</v>
      </c>
      <c r="L49" s="87">
        <f t="shared" si="13"/>
        <v>1.1566265060240963</v>
      </c>
      <c r="M49" s="39">
        <v>15</v>
      </c>
      <c r="N49" s="87">
        <f t="shared" si="14"/>
        <v>1.0843373493975903</v>
      </c>
      <c r="O49" s="39">
        <v>11</v>
      </c>
      <c r="P49" s="87">
        <f t="shared" si="15"/>
        <v>0.79518072289156627</v>
      </c>
      <c r="Q49" s="39">
        <v>11</v>
      </c>
      <c r="R49" s="87">
        <f t="shared" si="16"/>
        <v>0.79518072289156627</v>
      </c>
      <c r="S49" s="39">
        <v>18</v>
      </c>
      <c r="T49" s="89">
        <f t="shared" si="17"/>
        <v>1.3170731707317074</v>
      </c>
      <c r="U49" s="39">
        <v>17</v>
      </c>
      <c r="V49" s="89">
        <f t="shared" si="18"/>
        <v>1.2439024390243902</v>
      </c>
      <c r="W49" s="39">
        <v>17</v>
      </c>
      <c r="X49" s="89">
        <f t="shared" si="19"/>
        <v>1.2439024390243902</v>
      </c>
    </row>
    <row r="50" spans="1:24" x14ac:dyDescent="0.25">
      <c r="A50" s="2" t="s">
        <v>5</v>
      </c>
      <c r="B50" s="2" t="s">
        <v>53</v>
      </c>
      <c r="C50" s="67">
        <v>269</v>
      </c>
      <c r="D50" s="67">
        <f t="shared" si="9"/>
        <v>22.416666666666668</v>
      </c>
      <c r="E50" s="67">
        <v>276</v>
      </c>
      <c r="F50" s="67">
        <f t="shared" si="10"/>
        <v>23</v>
      </c>
      <c r="G50" s="39">
        <v>8</v>
      </c>
      <c r="H50" s="101">
        <f t="shared" si="11"/>
        <v>0.35687732342007433</v>
      </c>
      <c r="I50" s="39">
        <v>18</v>
      </c>
      <c r="J50" s="101">
        <f t="shared" si="12"/>
        <v>0.78260869565217395</v>
      </c>
      <c r="K50" s="39">
        <v>21</v>
      </c>
      <c r="L50" s="87">
        <f t="shared" si="13"/>
        <v>0.93680297397769507</v>
      </c>
      <c r="M50" s="39">
        <v>22</v>
      </c>
      <c r="N50" s="87">
        <f t="shared" si="14"/>
        <v>0.9814126394052044</v>
      </c>
      <c r="O50" s="39">
        <v>17</v>
      </c>
      <c r="P50" s="87">
        <f t="shared" si="15"/>
        <v>0.75836431226765799</v>
      </c>
      <c r="Q50" s="39">
        <v>19</v>
      </c>
      <c r="R50" s="87">
        <f t="shared" si="16"/>
        <v>0.84758364312267653</v>
      </c>
      <c r="S50" s="39">
        <v>19</v>
      </c>
      <c r="T50" s="89">
        <f t="shared" si="17"/>
        <v>0.82608695652173914</v>
      </c>
      <c r="U50" s="39">
        <v>21</v>
      </c>
      <c r="V50" s="89">
        <f t="shared" si="18"/>
        <v>0.91304347826086951</v>
      </c>
      <c r="W50" s="39">
        <v>20</v>
      </c>
      <c r="X50" s="89">
        <f t="shared" si="19"/>
        <v>0.86956521739130432</v>
      </c>
    </row>
    <row r="51" spans="1:24" x14ac:dyDescent="0.25">
      <c r="A51" s="2" t="s">
        <v>3</v>
      </c>
      <c r="B51" s="2" t="s">
        <v>54</v>
      </c>
      <c r="C51" s="67">
        <v>266</v>
      </c>
      <c r="D51" s="67">
        <f t="shared" si="9"/>
        <v>22.166666666666668</v>
      </c>
      <c r="E51" s="67">
        <v>278</v>
      </c>
      <c r="F51" s="67">
        <f t="shared" si="10"/>
        <v>23.166666666666668</v>
      </c>
      <c r="G51" s="39">
        <v>15</v>
      </c>
      <c r="H51" s="101">
        <f t="shared" si="11"/>
        <v>0.67669172932330823</v>
      </c>
      <c r="I51" s="39">
        <v>14</v>
      </c>
      <c r="J51" s="101">
        <f t="shared" si="12"/>
        <v>0.60431654676258995</v>
      </c>
      <c r="K51" s="39">
        <v>18</v>
      </c>
      <c r="L51" s="87">
        <f t="shared" si="13"/>
        <v>0.81203007518796988</v>
      </c>
      <c r="M51" s="39">
        <v>18</v>
      </c>
      <c r="N51" s="87">
        <f t="shared" si="14"/>
        <v>0.81203007518796988</v>
      </c>
      <c r="O51" s="39">
        <v>18</v>
      </c>
      <c r="P51" s="87">
        <f t="shared" si="15"/>
        <v>0.81203007518796988</v>
      </c>
      <c r="Q51" s="39">
        <v>19</v>
      </c>
      <c r="R51" s="87">
        <f t="shared" si="16"/>
        <v>0.8571428571428571</v>
      </c>
      <c r="S51" s="39">
        <v>19</v>
      </c>
      <c r="T51" s="89">
        <f t="shared" si="17"/>
        <v>0.82014388489208634</v>
      </c>
      <c r="U51" s="39">
        <v>16</v>
      </c>
      <c r="V51" s="89">
        <f t="shared" si="18"/>
        <v>0.69064748201438841</v>
      </c>
      <c r="W51" s="39">
        <v>16</v>
      </c>
      <c r="X51" s="89">
        <f t="shared" si="19"/>
        <v>0.69064748201438841</v>
      </c>
    </row>
    <row r="52" spans="1:24" x14ac:dyDescent="0.25">
      <c r="A52" s="2" t="s">
        <v>3</v>
      </c>
      <c r="B52" s="2" t="s">
        <v>55</v>
      </c>
      <c r="C52" s="67">
        <v>76</v>
      </c>
      <c r="D52" s="67">
        <f t="shared" si="9"/>
        <v>6.333333333333333</v>
      </c>
      <c r="E52" s="67">
        <v>97</v>
      </c>
      <c r="F52" s="67">
        <f t="shared" si="10"/>
        <v>8.0833333333333339</v>
      </c>
      <c r="G52" s="39">
        <v>0</v>
      </c>
      <c r="H52" s="101">
        <f t="shared" si="11"/>
        <v>0</v>
      </c>
      <c r="I52" s="39">
        <v>0</v>
      </c>
      <c r="J52" s="101">
        <f t="shared" si="12"/>
        <v>0</v>
      </c>
      <c r="K52" s="39">
        <v>8</v>
      </c>
      <c r="L52" s="87">
        <f t="shared" si="13"/>
        <v>1.2631578947368423</v>
      </c>
      <c r="M52" s="39">
        <v>8</v>
      </c>
      <c r="N52" s="87">
        <f t="shared" si="14"/>
        <v>1.2631578947368423</v>
      </c>
      <c r="O52" s="39">
        <v>0</v>
      </c>
      <c r="P52" s="87">
        <f t="shared" si="15"/>
        <v>0</v>
      </c>
      <c r="Q52" s="39">
        <v>0</v>
      </c>
      <c r="R52" s="87">
        <f t="shared" si="16"/>
        <v>0</v>
      </c>
      <c r="S52" s="39">
        <v>5</v>
      </c>
      <c r="T52" s="89">
        <f t="shared" si="17"/>
        <v>0.61855670103092775</v>
      </c>
      <c r="U52" s="39">
        <v>4</v>
      </c>
      <c r="V52" s="89">
        <f t="shared" si="18"/>
        <v>0.49484536082474223</v>
      </c>
      <c r="W52" s="39">
        <v>4</v>
      </c>
      <c r="X52" s="89">
        <f t="shared" si="19"/>
        <v>0.49484536082474223</v>
      </c>
    </row>
    <row r="53" spans="1:24" x14ac:dyDescent="0.25">
      <c r="A53" s="2" t="s">
        <v>5</v>
      </c>
      <c r="B53" s="2" t="s">
        <v>56</v>
      </c>
      <c r="C53" s="67">
        <v>231</v>
      </c>
      <c r="D53" s="67">
        <f t="shared" si="9"/>
        <v>19.25</v>
      </c>
      <c r="E53" s="67">
        <v>275</v>
      </c>
      <c r="F53" s="67">
        <f t="shared" si="10"/>
        <v>22.916666666666668</v>
      </c>
      <c r="G53" s="39">
        <v>20</v>
      </c>
      <c r="H53" s="101">
        <f t="shared" si="11"/>
        <v>1.0389610389610389</v>
      </c>
      <c r="I53" s="39">
        <v>2</v>
      </c>
      <c r="J53" s="101">
        <f t="shared" si="12"/>
        <v>8.7272727272727266E-2</v>
      </c>
      <c r="K53" s="39">
        <v>24</v>
      </c>
      <c r="L53" s="87">
        <f t="shared" si="13"/>
        <v>1.2467532467532467</v>
      </c>
      <c r="M53" s="39">
        <v>24</v>
      </c>
      <c r="N53" s="87">
        <f t="shared" si="14"/>
        <v>1.2467532467532467</v>
      </c>
      <c r="O53" s="39">
        <v>21</v>
      </c>
      <c r="P53" s="87">
        <f t="shared" si="15"/>
        <v>1.0909090909090908</v>
      </c>
      <c r="Q53" s="39">
        <v>20</v>
      </c>
      <c r="R53" s="87">
        <f t="shared" si="16"/>
        <v>1.0389610389610389</v>
      </c>
      <c r="S53" s="39">
        <v>9</v>
      </c>
      <c r="T53" s="89">
        <f t="shared" si="17"/>
        <v>0.3927272727272727</v>
      </c>
      <c r="U53" s="39">
        <v>18</v>
      </c>
      <c r="V53" s="89">
        <f t="shared" si="18"/>
        <v>0.78545454545454541</v>
      </c>
      <c r="W53" s="39">
        <v>18</v>
      </c>
      <c r="X53" s="89">
        <f t="shared" si="19"/>
        <v>0.78545454545454541</v>
      </c>
    </row>
    <row r="54" spans="1:24" x14ac:dyDescent="0.25">
      <c r="A54" s="2" t="s">
        <v>5</v>
      </c>
      <c r="B54" s="2" t="s">
        <v>57</v>
      </c>
      <c r="C54" s="67">
        <v>173</v>
      </c>
      <c r="D54" s="67">
        <f t="shared" si="9"/>
        <v>14.416666666666666</v>
      </c>
      <c r="E54" s="67">
        <v>152</v>
      </c>
      <c r="F54" s="67">
        <f t="shared" si="10"/>
        <v>12.666666666666666</v>
      </c>
      <c r="G54" s="39">
        <v>13</v>
      </c>
      <c r="H54" s="101">
        <f t="shared" si="11"/>
        <v>0.90173410404624277</v>
      </c>
      <c r="I54" s="39">
        <v>9</v>
      </c>
      <c r="J54" s="101">
        <f t="shared" si="12"/>
        <v>0.71052631578947367</v>
      </c>
      <c r="K54" s="39">
        <v>12</v>
      </c>
      <c r="L54" s="87">
        <f t="shared" si="13"/>
        <v>0.83236994219653182</v>
      </c>
      <c r="M54" s="39">
        <v>12</v>
      </c>
      <c r="N54" s="87">
        <f t="shared" si="14"/>
        <v>0.83236994219653182</v>
      </c>
      <c r="O54" s="39">
        <v>13</v>
      </c>
      <c r="P54" s="87">
        <f t="shared" si="15"/>
        <v>0.90173410404624277</v>
      </c>
      <c r="Q54" s="39">
        <v>13</v>
      </c>
      <c r="R54" s="87">
        <f t="shared" si="16"/>
        <v>0.90173410404624277</v>
      </c>
      <c r="S54" s="39">
        <v>10</v>
      </c>
      <c r="T54" s="89">
        <f t="shared" si="17"/>
        <v>0.78947368421052633</v>
      </c>
      <c r="U54" s="39">
        <v>9</v>
      </c>
      <c r="V54" s="89">
        <f t="shared" si="18"/>
        <v>0.71052631578947367</v>
      </c>
      <c r="W54" s="39">
        <v>9</v>
      </c>
      <c r="X54" s="89">
        <f t="shared" si="19"/>
        <v>0.71052631578947367</v>
      </c>
    </row>
    <row r="55" spans="1:24" x14ac:dyDescent="0.25">
      <c r="A55" s="2" t="s">
        <v>3</v>
      </c>
      <c r="B55" s="2" t="s">
        <v>58</v>
      </c>
      <c r="C55" s="67">
        <v>711</v>
      </c>
      <c r="D55" s="67">
        <f t="shared" si="9"/>
        <v>59.25</v>
      </c>
      <c r="E55" s="67">
        <v>656</v>
      </c>
      <c r="F55" s="67">
        <f t="shared" si="10"/>
        <v>54.666666666666664</v>
      </c>
      <c r="G55" s="39">
        <v>53</v>
      </c>
      <c r="H55" s="101">
        <f t="shared" si="11"/>
        <v>0.89451476793248941</v>
      </c>
      <c r="I55" s="39">
        <v>21</v>
      </c>
      <c r="J55" s="101">
        <f t="shared" si="12"/>
        <v>0.38414634146341464</v>
      </c>
      <c r="K55" s="39">
        <v>59</v>
      </c>
      <c r="L55" s="87">
        <f t="shared" si="13"/>
        <v>0.99578059071729963</v>
      </c>
      <c r="M55" s="39">
        <v>44</v>
      </c>
      <c r="N55" s="87">
        <f t="shared" si="14"/>
        <v>0.7426160337552743</v>
      </c>
      <c r="O55" s="39">
        <v>47</v>
      </c>
      <c r="P55" s="87">
        <f t="shared" si="15"/>
        <v>0.7932489451476793</v>
      </c>
      <c r="Q55" s="39">
        <v>52</v>
      </c>
      <c r="R55" s="87">
        <f t="shared" si="16"/>
        <v>0.87763713080168781</v>
      </c>
      <c r="S55" s="39">
        <v>37</v>
      </c>
      <c r="T55" s="89">
        <f t="shared" si="17"/>
        <v>0.67682926829268297</v>
      </c>
      <c r="U55" s="39">
        <v>43</v>
      </c>
      <c r="V55" s="89">
        <f t="shared" si="18"/>
        <v>0.78658536585365857</v>
      </c>
      <c r="W55" s="39">
        <v>50</v>
      </c>
      <c r="X55" s="89">
        <f t="shared" si="19"/>
        <v>0.91463414634146345</v>
      </c>
    </row>
    <row r="56" spans="1:24" x14ac:dyDescent="0.25">
      <c r="A56" s="2" t="s">
        <v>4</v>
      </c>
      <c r="B56" s="2" t="s">
        <v>59</v>
      </c>
      <c r="C56" s="67">
        <v>218</v>
      </c>
      <c r="D56" s="67">
        <f t="shared" si="9"/>
        <v>18.166666666666668</v>
      </c>
      <c r="E56" s="67">
        <v>244</v>
      </c>
      <c r="F56" s="67">
        <f t="shared" si="10"/>
        <v>20.333333333333332</v>
      </c>
      <c r="G56" s="39">
        <v>23</v>
      </c>
      <c r="H56" s="101">
        <f t="shared" si="11"/>
        <v>1.2660550458715596</v>
      </c>
      <c r="I56" s="39">
        <v>13</v>
      </c>
      <c r="J56" s="101">
        <f t="shared" si="12"/>
        <v>0.63934426229508201</v>
      </c>
      <c r="K56" s="39">
        <v>13</v>
      </c>
      <c r="L56" s="87">
        <f t="shared" si="13"/>
        <v>0.71559633027522929</v>
      </c>
      <c r="M56" s="39">
        <v>15</v>
      </c>
      <c r="N56" s="87">
        <f t="shared" si="14"/>
        <v>0.82568807339449535</v>
      </c>
      <c r="O56" s="39">
        <v>25</v>
      </c>
      <c r="P56" s="87">
        <f t="shared" si="15"/>
        <v>1.3761467889908257</v>
      </c>
      <c r="Q56" s="39">
        <v>25</v>
      </c>
      <c r="R56" s="87">
        <f t="shared" si="16"/>
        <v>1.3761467889908257</v>
      </c>
      <c r="S56" s="39">
        <v>15</v>
      </c>
      <c r="T56" s="89">
        <f t="shared" si="17"/>
        <v>0.73770491803278693</v>
      </c>
      <c r="U56" s="39">
        <v>14</v>
      </c>
      <c r="V56" s="89">
        <f t="shared" si="18"/>
        <v>0.68852459016393441</v>
      </c>
      <c r="W56" s="39">
        <v>15</v>
      </c>
      <c r="X56" s="89">
        <f t="shared" si="19"/>
        <v>0.73770491803278693</v>
      </c>
    </row>
    <row r="57" spans="1:24" x14ac:dyDescent="0.25">
      <c r="A57" s="2" t="s">
        <v>3</v>
      </c>
      <c r="B57" s="2" t="s">
        <v>60</v>
      </c>
      <c r="C57" s="67">
        <v>342</v>
      </c>
      <c r="D57" s="67">
        <f t="shared" si="9"/>
        <v>28.5</v>
      </c>
      <c r="E57" s="67">
        <v>338</v>
      </c>
      <c r="F57" s="67">
        <f t="shared" si="10"/>
        <v>28.166666666666668</v>
      </c>
      <c r="G57" s="39">
        <v>32</v>
      </c>
      <c r="H57" s="101">
        <f t="shared" si="11"/>
        <v>1.1228070175438596</v>
      </c>
      <c r="I57" s="39">
        <v>23</v>
      </c>
      <c r="J57" s="101">
        <f t="shared" si="12"/>
        <v>0.81656804733727806</v>
      </c>
      <c r="K57" s="39">
        <v>36</v>
      </c>
      <c r="L57" s="87">
        <f t="shared" si="13"/>
        <v>1.263157894736842</v>
      </c>
      <c r="M57" s="39">
        <v>29</v>
      </c>
      <c r="N57" s="87">
        <f t="shared" si="14"/>
        <v>1.0175438596491229</v>
      </c>
      <c r="O57" s="39">
        <v>36</v>
      </c>
      <c r="P57" s="87">
        <f t="shared" si="15"/>
        <v>1.263157894736842</v>
      </c>
      <c r="Q57" s="39">
        <v>39</v>
      </c>
      <c r="R57" s="87">
        <f t="shared" si="16"/>
        <v>1.368421052631579</v>
      </c>
      <c r="S57" s="39">
        <v>30</v>
      </c>
      <c r="T57" s="89">
        <f t="shared" si="17"/>
        <v>1.0650887573964496</v>
      </c>
      <c r="U57" s="39">
        <v>34</v>
      </c>
      <c r="V57" s="89">
        <f t="shared" si="18"/>
        <v>1.2071005917159763</v>
      </c>
      <c r="W57" s="39">
        <v>41</v>
      </c>
      <c r="X57" s="89">
        <f t="shared" si="19"/>
        <v>1.4556213017751478</v>
      </c>
    </row>
    <row r="58" spans="1:24" x14ac:dyDescent="0.25">
      <c r="A58" s="2" t="s">
        <v>3</v>
      </c>
      <c r="B58" s="2" t="s">
        <v>61</v>
      </c>
      <c r="C58" s="67">
        <v>325</v>
      </c>
      <c r="D58" s="67">
        <f t="shared" si="9"/>
        <v>27.083333333333332</v>
      </c>
      <c r="E58" s="67">
        <v>383</v>
      </c>
      <c r="F58" s="67">
        <f t="shared" si="10"/>
        <v>31.916666666666668</v>
      </c>
      <c r="G58" s="39">
        <v>0</v>
      </c>
      <c r="H58" s="101">
        <f t="shared" si="11"/>
        <v>0</v>
      </c>
      <c r="I58" s="39">
        <v>0</v>
      </c>
      <c r="J58" s="101">
        <f t="shared" si="12"/>
        <v>0</v>
      </c>
      <c r="K58" s="39">
        <v>25</v>
      </c>
      <c r="L58" s="87">
        <f t="shared" si="13"/>
        <v>0.92307692307692313</v>
      </c>
      <c r="M58" s="39">
        <v>22</v>
      </c>
      <c r="N58" s="87">
        <f t="shared" si="14"/>
        <v>0.8123076923076924</v>
      </c>
      <c r="O58" s="39">
        <v>17</v>
      </c>
      <c r="P58" s="87">
        <f t="shared" si="15"/>
        <v>0.62769230769230777</v>
      </c>
      <c r="Q58" s="39">
        <v>17</v>
      </c>
      <c r="R58" s="87">
        <f t="shared" si="16"/>
        <v>0.62769230769230777</v>
      </c>
      <c r="S58" s="39">
        <v>19</v>
      </c>
      <c r="T58" s="89">
        <f t="shared" si="17"/>
        <v>0.59530026109660572</v>
      </c>
      <c r="U58" s="39">
        <v>21</v>
      </c>
      <c r="V58" s="89">
        <f t="shared" si="18"/>
        <v>0.65796344647519578</v>
      </c>
      <c r="W58" s="39">
        <v>20</v>
      </c>
      <c r="X58" s="89">
        <f t="shared" si="19"/>
        <v>0.62663185378590081</v>
      </c>
    </row>
    <row r="59" spans="1:24" x14ac:dyDescent="0.25">
      <c r="A59" s="2" t="s">
        <v>5</v>
      </c>
      <c r="B59" s="2" t="s">
        <v>62</v>
      </c>
      <c r="C59" s="67">
        <v>289</v>
      </c>
      <c r="D59" s="67">
        <f t="shared" si="9"/>
        <v>24.083333333333332</v>
      </c>
      <c r="E59" s="67">
        <v>311</v>
      </c>
      <c r="F59" s="67">
        <f t="shared" si="10"/>
        <v>25.916666666666668</v>
      </c>
      <c r="G59" s="39">
        <v>14</v>
      </c>
      <c r="H59" s="101">
        <f t="shared" si="11"/>
        <v>0.58131487889273359</v>
      </c>
      <c r="I59" s="39">
        <v>20</v>
      </c>
      <c r="J59" s="101">
        <f t="shared" si="12"/>
        <v>0.77170418006430863</v>
      </c>
      <c r="K59" s="39">
        <v>33</v>
      </c>
      <c r="L59" s="87">
        <f t="shared" si="13"/>
        <v>1.3702422145328721</v>
      </c>
      <c r="M59" s="39">
        <v>28</v>
      </c>
      <c r="N59" s="87">
        <f t="shared" si="14"/>
        <v>1.1626297577854672</v>
      </c>
      <c r="O59" s="39">
        <v>23</v>
      </c>
      <c r="P59" s="87">
        <f t="shared" si="15"/>
        <v>0.95501730103806237</v>
      </c>
      <c r="Q59" s="39">
        <v>18</v>
      </c>
      <c r="R59" s="87">
        <f t="shared" si="16"/>
        <v>0.74740484429065746</v>
      </c>
      <c r="S59" s="39">
        <v>17</v>
      </c>
      <c r="T59" s="89">
        <f t="shared" si="17"/>
        <v>0.65594855305466238</v>
      </c>
      <c r="U59" s="39">
        <v>34</v>
      </c>
      <c r="V59" s="89">
        <f t="shared" si="18"/>
        <v>1.3118971061093248</v>
      </c>
      <c r="W59" s="39">
        <v>35</v>
      </c>
      <c r="X59" s="89">
        <f t="shared" si="19"/>
        <v>1.35048231511254</v>
      </c>
    </row>
    <row r="60" spans="1:24" x14ac:dyDescent="0.25">
      <c r="A60" s="2" t="s">
        <v>3</v>
      </c>
      <c r="B60" s="2" t="s">
        <v>63</v>
      </c>
      <c r="C60" s="67">
        <v>92</v>
      </c>
      <c r="D60" s="67">
        <f t="shared" si="9"/>
        <v>7.666666666666667</v>
      </c>
      <c r="E60" s="67">
        <v>85</v>
      </c>
      <c r="F60" s="67">
        <f t="shared" si="10"/>
        <v>7.083333333333333</v>
      </c>
      <c r="G60" s="39">
        <v>2</v>
      </c>
      <c r="H60" s="101">
        <f t="shared" si="11"/>
        <v>0.2608695652173913</v>
      </c>
      <c r="I60" s="39">
        <v>0</v>
      </c>
      <c r="J60" s="101">
        <f t="shared" si="12"/>
        <v>0</v>
      </c>
      <c r="K60" s="39">
        <v>2</v>
      </c>
      <c r="L60" s="87">
        <f t="shared" si="13"/>
        <v>0.2608695652173913</v>
      </c>
      <c r="M60" s="39">
        <v>2</v>
      </c>
      <c r="N60" s="87">
        <f t="shared" si="14"/>
        <v>0.2608695652173913</v>
      </c>
      <c r="O60" s="39">
        <v>2</v>
      </c>
      <c r="P60" s="87">
        <f t="shared" si="15"/>
        <v>0.2608695652173913</v>
      </c>
      <c r="Q60" s="39">
        <v>2</v>
      </c>
      <c r="R60" s="87">
        <f t="shared" si="16"/>
        <v>0.2608695652173913</v>
      </c>
      <c r="S60" s="39">
        <v>0</v>
      </c>
      <c r="T60" s="89">
        <f t="shared" si="17"/>
        <v>0</v>
      </c>
      <c r="U60" s="39">
        <v>0</v>
      </c>
      <c r="V60" s="89">
        <f t="shared" si="18"/>
        <v>0</v>
      </c>
      <c r="W60" s="39">
        <v>0</v>
      </c>
      <c r="X60" s="89">
        <f t="shared" si="19"/>
        <v>0</v>
      </c>
    </row>
    <row r="61" spans="1:24" x14ac:dyDescent="0.25">
      <c r="A61" s="2" t="s">
        <v>5</v>
      </c>
      <c r="B61" s="2" t="s">
        <v>64</v>
      </c>
      <c r="C61" s="67">
        <v>201</v>
      </c>
      <c r="D61" s="67">
        <f t="shared" si="9"/>
        <v>16.75</v>
      </c>
      <c r="E61" s="67">
        <v>239</v>
      </c>
      <c r="F61" s="67">
        <f t="shared" si="10"/>
        <v>19.916666666666668</v>
      </c>
      <c r="G61" s="39">
        <v>20</v>
      </c>
      <c r="H61" s="101">
        <f t="shared" si="11"/>
        <v>1.1940298507462686</v>
      </c>
      <c r="I61" s="39">
        <v>0</v>
      </c>
      <c r="J61" s="101">
        <f t="shared" si="12"/>
        <v>0</v>
      </c>
      <c r="K61" s="39">
        <v>36</v>
      </c>
      <c r="L61" s="87">
        <f t="shared" si="13"/>
        <v>2.1492537313432836</v>
      </c>
      <c r="M61" s="39">
        <v>37</v>
      </c>
      <c r="N61" s="87">
        <f t="shared" si="14"/>
        <v>2.2089552238805972</v>
      </c>
      <c r="O61" s="39">
        <v>18</v>
      </c>
      <c r="P61" s="87">
        <f t="shared" si="15"/>
        <v>1.0746268656716418</v>
      </c>
      <c r="Q61" s="39">
        <v>20</v>
      </c>
      <c r="R61" s="87">
        <f t="shared" si="16"/>
        <v>1.1940298507462686</v>
      </c>
      <c r="S61" s="39">
        <v>32</v>
      </c>
      <c r="T61" s="89">
        <f t="shared" si="17"/>
        <v>1.606694560669456</v>
      </c>
      <c r="U61" s="39">
        <v>41</v>
      </c>
      <c r="V61" s="89">
        <f t="shared" si="18"/>
        <v>2.0585774058577404</v>
      </c>
      <c r="W61" s="39">
        <v>40</v>
      </c>
      <c r="X61" s="89">
        <f t="shared" si="19"/>
        <v>2.00836820083682</v>
      </c>
    </row>
    <row r="62" spans="1:24" x14ac:dyDescent="0.25">
      <c r="A62" s="2" t="s">
        <v>4</v>
      </c>
      <c r="B62" s="2" t="s">
        <v>65</v>
      </c>
      <c r="C62" s="67">
        <v>321</v>
      </c>
      <c r="D62" s="67">
        <f t="shared" si="9"/>
        <v>26.75</v>
      </c>
      <c r="E62" s="67">
        <v>229</v>
      </c>
      <c r="F62" s="67">
        <f t="shared" si="10"/>
        <v>19.083333333333332</v>
      </c>
      <c r="G62" s="39">
        <v>31</v>
      </c>
      <c r="H62" s="101">
        <f t="shared" si="11"/>
        <v>1.1588785046728971</v>
      </c>
      <c r="I62" s="39">
        <v>32</v>
      </c>
      <c r="J62" s="101">
        <f t="shared" si="12"/>
        <v>1.6768558951965067</v>
      </c>
      <c r="K62" s="39">
        <v>21</v>
      </c>
      <c r="L62" s="87">
        <f t="shared" si="13"/>
        <v>0.78504672897196259</v>
      </c>
      <c r="M62" s="39">
        <v>21</v>
      </c>
      <c r="N62" s="87">
        <f t="shared" si="14"/>
        <v>0.78504672897196259</v>
      </c>
      <c r="O62" s="39">
        <v>21</v>
      </c>
      <c r="P62" s="87">
        <f t="shared" si="15"/>
        <v>0.78504672897196259</v>
      </c>
      <c r="Q62" s="39">
        <v>19</v>
      </c>
      <c r="R62" s="87">
        <f t="shared" si="16"/>
        <v>0.71028037383177567</v>
      </c>
      <c r="S62" s="39">
        <v>21</v>
      </c>
      <c r="T62" s="89">
        <f t="shared" si="17"/>
        <v>1.1004366812227075</v>
      </c>
      <c r="U62" s="39">
        <v>16</v>
      </c>
      <c r="V62" s="89">
        <f t="shared" si="18"/>
        <v>0.83842794759825334</v>
      </c>
      <c r="W62" s="39">
        <v>18</v>
      </c>
      <c r="X62" s="89">
        <f t="shared" si="19"/>
        <v>0.94323144104803502</v>
      </c>
    </row>
    <row r="63" spans="1:24" x14ac:dyDescent="0.25">
      <c r="A63" s="2" t="s">
        <v>5</v>
      </c>
      <c r="B63" s="2" t="s">
        <v>66</v>
      </c>
      <c r="C63" s="67">
        <v>127</v>
      </c>
      <c r="D63" s="67">
        <f t="shared" si="9"/>
        <v>10.583333333333334</v>
      </c>
      <c r="E63" s="67">
        <v>144</v>
      </c>
      <c r="F63" s="67">
        <f t="shared" si="10"/>
        <v>12</v>
      </c>
      <c r="G63" s="39">
        <v>9</v>
      </c>
      <c r="H63" s="101">
        <f t="shared" si="11"/>
        <v>0.85039370078740151</v>
      </c>
      <c r="I63" s="39">
        <v>9</v>
      </c>
      <c r="J63" s="101">
        <f t="shared" si="12"/>
        <v>0.75</v>
      </c>
      <c r="K63" s="39">
        <v>16</v>
      </c>
      <c r="L63" s="87">
        <f t="shared" si="13"/>
        <v>1.5118110236220472</v>
      </c>
      <c r="M63" s="39">
        <v>14</v>
      </c>
      <c r="N63" s="87">
        <f t="shared" si="14"/>
        <v>1.3228346456692912</v>
      </c>
      <c r="O63" s="39">
        <v>11</v>
      </c>
      <c r="P63" s="87">
        <f t="shared" si="15"/>
        <v>1.0393700787401574</v>
      </c>
      <c r="Q63" s="39">
        <v>11</v>
      </c>
      <c r="R63" s="87">
        <f t="shared" si="16"/>
        <v>1.0393700787401574</v>
      </c>
      <c r="S63" s="39">
        <v>4</v>
      </c>
      <c r="T63" s="89">
        <f t="shared" si="17"/>
        <v>0.33333333333333331</v>
      </c>
      <c r="U63" s="39">
        <v>10</v>
      </c>
      <c r="V63" s="89">
        <f t="shared" si="18"/>
        <v>0.83333333333333337</v>
      </c>
      <c r="W63" s="39">
        <v>10</v>
      </c>
      <c r="X63" s="89">
        <f t="shared" si="19"/>
        <v>0.83333333333333337</v>
      </c>
    </row>
    <row r="64" spans="1:24" x14ac:dyDescent="0.25">
      <c r="A64" s="2" t="s">
        <v>2</v>
      </c>
      <c r="B64" s="2" t="s">
        <v>67</v>
      </c>
      <c r="C64" s="67">
        <v>119</v>
      </c>
      <c r="D64" s="67">
        <f t="shared" si="9"/>
        <v>9.9166666666666661</v>
      </c>
      <c r="E64" s="67">
        <v>155</v>
      </c>
      <c r="F64" s="67">
        <f t="shared" si="10"/>
        <v>12.916666666666666</v>
      </c>
      <c r="G64" s="39">
        <v>5</v>
      </c>
      <c r="H64" s="101">
        <f t="shared" si="11"/>
        <v>0.50420168067226889</v>
      </c>
      <c r="I64" s="39">
        <v>0</v>
      </c>
      <c r="J64" s="101">
        <f t="shared" si="12"/>
        <v>0</v>
      </c>
      <c r="K64" s="39">
        <v>7</v>
      </c>
      <c r="L64" s="87">
        <f t="shared" si="13"/>
        <v>0.70588235294117652</v>
      </c>
      <c r="M64" s="39">
        <v>6</v>
      </c>
      <c r="N64" s="87">
        <f t="shared" si="14"/>
        <v>0.60504201680672276</v>
      </c>
      <c r="O64" s="39">
        <v>7</v>
      </c>
      <c r="P64" s="87">
        <f t="shared" si="15"/>
        <v>0.70588235294117652</v>
      </c>
      <c r="Q64" s="39">
        <v>7</v>
      </c>
      <c r="R64" s="87">
        <f t="shared" si="16"/>
        <v>0.70588235294117652</v>
      </c>
      <c r="S64" s="39">
        <v>0</v>
      </c>
      <c r="T64" s="89">
        <f t="shared" si="17"/>
        <v>0</v>
      </c>
      <c r="U64" s="39">
        <v>5</v>
      </c>
      <c r="V64" s="89">
        <f t="shared" si="18"/>
        <v>0.38709677419354843</v>
      </c>
      <c r="W64" s="39">
        <v>6</v>
      </c>
      <c r="X64" s="89">
        <f t="shared" si="19"/>
        <v>0.46451612903225808</v>
      </c>
    </row>
    <row r="65" spans="1:24" x14ac:dyDescent="0.25">
      <c r="A65" s="2" t="s">
        <v>2</v>
      </c>
      <c r="B65" s="2" t="s">
        <v>68</v>
      </c>
      <c r="C65" s="67">
        <v>684</v>
      </c>
      <c r="D65" s="67">
        <f t="shared" si="9"/>
        <v>57</v>
      </c>
      <c r="E65" s="67">
        <v>685</v>
      </c>
      <c r="F65" s="67">
        <f t="shared" si="10"/>
        <v>57.083333333333336</v>
      </c>
      <c r="G65" s="39">
        <v>49</v>
      </c>
      <c r="H65" s="101">
        <f t="shared" si="11"/>
        <v>0.85964912280701755</v>
      </c>
      <c r="I65" s="39">
        <v>27</v>
      </c>
      <c r="J65" s="101">
        <f t="shared" si="12"/>
        <v>0.472992700729927</v>
      </c>
      <c r="K65" s="39">
        <v>64</v>
      </c>
      <c r="L65" s="87">
        <f t="shared" si="13"/>
        <v>1.1228070175438596</v>
      </c>
      <c r="M65" s="39">
        <v>67</v>
      </c>
      <c r="N65" s="87">
        <f t="shared" si="14"/>
        <v>1.1754385964912282</v>
      </c>
      <c r="O65" s="39">
        <v>62</v>
      </c>
      <c r="P65" s="87">
        <f t="shared" si="15"/>
        <v>1.0877192982456141</v>
      </c>
      <c r="Q65" s="39">
        <v>53</v>
      </c>
      <c r="R65" s="87">
        <f t="shared" si="16"/>
        <v>0.92982456140350878</v>
      </c>
      <c r="S65" s="39">
        <v>62</v>
      </c>
      <c r="T65" s="89">
        <f t="shared" si="17"/>
        <v>1.0861313868613138</v>
      </c>
      <c r="U65" s="39">
        <v>58</v>
      </c>
      <c r="V65" s="89">
        <f t="shared" si="18"/>
        <v>1.0160583941605839</v>
      </c>
      <c r="W65" s="39">
        <v>64</v>
      </c>
      <c r="X65" s="89">
        <f t="shared" si="19"/>
        <v>1.1211678832116787</v>
      </c>
    </row>
    <row r="66" spans="1:24" x14ac:dyDescent="0.25">
      <c r="A66" s="2" t="s">
        <v>2</v>
      </c>
      <c r="B66" s="2" t="s">
        <v>69</v>
      </c>
      <c r="C66" s="67">
        <v>290</v>
      </c>
      <c r="D66" s="67">
        <f t="shared" si="9"/>
        <v>24.166666666666668</v>
      </c>
      <c r="E66" s="67">
        <v>260</v>
      </c>
      <c r="F66" s="67">
        <f t="shared" si="10"/>
        <v>21.666666666666668</v>
      </c>
      <c r="G66" s="39">
        <v>19</v>
      </c>
      <c r="H66" s="101">
        <f t="shared" si="11"/>
        <v>0.78620689655172415</v>
      </c>
      <c r="I66" s="39">
        <v>13</v>
      </c>
      <c r="J66" s="101">
        <f t="shared" si="12"/>
        <v>0.6</v>
      </c>
      <c r="K66" s="39">
        <v>25</v>
      </c>
      <c r="L66" s="87">
        <f t="shared" si="13"/>
        <v>1.0344827586206895</v>
      </c>
      <c r="M66" s="39">
        <v>28</v>
      </c>
      <c r="N66" s="87">
        <f t="shared" si="14"/>
        <v>1.1586206896551723</v>
      </c>
      <c r="O66" s="39">
        <v>21</v>
      </c>
      <c r="P66" s="87">
        <f t="shared" si="15"/>
        <v>0.86896551724137927</v>
      </c>
      <c r="Q66" s="39">
        <v>21</v>
      </c>
      <c r="R66" s="87">
        <f t="shared" si="16"/>
        <v>0.86896551724137927</v>
      </c>
      <c r="S66" s="39">
        <v>22</v>
      </c>
      <c r="T66" s="89">
        <f t="shared" si="17"/>
        <v>1.0153846153846153</v>
      </c>
      <c r="U66" s="39">
        <v>18</v>
      </c>
      <c r="V66" s="89">
        <f t="shared" si="18"/>
        <v>0.8307692307692307</v>
      </c>
      <c r="W66" s="39">
        <v>19</v>
      </c>
      <c r="X66" s="89">
        <f t="shared" si="19"/>
        <v>0.87692307692307692</v>
      </c>
    </row>
    <row r="67" spans="1:24" x14ac:dyDescent="0.25">
      <c r="A67" s="2" t="s">
        <v>4</v>
      </c>
      <c r="B67" s="2" t="s">
        <v>70</v>
      </c>
      <c r="C67" s="67">
        <v>110</v>
      </c>
      <c r="D67" s="67">
        <f t="shared" si="9"/>
        <v>9.1666666666666661</v>
      </c>
      <c r="E67" s="67">
        <v>117</v>
      </c>
      <c r="F67" s="67">
        <f t="shared" si="10"/>
        <v>9.75</v>
      </c>
      <c r="G67" s="39">
        <v>3</v>
      </c>
      <c r="H67" s="101">
        <f t="shared" ref="H67:H80" si="20">G67/D67</f>
        <v>0.32727272727272727</v>
      </c>
      <c r="I67" s="39">
        <v>4</v>
      </c>
      <c r="J67" s="101">
        <f t="shared" ref="J67:J80" si="21">I67/F67</f>
        <v>0.41025641025641024</v>
      </c>
      <c r="K67" s="39">
        <v>11</v>
      </c>
      <c r="L67" s="87">
        <f t="shared" ref="L67:L80" si="22">K67/D67</f>
        <v>1.2000000000000002</v>
      </c>
      <c r="M67" s="39">
        <v>11</v>
      </c>
      <c r="N67" s="87">
        <f t="shared" ref="N67:N80" si="23">M67/D67</f>
        <v>1.2000000000000002</v>
      </c>
      <c r="O67" s="39">
        <v>1</v>
      </c>
      <c r="P67" s="87">
        <f t="shared" ref="P67:P80" si="24">O67/D67</f>
        <v>0.1090909090909091</v>
      </c>
      <c r="Q67" s="39">
        <v>1</v>
      </c>
      <c r="R67" s="87">
        <f t="shared" ref="R67:R80" si="25">Q67/D67</f>
        <v>0.1090909090909091</v>
      </c>
      <c r="S67" s="39">
        <v>8</v>
      </c>
      <c r="T67" s="89">
        <f t="shared" ref="T67:T80" si="26">S67/F67</f>
        <v>0.82051282051282048</v>
      </c>
      <c r="U67" s="39">
        <v>9</v>
      </c>
      <c r="V67" s="89">
        <f t="shared" ref="V67:V80" si="27">U67/F67</f>
        <v>0.92307692307692313</v>
      </c>
      <c r="W67" s="39">
        <v>9</v>
      </c>
      <c r="X67" s="89">
        <f t="shared" ref="X67:X80" si="28">W67/F67</f>
        <v>0.92307692307692313</v>
      </c>
    </row>
    <row r="68" spans="1:24" x14ac:dyDescent="0.25">
      <c r="A68" s="2" t="s">
        <v>4</v>
      </c>
      <c r="B68" s="2" t="s">
        <v>71</v>
      </c>
      <c r="C68" s="67">
        <v>430</v>
      </c>
      <c r="D68" s="67">
        <f t="shared" ref="D68:D80" si="29">C68/12*1</f>
        <v>35.833333333333336</v>
      </c>
      <c r="E68" s="67">
        <v>426</v>
      </c>
      <c r="F68" s="67">
        <f t="shared" ref="F68:F80" si="30">E68/12*1</f>
        <v>35.5</v>
      </c>
      <c r="G68" s="39">
        <v>33</v>
      </c>
      <c r="H68" s="101">
        <f t="shared" si="20"/>
        <v>0.92093023255813944</v>
      </c>
      <c r="I68" s="39">
        <v>26</v>
      </c>
      <c r="J68" s="101">
        <f t="shared" si="21"/>
        <v>0.73239436619718312</v>
      </c>
      <c r="K68" s="39">
        <v>23</v>
      </c>
      <c r="L68" s="87">
        <f t="shared" si="22"/>
        <v>0.64186046511627903</v>
      </c>
      <c r="M68" s="39">
        <v>25</v>
      </c>
      <c r="N68" s="87">
        <f t="shared" si="23"/>
        <v>0.69767441860465107</v>
      </c>
      <c r="O68" s="39">
        <v>32</v>
      </c>
      <c r="P68" s="87">
        <f t="shared" si="24"/>
        <v>0.89302325581395348</v>
      </c>
      <c r="Q68" s="39">
        <v>30</v>
      </c>
      <c r="R68" s="87">
        <f t="shared" si="25"/>
        <v>0.83720930232558133</v>
      </c>
      <c r="S68" s="39">
        <v>37</v>
      </c>
      <c r="T68" s="89">
        <f t="shared" si="26"/>
        <v>1.0422535211267605</v>
      </c>
      <c r="U68" s="39">
        <v>34</v>
      </c>
      <c r="V68" s="89">
        <f t="shared" si="27"/>
        <v>0.95774647887323938</v>
      </c>
      <c r="W68" s="39">
        <v>34</v>
      </c>
      <c r="X68" s="89">
        <f t="shared" si="28"/>
        <v>0.95774647887323938</v>
      </c>
    </row>
    <row r="69" spans="1:24" x14ac:dyDescent="0.25">
      <c r="A69" s="2" t="s">
        <v>5</v>
      </c>
      <c r="B69" s="2" t="s">
        <v>72</v>
      </c>
      <c r="C69" s="67">
        <v>121</v>
      </c>
      <c r="D69" s="67">
        <f t="shared" si="29"/>
        <v>10.083333333333334</v>
      </c>
      <c r="E69" s="67">
        <v>150</v>
      </c>
      <c r="F69" s="67">
        <f t="shared" si="30"/>
        <v>12.5</v>
      </c>
      <c r="G69" s="39">
        <v>11</v>
      </c>
      <c r="H69" s="101">
        <f t="shared" si="20"/>
        <v>1.0909090909090908</v>
      </c>
      <c r="I69" s="39">
        <v>5</v>
      </c>
      <c r="J69" s="101">
        <f t="shared" si="21"/>
        <v>0.4</v>
      </c>
      <c r="K69" s="39">
        <v>17</v>
      </c>
      <c r="L69" s="87">
        <f t="shared" si="22"/>
        <v>1.6859504132231404</v>
      </c>
      <c r="M69" s="39">
        <v>17</v>
      </c>
      <c r="N69" s="87">
        <f t="shared" si="23"/>
        <v>1.6859504132231404</v>
      </c>
      <c r="O69" s="39">
        <v>12</v>
      </c>
      <c r="P69" s="87">
        <f t="shared" si="24"/>
        <v>1.1900826446280992</v>
      </c>
      <c r="Q69" s="39">
        <v>11</v>
      </c>
      <c r="R69" s="87">
        <f t="shared" si="25"/>
        <v>1.0909090909090908</v>
      </c>
      <c r="S69" s="39">
        <v>14</v>
      </c>
      <c r="T69" s="89">
        <f t="shared" si="26"/>
        <v>1.1200000000000001</v>
      </c>
      <c r="U69" s="39">
        <v>14</v>
      </c>
      <c r="V69" s="89">
        <f t="shared" si="27"/>
        <v>1.1200000000000001</v>
      </c>
      <c r="W69" s="39">
        <v>13</v>
      </c>
      <c r="X69" s="89">
        <f t="shared" si="28"/>
        <v>1.04</v>
      </c>
    </row>
    <row r="70" spans="1:24" x14ac:dyDescent="0.25">
      <c r="A70" s="2" t="s">
        <v>3</v>
      </c>
      <c r="B70" s="2" t="s">
        <v>73</v>
      </c>
      <c r="C70" s="67">
        <v>1871</v>
      </c>
      <c r="D70" s="67">
        <f t="shared" si="29"/>
        <v>155.91666666666666</v>
      </c>
      <c r="E70" s="67">
        <v>1766</v>
      </c>
      <c r="F70" s="67">
        <f t="shared" si="30"/>
        <v>147.16666666666666</v>
      </c>
      <c r="G70" s="39">
        <v>70</v>
      </c>
      <c r="H70" s="101">
        <f t="shared" si="20"/>
        <v>0.44895777659005881</v>
      </c>
      <c r="I70" s="39">
        <v>68</v>
      </c>
      <c r="J70" s="101">
        <f t="shared" si="21"/>
        <v>0.46206115515288793</v>
      </c>
      <c r="K70" s="39">
        <v>139</v>
      </c>
      <c r="L70" s="87">
        <f t="shared" si="22"/>
        <v>0.8915018706574025</v>
      </c>
      <c r="M70" s="39">
        <v>73</v>
      </c>
      <c r="N70" s="87">
        <f t="shared" si="23"/>
        <v>0.46819882415820419</v>
      </c>
      <c r="O70" s="39">
        <v>111</v>
      </c>
      <c r="P70" s="87">
        <f t="shared" si="24"/>
        <v>0.71191876002137899</v>
      </c>
      <c r="Q70" s="39">
        <v>109</v>
      </c>
      <c r="R70" s="87">
        <f t="shared" si="25"/>
        <v>0.69909139497594874</v>
      </c>
      <c r="S70" s="39">
        <v>127</v>
      </c>
      <c r="T70" s="89">
        <f t="shared" si="26"/>
        <v>0.86296715741789365</v>
      </c>
      <c r="U70" s="39">
        <v>163</v>
      </c>
      <c r="V70" s="89">
        <f t="shared" si="27"/>
        <v>1.1075877689694225</v>
      </c>
      <c r="W70" s="39">
        <v>154</v>
      </c>
      <c r="X70" s="89">
        <f t="shared" si="28"/>
        <v>1.0464326160815403</v>
      </c>
    </row>
    <row r="71" spans="1:24" x14ac:dyDescent="0.25">
      <c r="A71" s="2" t="s">
        <v>4</v>
      </c>
      <c r="B71" s="2" t="s">
        <v>74</v>
      </c>
      <c r="C71" s="67">
        <v>118</v>
      </c>
      <c r="D71" s="67">
        <f t="shared" si="29"/>
        <v>9.8333333333333339</v>
      </c>
      <c r="E71" s="67">
        <v>100</v>
      </c>
      <c r="F71" s="67">
        <f t="shared" si="30"/>
        <v>8.3333333333333339</v>
      </c>
      <c r="G71" s="39">
        <v>9</v>
      </c>
      <c r="H71" s="101">
        <f t="shared" si="20"/>
        <v>0.91525423728813549</v>
      </c>
      <c r="I71" s="39">
        <v>11</v>
      </c>
      <c r="J71" s="101">
        <f t="shared" si="21"/>
        <v>1.3199999999999998</v>
      </c>
      <c r="K71" s="39">
        <v>7</v>
      </c>
      <c r="L71" s="87">
        <f t="shared" si="22"/>
        <v>0.71186440677966101</v>
      </c>
      <c r="M71" s="39">
        <v>10</v>
      </c>
      <c r="N71" s="87">
        <f t="shared" si="23"/>
        <v>1.0169491525423728</v>
      </c>
      <c r="O71" s="39">
        <v>7</v>
      </c>
      <c r="P71" s="87">
        <f t="shared" si="24"/>
        <v>0.71186440677966101</v>
      </c>
      <c r="Q71" s="39">
        <v>7</v>
      </c>
      <c r="R71" s="87">
        <f t="shared" si="25"/>
        <v>0.71186440677966101</v>
      </c>
      <c r="S71" s="39">
        <v>12</v>
      </c>
      <c r="T71" s="89">
        <f t="shared" si="26"/>
        <v>1.44</v>
      </c>
      <c r="U71" s="39">
        <v>9</v>
      </c>
      <c r="V71" s="89">
        <f t="shared" si="27"/>
        <v>1.0799999999999998</v>
      </c>
      <c r="W71" s="39">
        <v>10</v>
      </c>
      <c r="X71" s="89">
        <f t="shared" si="28"/>
        <v>1.2</v>
      </c>
    </row>
    <row r="72" spans="1:24" x14ac:dyDescent="0.25">
      <c r="A72" s="2" t="s">
        <v>2</v>
      </c>
      <c r="B72" s="2" t="s">
        <v>75</v>
      </c>
      <c r="C72" s="67">
        <v>7526</v>
      </c>
      <c r="D72" s="67">
        <f t="shared" si="29"/>
        <v>627.16666666666663</v>
      </c>
      <c r="E72" s="67">
        <v>7550</v>
      </c>
      <c r="F72" s="67">
        <f t="shared" si="30"/>
        <v>629.16666666666663</v>
      </c>
      <c r="G72" s="39">
        <v>398</v>
      </c>
      <c r="H72" s="101">
        <f t="shared" si="20"/>
        <v>0.63460005314908319</v>
      </c>
      <c r="I72" s="39">
        <v>389</v>
      </c>
      <c r="J72" s="101">
        <f t="shared" si="21"/>
        <v>0.61827814569536432</v>
      </c>
      <c r="K72" s="39">
        <v>580</v>
      </c>
      <c r="L72" s="87">
        <f t="shared" si="22"/>
        <v>0.92479404730268411</v>
      </c>
      <c r="M72" s="39">
        <v>566</v>
      </c>
      <c r="N72" s="87">
        <f t="shared" si="23"/>
        <v>0.9024714323677917</v>
      </c>
      <c r="O72" s="39">
        <v>557</v>
      </c>
      <c r="P72" s="87">
        <f t="shared" si="24"/>
        <v>0.88812117990964656</v>
      </c>
      <c r="Q72" s="39">
        <v>548</v>
      </c>
      <c r="R72" s="87">
        <f t="shared" si="25"/>
        <v>0.87377092745150153</v>
      </c>
      <c r="S72" s="39">
        <v>624</v>
      </c>
      <c r="T72" s="89">
        <f t="shared" si="26"/>
        <v>0.99178807947019876</v>
      </c>
      <c r="U72" s="39">
        <v>726</v>
      </c>
      <c r="V72" s="89">
        <f t="shared" si="27"/>
        <v>1.1539072847682119</v>
      </c>
      <c r="W72" s="39">
        <v>711</v>
      </c>
      <c r="X72" s="89">
        <f t="shared" si="28"/>
        <v>1.1300662251655629</v>
      </c>
    </row>
    <row r="73" spans="1:24" x14ac:dyDescent="0.25">
      <c r="A73" s="2" t="s">
        <v>4</v>
      </c>
      <c r="B73" s="2" t="s">
        <v>76</v>
      </c>
      <c r="C73" s="67">
        <v>419</v>
      </c>
      <c r="D73" s="67">
        <f t="shared" si="29"/>
        <v>34.916666666666664</v>
      </c>
      <c r="E73" s="67">
        <v>415</v>
      </c>
      <c r="F73" s="67">
        <f t="shared" si="30"/>
        <v>34.583333333333336</v>
      </c>
      <c r="G73" s="39">
        <v>16</v>
      </c>
      <c r="H73" s="101">
        <f t="shared" si="20"/>
        <v>0.45823389021479716</v>
      </c>
      <c r="I73" s="39">
        <v>23</v>
      </c>
      <c r="J73" s="101">
        <f t="shared" si="21"/>
        <v>0.66506024096385541</v>
      </c>
      <c r="K73" s="39">
        <v>31</v>
      </c>
      <c r="L73" s="87">
        <f t="shared" si="22"/>
        <v>0.88782816229116956</v>
      </c>
      <c r="M73" s="39">
        <v>27</v>
      </c>
      <c r="N73" s="87">
        <f t="shared" si="23"/>
        <v>0.77326968973747023</v>
      </c>
      <c r="O73" s="39">
        <v>30</v>
      </c>
      <c r="P73" s="87">
        <f t="shared" si="24"/>
        <v>0.8591885441527447</v>
      </c>
      <c r="Q73" s="39">
        <v>40</v>
      </c>
      <c r="R73" s="87">
        <f t="shared" si="25"/>
        <v>1.1455847255369929</v>
      </c>
      <c r="S73" s="39">
        <v>32</v>
      </c>
      <c r="T73" s="89">
        <f t="shared" si="26"/>
        <v>0.92530120481927702</v>
      </c>
      <c r="U73" s="39">
        <v>23</v>
      </c>
      <c r="V73" s="89">
        <f t="shared" si="27"/>
        <v>0.66506024096385541</v>
      </c>
      <c r="W73" s="39">
        <v>28</v>
      </c>
      <c r="X73" s="89">
        <f t="shared" si="28"/>
        <v>0.80963855421686737</v>
      </c>
    </row>
    <row r="74" spans="1:24" x14ac:dyDescent="0.25">
      <c r="A74" s="2" t="s">
        <v>5</v>
      </c>
      <c r="B74" s="2" t="s">
        <v>77</v>
      </c>
      <c r="C74" s="67">
        <v>266</v>
      </c>
      <c r="D74" s="67">
        <f t="shared" si="29"/>
        <v>22.166666666666668</v>
      </c>
      <c r="E74" s="67">
        <v>278</v>
      </c>
      <c r="F74" s="67">
        <f t="shared" si="30"/>
        <v>23.166666666666668</v>
      </c>
      <c r="G74" s="39">
        <v>20</v>
      </c>
      <c r="H74" s="101">
        <f t="shared" si="20"/>
        <v>0.90225563909774431</v>
      </c>
      <c r="I74" s="39">
        <v>15</v>
      </c>
      <c r="J74" s="101">
        <f t="shared" si="21"/>
        <v>0.64748201438848918</v>
      </c>
      <c r="K74" s="39">
        <v>31</v>
      </c>
      <c r="L74" s="87">
        <f t="shared" si="22"/>
        <v>1.3984962406015038</v>
      </c>
      <c r="M74" s="39">
        <v>31</v>
      </c>
      <c r="N74" s="87">
        <f t="shared" si="23"/>
        <v>1.3984962406015038</v>
      </c>
      <c r="O74" s="39">
        <v>22</v>
      </c>
      <c r="P74" s="87">
        <f t="shared" si="24"/>
        <v>0.99248120300751874</v>
      </c>
      <c r="Q74" s="39">
        <v>23</v>
      </c>
      <c r="R74" s="87">
        <f t="shared" si="25"/>
        <v>1.0375939849624061</v>
      </c>
      <c r="S74" s="39">
        <v>27</v>
      </c>
      <c r="T74" s="89">
        <f t="shared" si="26"/>
        <v>1.1654676258992804</v>
      </c>
      <c r="U74" s="39">
        <v>26</v>
      </c>
      <c r="V74" s="89">
        <f t="shared" si="27"/>
        <v>1.1223021582733812</v>
      </c>
      <c r="W74" s="39">
        <v>26</v>
      </c>
      <c r="X74" s="89">
        <f t="shared" si="28"/>
        <v>1.1223021582733812</v>
      </c>
    </row>
    <row r="75" spans="1:24" x14ac:dyDescent="0.25">
      <c r="A75" s="2" t="s">
        <v>2</v>
      </c>
      <c r="B75" s="2" t="s">
        <v>78</v>
      </c>
      <c r="C75" s="67">
        <v>393</v>
      </c>
      <c r="D75" s="67">
        <f t="shared" si="29"/>
        <v>32.75</v>
      </c>
      <c r="E75" s="67">
        <v>328</v>
      </c>
      <c r="F75" s="67">
        <f t="shared" si="30"/>
        <v>27.333333333333332</v>
      </c>
      <c r="G75" s="39">
        <v>37</v>
      </c>
      <c r="H75" s="101">
        <f t="shared" si="20"/>
        <v>1.1297709923664123</v>
      </c>
      <c r="I75" s="39">
        <v>16</v>
      </c>
      <c r="J75" s="101">
        <f t="shared" si="21"/>
        <v>0.58536585365853666</v>
      </c>
      <c r="K75" s="39">
        <v>29</v>
      </c>
      <c r="L75" s="87">
        <f t="shared" si="22"/>
        <v>0.8854961832061069</v>
      </c>
      <c r="M75" s="39">
        <v>28</v>
      </c>
      <c r="N75" s="87">
        <f t="shared" si="23"/>
        <v>0.85496183206106868</v>
      </c>
      <c r="O75" s="39">
        <v>38</v>
      </c>
      <c r="P75" s="87">
        <f t="shared" si="24"/>
        <v>1.1603053435114503</v>
      </c>
      <c r="Q75" s="39">
        <v>39</v>
      </c>
      <c r="R75" s="87">
        <f t="shared" si="25"/>
        <v>1.1908396946564885</v>
      </c>
      <c r="S75" s="39">
        <v>18</v>
      </c>
      <c r="T75" s="89">
        <f t="shared" si="26"/>
        <v>0.65853658536585369</v>
      </c>
      <c r="U75" s="39">
        <v>15</v>
      </c>
      <c r="V75" s="89">
        <f t="shared" si="27"/>
        <v>0.54878048780487809</v>
      </c>
      <c r="W75" s="39">
        <v>19</v>
      </c>
      <c r="X75" s="89">
        <f t="shared" si="28"/>
        <v>0.69512195121951226</v>
      </c>
    </row>
    <row r="76" spans="1:24" x14ac:dyDescent="0.25">
      <c r="A76" s="2" t="s">
        <v>2</v>
      </c>
      <c r="B76" s="2" t="s">
        <v>79</v>
      </c>
      <c r="C76" s="67">
        <v>1041</v>
      </c>
      <c r="D76" s="67">
        <f t="shared" si="29"/>
        <v>86.75</v>
      </c>
      <c r="E76" s="67">
        <v>1064</v>
      </c>
      <c r="F76" s="67">
        <f t="shared" si="30"/>
        <v>88.666666666666671</v>
      </c>
      <c r="G76" s="39">
        <v>33</v>
      </c>
      <c r="H76" s="101">
        <f t="shared" si="20"/>
        <v>0.3804034582132565</v>
      </c>
      <c r="I76" s="39">
        <v>37</v>
      </c>
      <c r="J76" s="101">
        <f t="shared" si="21"/>
        <v>0.41729323308270677</v>
      </c>
      <c r="K76" s="39">
        <v>89</v>
      </c>
      <c r="L76" s="87">
        <f t="shared" si="22"/>
        <v>1.0259365994236311</v>
      </c>
      <c r="M76" s="39">
        <v>92</v>
      </c>
      <c r="N76" s="87">
        <f t="shared" si="23"/>
        <v>1.0605187319884726</v>
      </c>
      <c r="O76" s="39">
        <v>67</v>
      </c>
      <c r="P76" s="87">
        <f t="shared" si="24"/>
        <v>0.7723342939481268</v>
      </c>
      <c r="Q76" s="39">
        <v>69</v>
      </c>
      <c r="R76" s="87">
        <f t="shared" si="25"/>
        <v>0.79538904899135443</v>
      </c>
      <c r="S76" s="39">
        <v>72</v>
      </c>
      <c r="T76" s="89">
        <f t="shared" si="26"/>
        <v>0.81203007518796988</v>
      </c>
      <c r="U76" s="39">
        <v>86</v>
      </c>
      <c r="V76" s="89">
        <f t="shared" si="27"/>
        <v>0.96992481203007519</v>
      </c>
      <c r="W76" s="39">
        <v>81</v>
      </c>
      <c r="X76" s="89">
        <f t="shared" si="28"/>
        <v>0.91353383458646609</v>
      </c>
    </row>
    <row r="77" spans="1:24" x14ac:dyDescent="0.25">
      <c r="A77" s="2" t="s">
        <v>3</v>
      </c>
      <c r="B77" s="2" t="s">
        <v>80</v>
      </c>
      <c r="C77" s="67">
        <v>96</v>
      </c>
      <c r="D77" s="67">
        <f t="shared" si="29"/>
        <v>8</v>
      </c>
      <c r="E77" s="67">
        <v>127</v>
      </c>
      <c r="F77" s="67">
        <f t="shared" si="30"/>
        <v>10.583333333333334</v>
      </c>
      <c r="G77" s="39">
        <v>6</v>
      </c>
      <c r="H77" s="101">
        <f t="shared" si="20"/>
        <v>0.75</v>
      </c>
      <c r="I77" s="39">
        <v>7</v>
      </c>
      <c r="J77" s="101">
        <f t="shared" si="21"/>
        <v>0.6614173228346456</v>
      </c>
      <c r="K77" s="39">
        <v>10</v>
      </c>
      <c r="L77" s="87">
        <f t="shared" si="22"/>
        <v>1.25</v>
      </c>
      <c r="M77" s="39">
        <v>10</v>
      </c>
      <c r="N77" s="87">
        <f t="shared" si="23"/>
        <v>1.25</v>
      </c>
      <c r="O77" s="39">
        <v>5</v>
      </c>
      <c r="P77" s="87">
        <f t="shared" si="24"/>
        <v>0.625</v>
      </c>
      <c r="Q77" s="39">
        <v>5</v>
      </c>
      <c r="R77" s="87">
        <f t="shared" si="25"/>
        <v>0.625</v>
      </c>
      <c r="S77" s="39">
        <v>9</v>
      </c>
      <c r="T77" s="89">
        <f t="shared" si="26"/>
        <v>0.85039370078740151</v>
      </c>
      <c r="U77" s="39">
        <v>6</v>
      </c>
      <c r="V77" s="89">
        <f t="shared" si="27"/>
        <v>0.56692913385826771</v>
      </c>
      <c r="W77" s="39">
        <v>6</v>
      </c>
      <c r="X77" s="89">
        <f t="shared" si="28"/>
        <v>0.56692913385826771</v>
      </c>
    </row>
    <row r="78" spans="1:24" x14ac:dyDescent="0.25">
      <c r="A78" s="2" t="s">
        <v>4</v>
      </c>
      <c r="B78" s="2" t="s">
        <v>81</v>
      </c>
      <c r="C78" s="67">
        <v>240</v>
      </c>
      <c r="D78" s="67">
        <f t="shared" si="29"/>
        <v>20</v>
      </c>
      <c r="E78" s="67">
        <v>169</v>
      </c>
      <c r="F78" s="67">
        <f t="shared" si="30"/>
        <v>14.083333333333334</v>
      </c>
      <c r="G78" s="39">
        <v>17</v>
      </c>
      <c r="H78" s="101">
        <f t="shared" si="20"/>
        <v>0.85</v>
      </c>
      <c r="I78" s="39">
        <v>6</v>
      </c>
      <c r="J78" s="101">
        <f t="shared" si="21"/>
        <v>0.42603550295857984</v>
      </c>
      <c r="K78" s="39">
        <v>15</v>
      </c>
      <c r="L78" s="87">
        <f t="shared" si="22"/>
        <v>0.75</v>
      </c>
      <c r="M78" s="39">
        <v>13</v>
      </c>
      <c r="N78" s="87">
        <f t="shared" si="23"/>
        <v>0.65</v>
      </c>
      <c r="O78" s="39">
        <v>19</v>
      </c>
      <c r="P78" s="87">
        <f t="shared" si="24"/>
        <v>0.95</v>
      </c>
      <c r="Q78" s="39">
        <v>24</v>
      </c>
      <c r="R78" s="87">
        <f t="shared" si="25"/>
        <v>1.2</v>
      </c>
      <c r="S78" s="39">
        <v>18</v>
      </c>
      <c r="T78" s="89">
        <f t="shared" si="26"/>
        <v>1.2781065088757395</v>
      </c>
      <c r="U78" s="39">
        <v>21</v>
      </c>
      <c r="V78" s="89">
        <f t="shared" si="27"/>
        <v>1.4911242603550294</v>
      </c>
      <c r="W78" s="39">
        <v>24</v>
      </c>
      <c r="X78" s="89">
        <f t="shared" si="28"/>
        <v>1.7041420118343193</v>
      </c>
    </row>
    <row r="79" spans="1:24" x14ac:dyDescent="0.25">
      <c r="A79" s="2" t="s">
        <v>2</v>
      </c>
      <c r="B79" s="2" t="s">
        <v>82</v>
      </c>
      <c r="C79" s="67">
        <v>5830</v>
      </c>
      <c r="D79" s="67">
        <f t="shared" si="29"/>
        <v>485.83333333333331</v>
      </c>
      <c r="E79" s="67">
        <v>5675</v>
      </c>
      <c r="F79" s="67">
        <f t="shared" si="30"/>
        <v>472.91666666666669</v>
      </c>
      <c r="G79" s="39">
        <v>333</v>
      </c>
      <c r="H79" s="101">
        <f t="shared" si="20"/>
        <v>0.68542024013722125</v>
      </c>
      <c r="I79" s="39">
        <v>265</v>
      </c>
      <c r="J79" s="101">
        <f t="shared" si="21"/>
        <v>0.56035242290748899</v>
      </c>
      <c r="K79" s="39">
        <v>423</v>
      </c>
      <c r="L79" s="87">
        <f t="shared" si="22"/>
        <v>0.8706689536878216</v>
      </c>
      <c r="M79" s="39">
        <v>443</v>
      </c>
      <c r="N79" s="87">
        <f t="shared" si="23"/>
        <v>0.91183533447684395</v>
      </c>
      <c r="O79" s="39">
        <v>395</v>
      </c>
      <c r="P79" s="87">
        <f t="shared" si="24"/>
        <v>0.81303602058319047</v>
      </c>
      <c r="Q79" s="39">
        <v>374</v>
      </c>
      <c r="R79" s="87">
        <f t="shared" si="25"/>
        <v>0.76981132075471703</v>
      </c>
      <c r="S79" s="39">
        <v>510</v>
      </c>
      <c r="T79" s="89">
        <f t="shared" si="26"/>
        <v>1.0784140969162994</v>
      </c>
      <c r="U79" s="39">
        <v>593</v>
      </c>
      <c r="V79" s="89">
        <f t="shared" si="27"/>
        <v>1.253920704845815</v>
      </c>
      <c r="W79" s="39">
        <v>565</v>
      </c>
      <c r="X79" s="89">
        <f t="shared" si="28"/>
        <v>1.1947136563876652</v>
      </c>
    </row>
    <row r="80" spans="1:24" x14ac:dyDescent="0.25">
      <c r="A80" s="2" t="s">
        <v>2</v>
      </c>
      <c r="B80" s="2" t="s">
        <v>83</v>
      </c>
      <c r="C80" s="67">
        <v>3790</v>
      </c>
      <c r="D80" s="67">
        <f t="shared" si="29"/>
        <v>315.83333333333331</v>
      </c>
      <c r="E80" s="67">
        <v>3833</v>
      </c>
      <c r="F80" s="67">
        <f t="shared" si="30"/>
        <v>319.41666666666669</v>
      </c>
      <c r="G80" s="39">
        <v>218</v>
      </c>
      <c r="H80" s="101">
        <f t="shared" si="20"/>
        <v>0.69023746701846966</v>
      </c>
      <c r="I80" s="39">
        <v>255</v>
      </c>
      <c r="J80" s="101">
        <f t="shared" si="21"/>
        <v>0.79833028959039909</v>
      </c>
      <c r="K80" s="39">
        <v>277</v>
      </c>
      <c r="L80" s="87">
        <f t="shared" si="22"/>
        <v>0.87704485488126649</v>
      </c>
      <c r="M80" s="39">
        <v>320</v>
      </c>
      <c r="N80" s="87">
        <f t="shared" si="23"/>
        <v>1.0131926121372032</v>
      </c>
      <c r="O80" s="39">
        <v>273</v>
      </c>
      <c r="P80" s="87">
        <f t="shared" si="24"/>
        <v>0.86437994722955147</v>
      </c>
      <c r="Q80" s="39">
        <v>265</v>
      </c>
      <c r="R80" s="87">
        <f t="shared" si="25"/>
        <v>0.83905013192612143</v>
      </c>
      <c r="S80" s="39">
        <v>346</v>
      </c>
      <c r="T80" s="89">
        <f t="shared" si="26"/>
        <v>1.0832246282285416</v>
      </c>
      <c r="U80" s="39">
        <v>353</v>
      </c>
      <c r="V80" s="89">
        <f t="shared" si="27"/>
        <v>1.1051395773545525</v>
      </c>
      <c r="W80" s="39">
        <v>358</v>
      </c>
      <c r="X80" s="89">
        <f t="shared" si="28"/>
        <v>1.1207931124445603</v>
      </c>
    </row>
    <row r="82" spans="1:24" s="38" customFormat="1" x14ac:dyDescent="0.25">
      <c r="A82"/>
      <c r="B82" s="33" t="s">
        <v>107</v>
      </c>
      <c r="C82" s="34">
        <f>SUMIF($A$3:$A$80,"Norte",C$3:C$80)</f>
        <v>5887</v>
      </c>
      <c r="D82" s="34">
        <f>SUMIF($A$3:$A$80,"Norte",D$3:D$80)</f>
        <v>490.58333333333326</v>
      </c>
      <c r="E82" s="34">
        <f>SUMIF($A$3:$A$80,"Norte",E$3:E$80)</f>
        <v>5789</v>
      </c>
      <c r="F82" s="34">
        <f>SUMIF($A$3:$A$80,"Norte",F$3:F$80)</f>
        <v>482.41666666666669</v>
      </c>
      <c r="G82" s="39">
        <f>SUMIF($A$3:$A$80,"Norte",G$3:G$80)</f>
        <v>340</v>
      </c>
      <c r="H82" s="101">
        <f>G82/D82</f>
        <v>0.69305248853405821</v>
      </c>
      <c r="I82" s="39">
        <f>SUMIF($A$3:$A$80,"Norte",I$3:I$80)</f>
        <v>236</v>
      </c>
      <c r="J82" s="101">
        <f>I82/F82</f>
        <v>0.48920366211780963</v>
      </c>
      <c r="K82" s="39">
        <f>SUMIF($A$3:$A$80,"Norte",K$3:K$80)</f>
        <v>468</v>
      </c>
      <c r="L82" s="87">
        <f>K82/D82</f>
        <v>0.95396636657040956</v>
      </c>
      <c r="M82" s="39">
        <f>SUMIF($A$3:$A$80,"Norte",M$3:M$80)</f>
        <v>357</v>
      </c>
      <c r="N82" s="87">
        <f>M82/D82</f>
        <v>0.72770511296076112</v>
      </c>
      <c r="O82" s="39">
        <f>SUMIF($A$3:$A$80,"Norte",O$3:O$80)</f>
        <v>387</v>
      </c>
      <c r="P82" s="87">
        <f>O82/D82</f>
        <v>0.78885680312553097</v>
      </c>
      <c r="Q82" s="39">
        <f>SUMIF($A$3:$A$80,"Norte",Q$3:Q$80)</f>
        <v>405</v>
      </c>
      <c r="R82" s="87">
        <f>Q82/D82</f>
        <v>0.82554781722439285</v>
      </c>
      <c r="S82" s="39">
        <f>SUMIF($A$3:$A$80,"Norte",S$3:S$80)</f>
        <v>377</v>
      </c>
      <c r="T82" s="89">
        <f>S82/F82</f>
        <v>0.78148212126446703</v>
      </c>
      <c r="U82" s="39">
        <f>SUMIF($A$3:$A$80,"Norte",U$3:U$80)</f>
        <v>436</v>
      </c>
      <c r="V82" s="89">
        <f>U82/F82</f>
        <v>0.90378303679391947</v>
      </c>
      <c r="W82" s="39">
        <f>SUMIF($A$3:$A$80,"Norte",W$3:W$80)</f>
        <v>455</v>
      </c>
      <c r="X82" s="89">
        <f>W82/F82</f>
        <v>0.94316807738814989</v>
      </c>
    </row>
    <row r="83" spans="1:24" s="38" customFormat="1" x14ac:dyDescent="0.25">
      <c r="A83"/>
      <c r="B83" s="33" t="s">
        <v>108</v>
      </c>
      <c r="C83" s="34">
        <f>SUMIF($A$3:$A$80,"Central",C$3:C$80)</f>
        <v>7200</v>
      </c>
      <c r="D83" s="34">
        <f>SUMIF($A$3:$A$80,"Central",D$3:D$80)</f>
        <v>600</v>
      </c>
      <c r="E83" s="34">
        <f>SUMIF($A$3:$A$80,"Central",E$3:E$80)</f>
        <v>6843</v>
      </c>
      <c r="F83" s="34">
        <f>SUMIF($A$3:$A$80,"Central",F$3:F$80)</f>
        <v>570.25000000000011</v>
      </c>
      <c r="G83" s="39">
        <f>SUMIF($A$3:$A$80,"Central",G$3:G$80)</f>
        <v>440</v>
      </c>
      <c r="H83" s="101">
        <f>G83/D83</f>
        <v>0.73333333333333328</v>
      </c>
      <c r="I83" s="39">
        <f>SUMIF($A$3:$A$80,"Central",I$3:I$80)</f>
        <v>403</v>
      </c>
      <c r="J83" s="101">
        <f>I83/F83</f>
        <v>0.70670758439281001</v>
      </c>
      <c r="K83" s="39">
        <f>SUMIF($A$3:$A$80,"Central",K$3:K$80)</f>
        <v>487</v>
      </c>
      <c r="L83" s="87">
        <f>K83/D83</f>
        <v>0.81166666666666665</v>
      </c>
      <c r="M83" s="39">
        <f>SUMIF($A$3:$A$80,"Central",M$3:M$80)</f>
        <v>497</v>
      </c>
      <c r="N83" s="87">
        <f>M83/D83</f>
        <v>0.82833333333333337</v>
      </c>
      <c r="O83" s="39">
        <f>SUMIF($A$3:$A$80,"Central",O$3:O$80)</f>
        <v>467</v>
      </c>
      <c r="P83" s="87">
        <f>O83/D83</f>
        <v>0.77833333333333332</v>
      </c>
      <c r="Q83" s="39">
        <f>SUMIF($A$3:$A$80,"Central",Q$3:Q$80)</f>
        <v>493</v>
      </c>
      <c r="R83" s="87">
        <f>Q83/D83</f>
        <v>0.82166666666666666</v>
      </c>
      <c r="S83" s="39">
        <f>SUMIF($A$3:$A$80,"Central",S$3:S$80)</f>
        <v>403</v>
      </c>
      <c r="T83" s="89">
        <f>S83/F83</f>
        <v>0.70670758439281001</v>
      </c>
      <c r="U83" s="39">
        <f>SUMIF($A$3:$A$80,"Central",U$3:U$80)</f>
        <v>477</v>
      </c>
      <c r="V83" s="89">
        <f>U83/F83</f>
        <v>0.83647523016220937</v>
      </c>
      <c r="W83" s="39">
        <f>SUMIF($A$3:$A$80,"Central",W$3:W$80)</f>
        <v>495</v>
      </c>
      <c r="X83" s="89">
        <f>W83/F83</f>
        <v>0.86804033318719842</v>
      </c>
    </row>
    <row r="84" spans="1:24" s="38" customFormat="1" x14ac:dyDescent="0.25">
      <c r="A84"/>
      <c r="B84" s="33" t="s">
        <v>109</v>
      </c>
      <c r="C84" s="34">
        <f>SUMIF($A$3:$A$80,"Metropolitana",C$3:C$80)</f>
        <v>30690</v>
      </c>
      <c r="D84" s="34">
        <f>SUMIF($A$3:$A$80,"Metropolitana",D$3:D$80)</f>
        <v>2557.5</v>
      </c>
      <c r="E84" s="34">
        <f>SUMIF($A$3:$A$80,"Metropolitana",E$3:E$80)</f>
        <v>30197</v>
      </c>
      <c r="F84" s="34">
        <f>SUMIF($A$3:$A$80,"Metropolitana",F$3:F$80)</f>
        <v>2516.4166666666665</v>
      </c>
      <c r="G84" s="39">
        <f>SUMIF($A$3:$A$80,"Metropolitana",G$3:G$80)</f>
        <v>1840</v>
      </c>
      <c r="H84" s="101">
        <f>G84/D84</f>
        <v>0.71945259042033238</v>
      </c>
      <c r="I84" s="39">
        <f>SUMIF($A$3:$A$80,"Metropolitana",I$3:I$80)</f>
        <v>1792</v>
      </c>
      <c r="J84" s="101">
        <f>I84/F84</f>
        <v>0.7121237208994271</v>
      </c>
      <c r="K84" s="39">
        <f>SUMIF($A$3:$A$80,"Metropolitana",K$3:K$80)</f>
        <v>2458</v>
      </c>
      <c r="L84" s="87">
        <f>K84/D84</f>
        <v>0.96109481915933526</v>
      </c>
      <c r="M84" s="39">
        <f>SUMIF($A$3:$A$80,"Metropolitana",M$3:M$80)</f>
        <v>2534</v>
      </c>
      <c r="N84" s="87">
        <f>M84/D84</f>
        <v>0.990811339198436</v>
      </c>
      <c r="O84" s="39">
        <f>SUMIF($A$3:$A$80,"Metropolitana",O$3:O$80)</f>
        <v>2298</v>
      </c>
      <c r="P84" s="87">
        <f>O84/D84</f>
        <v>0.89853372434017598</v>
      </c>
      <c r="Q84" s="39">
        <f>SUMIF($A$3:$A$80,"Metropolitana",Q$3:Q$80)</f>
        <v>2278</v>
      </c>
      <c r="R84" s="87">
        <f>Q84/D84</f>
        <v>0.89071358748778107</v>
      </c>
      <c r="S84" s="39">
        <f>SUMIF($A$3:$A$80,"Metropolitana",S$3:S$80)</f>
        <v>2586</v>
      </c>
      <c r="T84" s="89">
        <f>S84/F84</f>
        <v>1.0276517534854457</v>
      </c>
      <c r="U84" s="39">
        <f>SUMIF($A$3:$A$80,"Metropolitana",U$3:U$80)</f>
        <v>2939</v>
      </c>
      <c r="V84" s="89">
        <f>U84/F84</f>
        <v>1.1679305891313707</v>
      </c>
      <c r="W84" s="39">
        <f>SUMIF($A$3:$A$80,"Metropolitana",W$3:W$80)</f>
        <v>2928</v>
      </c>
      <c r="X84" s="89">
        <f>W84/F84</f>
        <v>1.1635592939695998</v>
      </c>
    </row>
    <row r="85" spans="1:24" s="38" customFormat="1" x14ac:dyDescent="0.25">
      <c r="A85"/>
      <c r="B85" s="33" t="s">
        <v>110</v>
      </c>
      <c r="C85" s="34">
        <f>SUMIF($A$3:$A$80,"sul",C$3:C$80)</f>
        <v>8577</v>
      </c>
      <c r="D85" s="34">
        <f>SUMIF($A$3:$A$80,"sul",D$3:D$80)</f>
        <v>714.75</v>
      </c>
      <c r="E85" s="34">
        <f>SUMIF($A$3:$A$80,"sul",E$3:E$80)</f>
        <v>8688</v>
      </c>
      <c r="F85" s="34">
        <f>SUMIF($A$3:$A$80,"sul",F$3:F$80)</f>
        <v>723.99999999999989</v>
      </c>
      <c r="G85" s="39">
        <f>SUMIF($A$3:$A$80,"sul",G$3:G$80)</f>
        <v>589</v>
      </c>
      <c r="H85" s="101">
        <f>G85/D85</f>
        <v>0.82406435816719137</v>
      </c>
      <c r="I85" s="39">
        <f>SUMIF($A$3:$A$80,"sul",I$3:I$80)</f>
        <v>422</v>
      </c>
      <c r="J85" s="101">
        <f>I85/F85</f>
        <v>0.5828729281767957</v>
      </c>
      <c r="K85" s="142">
        <f>SUMIF($A$3:$A$80,"sul",K$3:K$80)</f>
        <v>882</v>
      </c>
      <c r="L85" s="141">
        <f>K85/D85</f>
        <v>1.2339979013641134</v>
      </c>
      <c r="M85" s="142">
        <f>SUMIF($A$3:$A$80,"sul",M$3:M$80)</f>
        <v>902</v>
      </c>
      <c r="N85" s="141">
        <f>M85/D85</f>
        <v>1.2619797131864288</v>
      </c>
      <c r="O85" s="142">
        <f>SUMIF($A$3:$A$80,"sul",O$3:O$80)</f>
        <v>699</v>
      </c>
      <c r="P85" s="141">
        <f>O85/D85</f>
        <v>0.97796432318992654</v>
      </c>
      <c r="Q85" s="142">
        <f>SUMIF($A$3:$A$80,"sul",Q$3:Q$80)</f>
        <v>696</v>
      </c>
      <c r="R85" s="141">
        <f>Q85/D85</f>
        <v>0.97376705141657927</v>
      </c>
      <c r="S85" s="39">
        <f>SUMIF($A$3:$A$80,"sul",S$3:S$80)</f>
        <v>535</v>
      </c>
      <c r="T85" s="89">
        <f>S85/F85</f>
        <v>0.73895027624309406</v>
      </c>
      <c r="U85" s="39">
        <f>SUMIF($A$3:$A$80,"sul",U$3:U$80)</f>
        <v>658</v>
      </c>
      <c r="V85" s="89">
        <f>U85/F85</f>
        <v>0.90883977900552504</v>
      </c>
      <c r="W85" s="39">
        <f>SUMIF($A$3:$A$80,"sul",W$3:W$80)</f>
        <v>663</v>
      </c>
      <c r="X85" s="89">
        <f>W85/F85</f>
        <v>0.91574585635359129</v>
      </c>
    </row>
    <row r="86" spans="1:24" s="38" customFormat="1" x14ac:dyDescent="0.25">
      <c r="A86"/>
      <c r="B86" s="35" t="s">
        <v>106</v>
      </c>
      <c r="C86" s="36">
        <f>SUM(C3:C80)</f>
        <v>52354</v>
      </c>
      <c r="D86" s="36">
        <f>SUM(D3:D80)</f>
        <v>4362.833333333333</v>
      </c>
      <c r="E86" s="36">
        <f>SUM(E3:E80)</f>
        <v>51517</v>
      </c>
      <c r="F86" s="36">
        <f>SUM(F3:F80)</f>
        <v>4293.0833333333321</v>
      </c>
      <c r="G86" s="35">
        <f>SUM(G3:G80)</f>
        <v>3209</v>
      </c>
      <c r="H86" s="37">
        <f>G86/D86</f>
        <v>0.73553119150399215</v>
      </c>
      <c r="I86" s="35">
        <f>SUM(I3:I80)</f>
        <v>2853</v>
      </c>
      <c r="J86" s="37">
        <f>I86/F86</f>
        <v>0.66455733058990252</v>
      </c>
      <c r="K86" s="35">
        <f>SUM(K3:K80)</f>
        <v>4295</v>
      </c>
      <c r="L86" s="37">
        <f>K86/D86</f>
        <v>0.98445199984719411</v>
      </c>
      <c r="M86" s="35">
        <f>SUM(M3:M80)</f>
        <v>4290</v>
      </c>
      <c r="N86" s="37">
        <f>M86/D86</f>
        <v>0.98330595560988665</v>
      </c>
      <c r="O86" s="35">
        <f>SUM(O3:O80)</f>
        <v>3851</v>
      </c>
      <c r="P86" s="37">
        <f>O86/D86</f>
        <v>0.88268327157428284</v>
      </c>
      <c r="Q86" s="35">
        <f>SUM(Q3:Q80)</f>
        <v>3872</v>
      </c>
      <c r="R86" s="37">
        <f>Q86/D86</f>
        <v>0.88749665737097461</v>
      </c>
      <c r="S86" s="35">
        <f>SUM(S3:S80)</f>
        <v>3901</v>
      </c>
      <c r="T86" s="37">
        <f>S86/F86</f>
        <v>0.90867092416095685</v>
      </c>
      <c r="U86" s="35">
        <f>SUM(U3:U80)</f>
        <v>4510</v>
      </c>
      <c r="V86" s="37">
        <f>U86/F86</f>
        <v>1.0505270105013882</v>
      </c>
      <c r="W86" s="35">
        <f>SUM(W3:W80)</f>
        <v>4541</v>
      </c>
      <c r="X86" s="37">
        <f>W86/F86</f>
        <v>1.0577479278684709</v>
      </c>
    </row>
    <row r="90" spans="1:24" x14ac:dyDescent="0.25">
      <c r="A90" s="116" t="s">
        <v>209</v>
      </c>
      <c r="B90" s="116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</row>
    <row r="91" spans="1:24" ht="15" customHeight="1" x14ac:dyDescent="0.25">
      <c r="A91" s="113" t="s">
        <v>185</v>
      </c>
      <c r="B91" s="113"/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</row>
    <row r="92" spans="1:24" x14ac:dyDescent="0.25">
      <c r="A92" s="114" t="s">
        <v>173</v>
      </c>
      <c r="B92" s="114"/>
      <c r="C92" s="114"/>
      <c r="D92" s="114"/>
      <c r="E92" s="114"/>
      <c r="F92" s="114"/>
      <c r="G92" s="114"/>
      <c r="H92" s="114"/>
      <c r="I92" s="114"/>
      <c r="J92" s="114"/>
      <c r="K92" s="114"/>
      <c r="L92" s="114"/>
      <c r="M92" s="114"/>
    </row>
    <row r="93" spans="1:24" x14ac:dyDescent="0.25">
      <c r="A93" s="114"/>
      <c r="B93" s="114"/>
      <c r="C93" s="114"/>
      <c r="D93" s="114"/>
      <c r="E93" s="114"/>
      <c r="F93" s="114"/>
      <c r="G93" s="114"/>
      <c r="H93" s="114"/>
      <c r="I93" s="114"/>
      <c r="J93" s="114"/>
      <c r="K93" s="114"/>
      <c r="L93" s="114"/>
      <c r="M93" s="114"/>
    </row>
    <row r="94" spans="1:24" x14ac:dyDescent="0.25">
      <c r="A94" s="111" t="s">
        <v>174</v>
      </c>
      <c r="B94" s="111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</row>
    <row r="95" spans="1:24" x14ac:dyDescent="0.25">
      <c r="A95" s="143" t="s">
        <v>211</v>
      </c>
      <c r="B95" s="143"/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</row>
    <row r="96" spans="1:24" x14ac:dyDescent="0.25">
      <c r="A96" s="143"/>
      <c r="B96" s="143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</row>
    <row r="97" spans="1:1" x14ac:dyDescent="0.25">
      <c r="A97" s="75" t="s">
        <v>181</v>
      </c>
    </row>
  </sheetData>
  <sheetProtection sheet="1" objects="1" scenarios="1"/>
  <customSheetViews>
    <customSheetView guid="{1A030D3C-92EE-4DAF-ABAC-228947DF045D}" showGridLines="0">
      <pane ySplit="1" topLeftCell="A2" activePane="bottomLeft" state="frozen"/>
      <selection pane="bottomLeft" activeCell="A95" sqref="A95:N95"/>
      <pageMargins left="0.511811024" right="0.511811024" top="0.78740157499999996" bottom="0.78740157499999996" header="0.31496062000000002" footer="0.31496062000000002"/>
      <pageSetup paperSize="9" orientation="portrait" r:id="rId1"/>
    </customSheetView>
    <customSheetView guid="{3750D93B-2A32-4040-BAE5-F8408ECDBB1D}" showGridLines="0">
      <pane ySplit="1" topLeftCell="A2" activePane="bottomLeft" state="frozen"/>
      <selection pane="bottomLeft" activeCell="A95" sqref="A95:N95"/>
      <pageMargins left="0.511811024" right="0.511811024" top="0.78740157499999996" bottom="0.78740157499999996" header="0.31496062000000002" footer="0.31496062000000002"/>
      <pageSetup paperSize="9" orientation="portrait" r:id="rId2"/>
    </customSheetView>
    <customSheetView guid="{9EFA0E2E-4423-4194-BE85-A51AF61C76D7}" showGridLines="0">
      <pane ySplit="2" topLeftCell="A3" activePane="bottomLeft" state="frozen"/>
      <selection pane="bottomLeft" activeCell="A90" sqref="A90:M90"/>
      <pageMargins left="0.511811024" right="0.511811024" top="0.78740157499999996" bottom="0.78740157499999996" header="0.31496062000000002" footer="0.31496062000000002"/>
      <pageSetup paperSize="9" orientation="portrait" r:id="rId3"/>
    </customSheetView>
  </customSheetViews>
  <mergeCells count="8">
    <mergeCell ref="S1:X1"/>
    <mergeCell ref="A90:M90"/>
    <mergeCell ref="A94:M94"/>
    <mergeCell ref="A91:M91"/>
    <mergeCell ref="A92:M93"/>
    <mergeCell ref="K1:R1"/>
    <mergeCell ref="G1:J1"/>
    <mergeCell ref="A95:M96"/>
  </mergeCells>
  <pageMargins left="0.511811024" right="0.511811024" top="0.78740157499999996" bottom="0.78740157499999996" header="0.31496062000000002" footer="0.31496062000000002"/>
  <pageSetup paperSize="9" orientation="portrait" r:id="rId4"/>
  <ignoredErrors>
    <ignoredError sqref="L86 S82:T86 N86 L82:N85 U82:V86 W82:X8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tabColor theme="4" tint="0.39997558519241921"/>
  </sheetPr>
  <dimension ref="A1:AB98"/>
  <sheetViews>
    <sheetView showGridLines="0" workbookViewId="0">
      <pane ySplit="2" topLeftCell="A3" activePane="bottomLeft" state="frozen"/>
      <selection pane="bottomLeft" activeCell="A96" sqref="A96:M97"/>
    </sheetView>
  </sheetViews>
  <sheetFormatPr defaultRowHeight="15" x14ac:dyDescent="0.25"/>
  <cols>
    <col min="1" max="1" width="18.140625" customWidth="1"/>
    <col min="2" max="2" width="23.85546875" bestFit="1" customWidth="1"/>
    <col min="3" max="6" width="14.140625" style="14" customWidth="1"/>
    <col min="7" max="7" width="12" style="14" customWidth="1"/>
    <col min="8" max="24" width="13" style="14" customWidth="1"/>
  </cols>
  <sheetData>
    <row r="1" spans="1:24" x14ac:dyDescent="0.25">
      <c r="G1" s="134" t="s">
        <v>204</v>
      </c>
      <c r="H1" s="134"/>
      <c r="I1" s="134"/>
      <c r="J1" s="134"/>
      <c r="K1" s="131" t="s">
        <v>205</v>
      </c>
      <c r="L1" s="132"/>
      <c r="M1" s="132"/>
      <c r="N1" s="132"/>
      <c r="O1" s="132"/>
      <c r="P1" s="132"/>
      <c r="Q1" s="132"/>
      <c r="R1" s="133"/>
      <c r="S1" s="130" t="s">
        <v>206</v>
      </c>
      <c r="T1" s="130"/>
      <c r="U1" s="130"/>
      <c r="V1" s="130"/>
      <c r="W1" s="130"/>
      <c r="X1" s="130"/>
    </row>
    <row r="2" spans="1:24" ht="59.25" customHeight="1" x14ac:dyDescent="0.25">
      <c r="A2" s="3" t="s">
        <v>0</v>
      </c>
      <c r="B2" s="3" t="s">
        <v>1</v>
      </c>
      <c r="C2" s="32" t="s">
        <v>151</v>
      </c>
      <c r="D2" s="32" t="s">
        <v>111</v>
      </c>
      <c r="E2" s="32" t="s">
        <v>179</v>
      </c>
      <c r="F2" s="32" t="s">
        <v>180</v>
      </c>
      <c r="G2" s="30" t="s">
        <v>119</v>
      </c>
      <c r="H2" s="83" t="s">
        <v>128</v>
      </c>
      <c r="I2" s="30" t="s">
        <v>120</v>
      </c>
      <c r="J2" s="83" t="s">
        <v>129</v>
      </c>
      <c r="K2" s="30" t="s">
        <v>112</v>
      </c>
      <c r="L2" s="80" t="s">
        <v>121</v>
      </c>
      <c r="M2" s="30" t="s">
        <v>113</v>
      </c>
      <c r="N2" s="80" t="s">
        <v>122</v>
      </c>
      <c r="O2" s="30" t="s">
        <v>115</v>
      </c>
      <c r="P2" s="80" t="s">
        <v>124</v>
      </c>
      <c r="Q2" s="30" t="s">
        <v>117</v>
      </c>
      <c r="R2" s="80" t="s">
        <v>126</v>
      </c>
      <c r="S2" s="30" t="s">
        <v>114</v>
      </c>
      <c r="T2" s="88" t="s">
        <v>123</v>
      </c>
      <c r="U2" s="30" t="s">
        <v>116</v>
      </c>
      <c r="V2" s="88" t="s">
        <v>125</v>
      </c>
      <c r="W2" s="30" t="s">
        <v>118</v>
      </c>
      <c r="X2" s="88" t="s">
        <v>127</v>
      </c>
    </row>
    <row r="3" spans="1:24" x14ac:dyDescent="0.25">
      <c r="A3" s="2" t="s">
        <v>2</v>
      </c>
      <c r="B3" s="2" t="s">
        <v>6</v>
      </c>
      <c r="C3" s="67">
        <v>418</v>
      </c>
      <c r="D3" s="67">
        <f>C3/12*1</f>
        <v>34.833333333333336</v>
      </c>
      <c r="E3" s="67">
        <v>416</v>
      </c>
      <c r="F3" s="67">
        <f>E3/12*1</f>
        <v>34.666666666666664</v>
      </c>
      <c r="G3" s="39">
        <v>27</v>
      </c>
      <c r="H3" s="101">
        <f t="shared" ref="H3:H34" si="0">G3/D3</f>
        <v>0.77511961722488032</v>
      </c>
      <c r="I3" s="39">
        <v>18</v>
      </c>
      <c r="J3" s="101">
        <f t="shared" ref="J3:J34" si="1">I3/F3</f>
        <v>0.51923076923076927</v>
      </c>
      <c r="K3" s="39">
        <v>40</v>
      </c>
      <c r="L3" s="87">
        <f t="shared" ref="L3:L34" si="2">K3/D3</f>
        <v>1.1483253588516746</v>
      </c>
      <c r="M3" s="39">
        <v>42</v>
      </c>
      <c r="N3" s="87">
        <f t="shared" ref="N3:N34" si="3">M3/D3</f>
        <v>1.2057416267942582</v>
      </c>
      <c r="O3" s="39">
        <v>28</v>
      </c>
      <c r="P3" s="87">
        <f t="shared" ref="P3:P34" si="4">O3/D3</f>
        <v>0.80382775119617222</v>
      </c>
      <c r="Q3" s="39">
        <v>27</v>
      </c>
      <c r="R3" s="87">
        <f t="shared" ref="R3:R34" si="5">Q3/D3</f>
        <v>0.77511961722488032</v>
      </c>
      <c r="S3" s="39">
        <v>23</v>
      </c>
      <c r="T3" s="89">
        <f t="shared" ref="T3:T34" si="6">S3/F3</f>
        <v>0.66346153846153855</v>
      </c>
      <c r="U3" s="39">
        <v>24</v>
      </c>
      <c r="V3" s="89">
        <f t="shared" ref="V3:V34" si="7">U3/F3</f>
        <v>0.6923076923076924</v>
      </c>
      <c r="W3" s="39">
        <v>25</v>
      </c>
      <c r="X3" s="89">
        <f t="shared" ref="X3:X34" si="8">W3/F3</f>
        <v>0.72115384615384626</v>
      </c>
    </row>
    <row r="4" spans="1:24" x14ac:dyDescent="0.25">
      <c r="A4" s="2" t="s">
        <v>3</v>
      </c>
      <c r="B4" s="2" t="s">
        <v>7</v>
      </c>
      <c r="C4" s="67">
        <v>160</v>
      </c>
      <c r="D4" s="67">
        <f t="shared" ref="D4:D67" si="9">C4/12*1</f>
        <v>13.333333333333334</v>
      </c>
      <c r="E4" s="67">
        <v>151</v>
      </c>
      <c r="F4" s="67">
        <f t="shared" ref="F4:F67" si="10">E4/12*1</f>
        <v>12.583333333333334</v>
      </c>
      <c r="G4" s="39">
        <v>9</v>
      </c>
      <c r="H4" s="101">
        <f t="shared" si="0"/>
        <v>0.67499999999999993</v>
      </c>
      <c r="I4" s="39">
        <v>7</v>
      </c>
      <c r="J4" s="101">
        <f t="shared" si="1"/>
        <v>0.55629139072847678</v>
      </c>
      <c r="K4" s="39">
        <v>6</v>
      </c>
      <c r="L4" s="87">
        <f t="shared" si="2"/>
        <v>0.44999999999999996</v>
      </c>
      <c r="M4" s="39">
        <v>6</v>
      </c>
      <c r="N4" s="87">
        <f t="shared" si="3"/>
        <v>0.44999999999999996</v>
      </c>
      <c r="O4" s="39">
        <v>8</v>
      </c>
      <c r="P4" s="87">
        <f t="shared" si="4"/>
        <v>0.6</v>
      </c>
      <c r="Q4" s="39">
        <v>9</v>
      </c>
      <c r="R4" s="87">
        <f t="shared" si="5"/>
        <v>0.67499999999999993</v>
      </c>
      <c r="S4" s="39">
        <v>12</v>
      </c>
      <c r="T4" s="89">
        <f t="shared" si="6"/>
        <v>0.95364238410596025</v>
      </c>
      <c r="U4" s="39">
        <v>13</v>
      </c>
      <c r="V4" s="89">
        <f t="shared" si="7"/>
        <v>1.0331125827814569</v>
      </c>
      <c r="W4" s="39">
        <v>12</v>
      </c>
      <c r="X4" s="89">
        <f t="shared" si="8"/>
        <v>0.95364238410596025</v>
      </c>
    </row>
    <row r="5" spans="1:24" x14ac:dyDescent="0.25">
      <c r="A5" s="2" t="s">
        <v>4</v>
      </c>
      <c r="B5" s="2" t="s">
        <v>8</v>
      </c>
      <c r="C5" s="67">
        <v>154</v>
      </c>
      <c r="D5" s="67">
        <f t="shared" si="9"/>
        <v>12.833333333333334</v>
      </c>
      <c r="E5" s="67">
        <v>129</v>
      </c>
      <c r="F5" s="67">
        <f t="shared" si="10"/>
        <v>10.75</v>
      </c>
      <c r="G5" s="39">
        <v>9</v>
      </c>
      <c r="H5" s="101">
        <f t="shared" si="0"/>
        <v>0.70129870129870131</v>
      </c>
      <c r="I5" s="39">
        <v>11</v>
      </c>
      <c r="J5" s="101">
        <f t="shared" si="1"/>
        <v>1.0232558139534884</v>
      </c>
      <c r="K5" s="39">
        <v>11</v>
      </c>
      <c r="L5" s="87">
        <f t="shared" si="2"/>
        <v>0.8571428571428571</v>
      </c>
      <c r="M5" s="39">
        <v>11</v>
      </c>
      <c r="N5" s="87">
        <f t="shared" si="3"/>
        <v>0.8571428571428571</v>
      </c>
      <c r="O5" s="39">
        <v>14</v>
      </c>
      <c r="P5" s="87">
        <f t="shared" si="4"/>
        <v>1.0909090909090908</v>
      </c>
      <c r="Q5" s="39">
        <v>14</v>
      </c>
      <c r="R5" s="87">
        <f t="shared" si="5"/>
        <v>1.0909090909090908</v>
      </c>
      <c r="S5" s="39">
        <v>15</v>
      </c>
      <c r="T5" s="89">
        <f t="shared" si="6"/>
        <v>1.3953488372093024</v>
      </c>
      <c r="U5" s="39">
        <v>14</v>
      </c>
      <c r="V5" s="89">
        <f t="shared" si="7"/>
        <v>1.3023255813953489</v>
      </c>
      <c r="W5" s="39">
        <v>15</v>
      </c>
      <c r="X5" s="89">
        <f t="shared" si="8"/>
        <v>1.3953488372093024</v>
      </c>
    </row>
    <row r="6" spans="1:24" x14ac:dyDescent="0.25">
      <c r="A6" s="2" t="s">
        <v>5</v>
      </c>
      <c r="B6" s="2" t="s">
        <v>9</v>
      </c>
      <c r="C6" s="67">
        <v>350</v>
      </c>
      <c r="D6" s="67">
        <f t="shared" si="9"/>
        <v>29.166666666666668</v>
      </c>
      <c r="E6" s="67">
        <v>372</v>
      </c>
      <c r="F6" s="67">
        <f t="shared" si="10"/>
        <v>31</v>
      </c>
      <c r="G6" s="39">
        <v>27</v>
      </c>
      <c r="H6" s="101">
        <f t="shared" si="0"/>
        <v>0.92571428571428571</v>
      </c>
      <c r="I6" s="39">
        <v>24</v>
      </c>
      <c r="J6" s="101">
        <f t="shared" si="1"/>
        <v>0.77419354838709675</v>
      </c>
      <c r="K6" s="39">
        <v>26</v>
      </c>
      <c r="L6" s="87">
        <f t="shared" si="2"/>
        <v>0.89142857142857135</v>
      </c>
      <c r="M6" s="39">
        <v>25</v>
      </c>
      <c r="N6" s="87">
        <f t="shared" si="3"/>
        <v>0.8571428571428571</v>
      </c>
      <c r="O6" s="39">
        <v>35</v>
      </c>
      <c r="P6" s="87">
        <f t="shared" si="4"/>
        <v>1.2</v>
      </c>
      <c r="Q6" s="39">
        <v>33</v>
      </c>
      <c r="R6" s="87">
        <f t="shared" si="5"/>
        <v>1.1314285714285715</v>
      </c>
      <c r="S6" s="39">
        <v>23</v>
      </c>
      <c r="T6" s="89">
        <f t="shared" si="6"/>
        <v>0.74193548387096775</v>
      </c>
      <c r="U6" s="39">
        <v>32</v>
      </c>
      <c r="V6" s="89">
        <f t="shared" si="7"/>
        <v>1.032258064516129</v>
      </c>
      <c r="W6" s="39">
        <v>29</v>
      </c>
      <c r="X6" s="89">
        <f t="shared" si="8"/>
        <v>0.93548387096774188</v>
      </c>
    </row>
    <row r="7" spans="1:24" x14ac:dyDescent="0.25">
      <c r="A7" s="2" t="s">
        <v>5</v>
      </c>
      <c r="B7" s="2" t="s">
        <v>10</v>
      </c>
      <c r="C7" s="67">
        <v>162</v>
      </c>
      <c r="D7" s="67">
        <f t="shared" si="9"/>
        <v>13.5</v>
      </c>
      <c r="E7" s="67">
        <v>138</v>
      </c>
      <c r="F7" s="67">
        <f t="shared" si="10"/>
        <v>11.5</v>
      </c>
      <c r="G7" s="39">
        <v>8</v>
      </c>
      <c r="H7" s="101">
        <f t="shared" si="0"/>
        <v>0.59259259259259256</v>
      </c>
      <c r="I7" s="39">
        <v>8</v>
      </c>
      <c r="J7" s="101">
        <f t="shared" si="1"/>
        <v>0.69565217391304346</v>
      </c>
      <c r="K7" s="39">
        <v>12</v>
      </c>
      <c r="L7" s="87">
        <f t="shared" si="2"/>
        <v>0.88888888888888884</v>
      </c>
      <c r="M7" s="39">
        <v>13</v>
      </c>
      <c r="N7" s="87">
        <f t="shared" si="3"/>
        <v>0.96296296296296291</v>
      </c>
      <c r="O7" s="39">
        <v>13</v>
      </c>
      <c r="P7" s="87">
        <f t="shared" si="4"/>
        <v>0.96296296296296291</v>
      </c>
      <c r="Q7" s="39">
        <v>10</v>
      </c>
      <c r="R7" s="87">
        <f t="shared" si="5"/>
        <v>0.7407407407407407</v>
      </c>
      <c r="S7" s="39">
        <v>9</v>
      </c>
      <c r="T7" s="89">
        <f t="shared" si="6"/>
        <v>0.78260869565217395</v>
      </c>
      <c r="U7" s="39">
        <v>7</v>
      </c>
      <c r="V7" s="89">
        <f t="shared" si="7"/>
        <v>0.60869565217391308</v>
      </c>
      <c r="W7" s="39">
        <v>5</v>
      </c>
      <c r="X7" s="89">
        <f t="shared" si="8"/>
        <v>0.43478260869565216</v>
      </c>
    </row>
    <row r="8" spans="1:24" x14ac:dyDescent="0.25">
      <c r="A8" s="2" t="s">
        <v>4</v>
      </c>
      <c r="B8" s="2" t="s">
        <v>11</v>
      </c>
      <c r="C8" s="67">
        <v>89</v>
      </c>
      <c r="D8" s="67">
        <f t="shared" si="9"/>
        <v>7.416666666666667</v>
      </c>
      <c r="E8" s="67">
        <v>102</v>
      </c>
      <c r="F8" s="67">
        <f t="shared" si="10"/>
        <v>8.5</v>
      </c>
      <c r="G8" s="39">
        <v>3</v>
      </c>
      <c r="H8" s="101">
        <f t="shared" si="0"/>
        <v>0.4044943820224719</v>
      </c>
      <c r="I8" s="39">
        <v>5</v>
      </c>
      <c r="J8" s="101">
        <f t="shared" si="1"/>
        <v>0.58823529411764708</v>
      </c>
      <c r="K8" s="39">
        <v>8</v>
      </c>
      <c r="L8" s="87">
        <f t="shared" si="2"/>
        <v>1.0786516853932584</v>
      </c>
      <c r="M8" s="39">
        <v>7</v>
      </c>
      <c r="N8" s="87">
        <f t="shared" si="3"/>
        <v>0.9438202247191011</v>
      </c>
      <c r="O8" s="39">
        <v>5</v>
      </c>
      <c r="P8" s="87">
        <f t="shared" si="4"/>
        <v>0.6741573033707865</v>
      </c>
      <c r="Q8" s="39">
        <v>4</v>
      </c>
      <c r="R8" s="87">
        <f t="shared" si="5"/>
        <v>0.5393258426966292</v>
      </c>
      <c r="S8" s="39">
        <v>5</v>
      </c>
      <c r="T8" s="89">
        <f t="shared" si="6"/>
        <v>0.58823529411764708</v>
      </c>
      <c r="U8" s="39">
        <v>5</v>
      </c>
      <c r="V8" s="89">
        <f t="shared" si="7"/>
        <v>0.58823529411764708</v>
      </c>
      <c r="W8" s="39">
        <v>5</v>
      </c>
      <c r="X8" s="89">
        <f t="shared" si="8"/>
        <v>0.58823529411764708</v>
      </c>
    </row>
    <row r="9" spans="1:24" x14ac:dyDescent="0.25">
      <c r="A9" s="2" t="s">
        <v>5</v>
      </c>
      <c r="B9" s="2" t="s">
        <v>12</v>
      </c>
      <c r="C9" s="67">
        <v>380</v>
      </c>
      <c r="D9" s="67">
        <f t="shared" si="9"/>
        <v>31.666666666666668</v>
      </c>
      <c r="E9" s="67">
        <v>390</v>
      </c>
      <c r="F9" s="67">
        <f t="shared" si="10"/>
        <v>32.5</v>
      </c>
      <c r="G9" s="39">
        <v>27</v>
      </c>
      <c r="H9" s="101">
        <f t="shared" si="0"/>
        <v>0.85263157894736841</v>
      </c>
      <c r="I9" s="39">
        <v>33</v>
      </c>
      <c r="J9" s="101">
        <f t="shared" si="1"/>
        <v>1.0153846153846153</v>
      </c>
      <c r="K9" s="39">
        <v>37</v>
      </c>
      <c r="L9" s="87">
        <f t="shared" si="2"/>
        <v>1.1684210526315788</v>
      </c>
      <c r="M9" s="39">
        <v>38</v>
      </c>
      <c r="N9" s="87">
        <f t="shared" si="3"/>
        <v>1.2</v>
      </c>
      <c r="O9" s="39">
        <v>32</v>
      </c>
      <c r="P9" s="87">
        <f t="shared" si="4"/>
        <v>1.0105263157894737</v>
      </c>
      <c r="Q9" s="39">
        <v>38</v>
      </c>
      <c r="R9" s="87">
        <f t="shared" si="5"/>
        <v>1.2</v>
      </c>
      <c r="S9" s="39">
        <v>25</v>
      </c>
      <c r="T9" s="89">
        <f t="shared" si="6"/>
        <v>0.76923076923076927</v>
      </c>
      <c r="U9" s="39">
        <v>35</v>
      </c>
      <c r="V9" s="89">
        <f t="shared" si="7"/>
        <v>1.0769230769230769</v>
      </c>
      <c r="W9" s="39">
        <v>42</v>
      </c>
      <c r="X9" s="89">
        <f t="shared" si="8"/>
        <v>1.2923076923076924</v>
      </c>
    </row>
    <row r="10" spans="1:24" x14ac:dyDescent="0.25">
      <c r="A10" s="2" t="s">
        <v>5</v>
      </c>
      <c r="B10" s="2" t="s">
        <v>13</v>
      </c>
      <c r="C10" s="67">
        <v>67</v>
      </c>
      <c r="D10" s="67">
        <f t="shared" si="9"/>
        <v>5.583333333333333</v>
      </c>
      <c r="E10" s="67">
        <v>90</v>
      </c>
      <c r="F10" s="67">
        <f t="shared" si="10"/>
        <v>7.5</v>
      </c>
      <c r="G10" s="39">
        <v>1</v>
      </c>
      <c r="H10" s="101">
        <f t="shared" si="0"/>
        <v>0.17910447761194032</v>
      </c>
      <c r="I10" s="39">
        <v>10</v>
      </c>
      <c r="J10" s="101">
        <f t="shared" si="1"/>
        <v>1.3333333333333333</v>
      </c>
      <c r="K10" s="39">
        <v>5</v>
      </c>
      <c r="L10" s="87">
        <f t="shared" si="2"/>
        <v>0.89552238805970152</v>
      </c>
      <c r="M10" s="39">
        <v>5</v>
      </c>
      <c r="N10" s="87">
        <f t="shared" si="3"/>
        <v>0.89552238805970152</v>
      </c>
      <c r="O10" s="39">
        <v>1</v>
      </c>
      <c r="P10" s="87">
        <f t="shared" si="4"/>
        <v>0.17910447761194032</v>
      </c>
      <c r="Q10" s="39">
        <v>1</v>
      </c>
      <c r="R10" s="87">
        <f t="shared" si="5"/>
        <v>0.17910447761194032</v>
      </c>
      <c r="S10" s="39">
        <v>0</v>
      </c>
      <c r="T10" s="89">
        <f t="shared" si="6"/>
        <v>0</v>
      </c>
      <c r="U10" s="39">
        <v>10</v>
      </c>
      <c r="V10" s="89">
        <f t="shared" si="7"/>
        <v>1.3333333333333333</v>
      </c>
      <c r="W10" s="39">
        <v>10</v>
      </c>
      <c r="X10" s="89">
        <f t="shared" si="8"/>
        <v>1.3333333333333333</v>
      </c>
    </row>
    <row r="11" spans="1:24" x14ac:dyDescent="0.25">
      <c r="A11" s="2" t="s">
        <v>2</v>
      </c>
      <c r="B11" s="2" t="s">
        <v>14</v>
      </c>
      <c r="C11" s="67">
        <v>1531</v>
      </c>
      <c r="D11" s="67">
        <f t="shared" si="9"/>
        <v>127.58333333333333</v>
      </c>
      <c r="E11" s="67">
        <v>1420</v>
      </c>
      <c r="F11" s="67">
        <f t="shared" si="10"/>
        <v>118.33333333333333</v>
      </c>
      <c r="G11" s="39">
        <v>122</v>
      </c>
      <c r="H11" s="101">
        <f t="shared" si="0"/>
        <v>0.95623775310254744</v>
      </c>
      <c r="I11" s="39">
        <v>108</v>
      </c>
      <c r="J11" s="101">
        <f t="shared" si="1"/>
        <v>0.91267605633802817</v>
      </c>
      <c r="K11" s="39">
        <v>165</v>
      </c>
      <c r="L11" s="87">
        <f t="shared" si="2"/>
        <v>1.2932723709993468</v>
      </c>
      <c r="M11" s="39">
        <v>169</v>
      </c>
      <c r="N11" s="87">
        <f t="shared" si="3"/>
        <v>1.324624428478119</v>
      </c>
      <c r="O11" s="39">
        <v>132</v>
      </c>
      <c r="P11" s="87">
        <f t="shared" si="4"/>
        <v>1.0346178967994775</v>
      </c>
      <c r="Q11" s="39">
        <v>131</v>
      </c>
      <c r="R11" s="87">
        <f t="shared" si="5"/>
        <v>1.0267798824297845</v>
      </c>
      <c r="S11" s="39">
        <v>109</v>
      </c>
      <c r="T11" s="89">
        <f t="shared" si="6"/>
        <v>0.92112676056338028</v>
      </c>
      <c r="U11" s="39">
        <v>119</v>
      </c>
      <c r="V11" s="89">
        <f t="shared" si="7"/>
        <v>1.0056338028169014</v>
      </c>
      <c r="W11" s="39">
        <v>121</v>
      </c>
      <c r="X11" s="89">
        <f t="shared" si="8"/>
        <v>1.0225352112676056</v>
      </c>
    </row>
    <row r="12" spans="1:24" x14ac:dyDescent="0.25">
      <c r="A12" s="2" t="s">
        <v>5</v>
      </c>
      <c r="B12" s="2" t="s">
        <v>15</v>
      </c>
      <c r="C12" s="67">
        <v>142</v>
      </c>
      <c r="D12" s="67">
        <f t="shared" si="9"/>
        <v>11.833333333333334</v>
      </c>
      <c r="E12" s="67">
        <v>138</v>
      </c>
      <c r="F12" s="67">
        <f t="shared" si="10"/>
        <v>11.5</v>
      </c>
      <c r="G12" s="39">
        <v>12</v>
      </c>
      <c r="H12" s="101">
        <f t="shared" si="0"/>
        <v>1.0140845070422535</v>
      </c>
      <c r="I12" s="39">
        <v>5</v>
      </c>
      <c r="J12" s="101">
        <f t="shared" si="1"/>
        <v>0.43478260869565216</v>
      </c>
      <c r="K12" s="39">
        <v>12</v>
      </c>
      <c r="L12" s="87">
        <f t="shared" si="2"/>
        <v>1.0140845070422535</v>
      </c>
      <c r="M12" s="39">
        <v>12</v>
      </c>
      <c r="N12" s="87">
        <f t="shared" si="3"/>
        <v>1.0140845070422535</v>
      </c>
      <c r="O12" s="39">
        <v>11</v>
      </c>
      <c r="P12" s="87">
        <f t="shared" si="4"/>
        <v>0.92957746478873238</v>
      </c>
      <c r="Q12" s="39">
        <v>12</v>
      </c>
      <c r="R12" s="87">
        <f t="shared" si="5"/>
        <v>1.0140845070422535</v>
      </c>
      <c r="S12" s="39">
        <v>9</v>
      </c>
      <c r="T12" s="89">
        <f t="shared" si="6"/>
        <v>0.78260869565217395</v>
      </c>
      <c r="U12" s="39">
        <v>14</v>
      </c>
      <c r="V12" s="89">
        <f t="shared" si="7"/>
        <v>1.2173913043478262</v>
      </c>
      <c r="W12" s="39">
        <v>14</v>
      </c>
      <c r="X12" s="89">
        <f t="shared" si="8"/>
        <v>1.2173913043478262</v>
      </c>
    </row>
    <row r="13" spans="1:24" x14ac:dyDescent="0.25">
      <c r="A13" s="2" t="s">
        <v>4</v>
      </c>
      <c r="B13" s="2" t="s">
        <v>16</v>
      </c>
      <c r="C13" s="67">
        <v>382</v>
      </c>
      <c r="D13" s="67">
        <f t="shared" si="9"/>
        <v>31.833333333333332</v>
      </c>
      <c r="E13" s="67">
        <v>427</v>
      </c>
      <c r="F13" s="67">
        <f t="shared" si="10"/>
        <v>35.583333333333336</v>
      </c>
      <c r="G13" s="39">
        <v>33</v>
      </c>
      <c r="H13" s="101">
        <f t="shared" si="0"/>
        <v>1.036649214659686</v>
      </c>
      <c r="I13" s="39">
        <v>25</v>
      </c>
      <c r="J13" s="101">
        <f t="shared" si="1"/>
        <v>0.70257611241217799</v>
      </c>
      <c r="K13" s="39">
        <v>37</v>
      </c>
      <c r="L13" s="87">
        <f t="shared" si="2"/>
        <v>1.162303664921466</v>
      </c>
      <c r="M13" s="39">
        <v>37</v>
      </c>
      <c r="N13" s="87">
        <f t="shared" si="3"/>
        <v>1.162303664921466</v>
      </c>
      <c r="O13" s="39">
        <v>37</v>
      </c>
      <c r="P13" s="87">
        <f t="shared" si="4"/>
        <v>1.162303664921466</v>
      </c>
      <c r="Q13" s="39">
        <v>33</v>
      </c>
      <c r="R13" s="87">
        <f t="shared" si="5"/>
        <v>1.036649214659686</v>
      </c>
      <c r="S13" s="39">
        <v>16</v>
      </c>
      <c r="T13" s="89">
        <f t="shared" si="6"/>
        <v>0.44964871194379386</v>
      </c>
      <c r="U13" s="39">
        <v>33</v>
      </c>
      <c r="V13" s="89">
        <f t="shared" si="7"/>
        <v>0.92740046838407486</v>
      </c>
      <c r="W13" s="39">
        <v>30</v>
      </c>
      <c r="X13" s="89">
        <f t="shared" si="8"/>
        <v>0.84309133489461352</v>
      </c>
    </row>
    <row r="14" spans="1:24" x14ac:dyDescent="0.25">
      <c r="A14" s="2" t="s">
        <v>3</v>
      </c>
      <c r="B14" s="2" t="s">
        <v>17</v>
      </c>
      <c r="C14" s="67">
        <v>594</v>
      </c>
      <c r="D14" s="67">
        <f t="shared" si="9"/>
        <v>49.5</v>
      </c>
      <c r="E14" s="67">
        <v>589</v>
      </c>
      <c r="F14" s="67">
        <f t="shared" si="10"/>
        <v>49.083333333333336</v>
      </c>
      <c r="G14" s="39">
        <v>39</v>
      </c>
      <c r="H14" s="101">
        <f t="shared" si="0"/>
        <v>0.78787878787878785</v>
      </c>
      <c r="I14" s="39">
        <v>28</v>
      </c>
      <c r="J14" s="101">
        <f t="shared" si="1"/>
        <v>0.57045840407470283</v>
      </c>
      <c r="K14" s="39">
        <v>42</v>
      </c>
      <c r="L14" s="87">
        <f t="shared" si="2"/>
        <v>0.84848484848484851</v>
      </c>
      <c r="M14" s="39">
        <v>31</v>
      </c>
      <c r="N14" s="87">
        <f t="shared" si="3"/>
        <v>0.6262626262626263</v>
      </c>
      <c r="O14" s="39">
        <v>34</v>
      </c>
      <c r="P14" s="87">
        <f t="shared" si="4"/>
        <v>0.68686868686868685</v>
      </c>
      <c r="Q14" s="39">
        <v>36</v>
      </c>
      <c r="R14" s="87">
        <f t="shared" si="5"/>
        <v>0.72727272727272729</v>
      </c>
      <c r="S14" s="39">
        <v>37</v>
      </c>
      <c r="T14" s="89">
        <f t="shared" si="6"/>
        <v>0.75382003395585739</v>
      </c>
      <c r="U14" s="39">
        <v>36</v>
      </c>
      <c r="V14" s="89">
        <f t="shared" si="7"/>
        <v>0.73344651952461792</v>
      </c>
      <c r="W14" s="39">
        <v>32</v>
      </c>
      <c r="X14" s="89">
        <f t="shared" si="8"/>
        <v>0.65195246179966038</v>
      </c>
    </row>
    <row r="15" spans="1:24" x14ac:dyDescent="0.25">
      <c r="A15" s="2" t="s">
        <v>3</v>
      </c>
      <c r="B15" s="2" t="s">
        <v>18</v>
      </c>
      <c r="C15" s="67">
        <v>212</v>
      </c>
      <c r="D15" s="67">
        <f t="shared" si="9"/>
        <v>17.666666666666668</v>
      </c>
      <c r="E15" s="67">
        <v>200</v>
      </c>
      <c r="F15" s="67">
        <f t="shared" si="10"/>
        <v>16.666666666666668</v>
      </c>
      <c r="G15" s="39">
        <v>18</v>
      </c>
      <c r="H15" s="101">
        <f t="shared" si="0"/>
        <v>1.0188679245283019</v>
      </c>
      <c r="I15" s="39">
        <v>12</v>
      </c>
      <c r="J15" s="101">
        <f t="shared" si="1"/>
        <v>0.72</v>
      </c>
      <c r="K15" s="39">
        <v>17</v>
      </c>
      <c r="L15" s="87">
        <f t="shared" si="2"/>
        <v>0.96226415094339612</v>
      </c>
      <c r="M15" s="39">
        <v>16</v>
      </c>
      <c r="N15" s="87">
        <f t="shared" si="3"/>
        <v>0.90566037735849048</v>
      </c>
      <c r="O15" s="39">
        <v>19</v>
      </c>
      <c r="P15" s="87">
        <f t="shared" si="4"/>
        <v>1.0754716981132075</v>
      </c>
      <c r="Q15" s="39">
        <v>19</v>
      </c>
      <c r="R15" s="87">
        <f t="shared" si="5"/>
        <v>1.0754716981132075</v>
      </c>
      <c r="S15" s="39">
        <v>10</v>
      </c>
      <c r="T15" s="89">
        <f t="shared" si="6"/>
        <v>0.6</v>
      </c>
      <c r="U15" s="39">
        <v>11</v>
      </c>
      <c r="V15" s="89">
        <f t="shared" si="7"/>
        <v>0.65999999999999992</v>
      </c>
      <c r="W15" s="39">
        <v>11</v>
      </c>
      <c r="X15" s="89">
        <f t="shared" si="8"/>
        <v>0.65999999999999992</v>
      </c>
    </row>
    <row r="16" spans="1:24" x14ac:dyDescent="0.25">
      <c r="A16" s="2" t="s">
        <v>5</v>
      </c>
      <c r="B16" s="2" t="s">
        <v>19</v>
      </c>
      <c r="C16" s="67">
        <v>79</v>
      </c>
      <c r="D16" s="67">
        <f t="shared" si="9"/>
        <v>6.583333333333333</v>
      </c>
      <c r="E16" s="67">
        <v>146</v>
      </c>
      <c r="F16" s="67">
        <f t="shared" si="10"/>
        <v>12.166666666666666</v>
      </c>
      <c r="G16" s="39">
        <v>8</v>
      </c>
      <c r="H16" s="101">
        <f t="shared" si="0"/>
        <v>1.2151898734177216</v>
      </c>
      <c r="I16" s="39">
        <v>1</v>
      </c>
      <c r="J16" s="101">
        <f t="shared" si="1"/>
        <v>8.2191780821917818E-2</v>
      </c>
      <c r="K16" s="39">
        <v>9</v>
      </c>
      <c r="L16" s="87">
        <f t="shared" si="2"/>
        <v>1.3670886075949367</v>
      </c>
      <c r="M16" s="39">
        <v>9</v>
      </c>
      <c r="N16" s="87">
        <f t="shared" si="3"/>
        <v>1.3670886075949367</v>
      </c>
      <c r="O16" s="39">
        <v>7</v>
      </c>
      <c r="P16" s="87">
        <f t="shared" si="4"/>
        <v>1.0632911392405064</v>
      </c>
      <c r="Q16" s="39">
        <v>6</v>
      </c>
      <c r="R16" s="87">
        <f t="shared" si="5"/>
        <v>0.91139240506329122</v>
      </c>
      <c r="S16" s="39">
        <v>6</v>
      </c>
      <c r="T16" s="89">
        <f t="shared" si="6"/>
        <v>0.49315068493150688</v>
      </c>
      <c r="U16" s="39">
        <v>8</v>
      </c>
      <c r="V16" s="89">
        <f t="shared" si="7"/>
        <v>0.65753424657534254</v>
      </c>
      <c r="W16" s="39">
        <v>6</v>
      </c>
      <c r="X16" s="89">
        <f t="shared" si="8"/>
        <v>0.49315068493150688</v>
      </c>
    </row>
    <row r="17" spans="1:24" x14ac:dyDescent="0.25">
      <c r="A17" s="2" t="s">
        <v>2</v>
      </c>
      <c r="B17" s="2" t="s">
        <v>20</v>
      </c>
      <c r="C17" s="67">
        <v>208</v>
      </c>
      <c r="D17" s="67">
        <f t="shared" si="9"/>
        <v>17.333333333333332</v>
      </c>
      <c r="E17" s="67">
        <v>169</v>
      </c>
      <c r="F17" s="67">
        <f t="shared" si="10"/>
        <v>14.083333333333334</v>
      </c>
      <c r="G17" s="39">
        <v>28</v>
      </c>
      <c r="H17" s="101">
        <f t="shared" si="0"/>
        <v>1.6153846153846154</v>
      </c>
      <c r="I17" s="39">
        <v>15</v>
      </c>
      <c r="J17" s="101">
        <f t="shared" si="1"/>
        <v>1.0650887573964496</v>
      </c>
      <c r="K17" s="39">
        <v>19</v>
      </c>
      <c r="L17" s="87">
        <f t="shared" si="2"/>
        <v>1.0961538461538463</v>
      </c>
      <c r="M17" s="39">
        <v>22</v>
      </c>
      <c r="N17" s="87">
        <f t="shared" si="3"/>
        <v>1.2692307692307694</v>
      </c>
      <c r="O17" s="39">
        <v>25</v>
      </c>
      <c r="P17" s="87">
        <f t="shared" si="4"/>
        <v>1.4423076923076925</v>
      </c>
      <c r="Q17" s="39">
        <v>27</v>
      </c>
      <c r="R17" s="87">
        <f t="shared" si="5"/>
        <v>1.5576923076923077</v>
      </c>
      <c r="S17" s="39">
        <v>14</v>
      </c>
      <c r="T17" s="89">
        <f t="shared" si="6"/>
        <v>0.99408284023668636</v>
      </c>
      <c r="U17" s="39">
        <v>14</v>
      </c>
      <c r="V17" s="89">
        <f t="shared" si="7"/>
        <v>0.99408284023668636</v>
      </c>
      <c r="W17" s="39">
        <v>15</v>
      </c>
      <c r="X17" s="89">
        <f t="shared" si="8"/>
        <v>1.0650887573964496</v>
      </c>
    </row>
    <row r="18" spans="1:24" x14ac:dyDescent="0.25">
      <c r="A18" s="2" t="s">
        <v>5</v>
      </c>
      <c r="B18" s="2" t="s">
        <v>21</v>
      </c>
      <c r="C18" s="67">
        <v>2503</v>
      </c>
      <c r="D18" s="67">
        <f t="shared" si="9"/>
        <v>208.58333333333334</v>
      </c>
      <c r="E18" s="67">
        <v>2417</v>
      </c>
      <c r="F18" s="67">
        <f t="shared" si="10"/>
        <v>201.41666666666666</v>
      </c>
      <c r="G18" s="39">
        <v>161</v>
      </c>
      <c r="H18" s="101">
        <f t="shared" si="0"/>
        <v>0.77187375149820214</v>
      </c>
      <c r="I18" s="39">
        <v>104</v>
      </c>
      <c r="J18" s="101">
        <f t="shared" si="1"/>
        <v>0.51634257343814649</v>
      </c>
      <c r="K18" s="39">
        <v>246</v>
      </c>
      <c r="L18" s="87">
        <f t="shared" si="2"/>
        <v>1.179384738314023</v>
      </c>
      <c r="M18" s="39">
        <v>249</v>
      </c>
      <c r="N18" s="87">
        <f t="shared" si="3"/>
        <v>1.1937674790251698</v>
      </c>
      <c r="O18" s="39">
        <v>221</v>
      </c>
      <c r="P18" s="87">
        <f t="shared" si="4"/>
        <v>1.0595285657211346</v>
      </c>
      <c r="Q18" s="39">
        <v>217</v>
      </c>
      <c r="R18" s="87">
        <f t="shared" si="5"/>
        <v>1.0403515781062724</v>
      </c>
      <c r="S18" s="39">
        <v>143</v>
      </c>
      <c r="T18" s="89">
        <f t="shared" si="6"/>
        <v>0.70997103847745147</v>
      </c>
      <c r="U18" s="39">
        <v>163</v>
      </c>
      <c r="V18" s="89">
        <f t="shared" si="7"/>
        <v>0.80926768721555653</v>
      </c>
      <c r="W18" s="39">
        <v>156</v>
      </c>
      <c r="X18" s="89">
        <f t="shared" si="8"/>
        <v>0.77451386015721968</v>
      </c>
    </row>
    <row r="19" spans="1:24" x14ac:dyDescent="0.25">
      <c r="A19" s="2" t="s">
        <v>2</v>
      </c>
      <c r="B19" s="2" t="s">
        <v>22</v>
      </c>
      <c r="C19" s="67">
        <v>4970</v>
      </c>
      <c r="D19" s="67">
        <f t="shared" si="9"/>
        <v>414.16666666666669</v>
      </c>
      <c r="E19" s="67">
        <v>5005</v>
      </c>
      <c r="F19" s="67">
        <f t="shared" si="10"/>
        <v>417.08333333333331</v>
      </c>
      <c r="G19" s="39">
        <v>284</v>
      </c>
      <c r="H19" s="101">
        <f t="shared" si="0"/>
        <v>0.68571428571428572</v>
      </c>
      <c r="I19" s="39">
        <v>430</v>
      </c>
      <c r="J19" s="101">
        <f t="shared" si="1"/>
        <v>1.0309690309690309</v>
      </c>
      <c r="K19" s="39">
        <v>437</v>
      </c>
      <c r="L19" s="87">
        <f t="shared" si="2"/>
        <v>1.0551307847082494</v>
      </c>
      <c r="M19" s="39">
        <v>455</v>
      </c>
      <c r="N19" s="87">
        <f t="shared" si="3"/>
        <v>1.0985915492957745</v>
      </c>
      <c r="O19" s="39">
        <v>397</v>
      </c>
      <c r="P19" s="87">
        <f t="shared" si="4"/>
        <v>0.95855130784708242</v>
      </c>
      <c r="Q19" s="39">
        <v>384</v>
      </c>
      <c r="R19" s="87">
        <f t="shared" si="5"/>
        <v>0.92716297786720314</v>
      </c>
      <c r="S19" s="39">
        <v>523</v>
      </c>
      <c r="T19" s="89">
        <f t="shared" si="6"/>
        <v>1.2539460539460541</v>
      </c>
      <c r="U19" s="39">
        <v>650</v>
      </c>
      <c r="V19" s="89">
        <f t="shared" si="7"/>
        <v>1.5584415584415585</v>
      </c>
      <c r="W19" s="39">
        <v>619</v>
      </c>
      <c r="X19" s="89">
        <f t="shared" si="8"/>
        <v>1.4841158841158841</v>
      </c>
    </row>
    <row r="20" spans="1:24" x14ac:dyDescent="0.25">
      <c r="A20" s="2" t="s">
        <v>5</v>
      </c>
      <c r="B20" s="2" t="s">
        <v>23</v>
      </c>
      <c r="C20" s="67">
        <v>451</v>
      </c>
      <c r="D20" s="67">
        <f t="shared" si="9"/>
        <v>37.583333333333336</v>
      </c>
      <c r="E20" s="67">
        <v>399</v>
      </c>
      <c r="F20" s="67">
        <f t="shared" si="10"/>
        <v>33.25</v>
      </c>
      <c r="G20" s="39">
        <v>33</v>
      </c>
      <c r="H20" s="101">
        <f t="shared" si="0"/>
        <v>0.87804878048780477</v>
      </c>
      <c r="I20" s="39">
        <v>27</v>
      </c>
      <c r="J20" s="101">
        <f t="shared" si="1"/>
        <v>0.81203007518796988</v>
      </c>
      <c r="K20" s="39">
        <v>45</v>
      </c>
      <c r="L20" s="87">
        <f t="shared" si="2"/>
        <v>1.1973392461197339</v>
      </c>
      <c r="M20" s="39">
        <v>49</v>
      </c>
      <c r="N20" s="87">
        <f t="shared" si="3"/>
        <v>1.3037694013303769</v>
      </c>
      <c r="O20" s="39">
        <v>33</v>
      </c>
      <c r="P20" s="87">
        <f t="shared" si="4"/>
        <v>0.87804878048780477</v>
      </c>
      <c r="Q20" s="39">
        <v>34</v>
      </c>
      <c r="R20" s="87">
        <f t="shared" si="5"/>
        <v>0.90465631929046553</v>
      </c>
      <c r="S20" s="39">
        <v>25</v>
      </c>
      <c r="T20" s="89">
        <f t="shared" si="6"/>
        <v>0.75187969924812026</v>
      </c>
      <c r="U20" s="39">
        <v>26</v>
      </c>
      <c r="V20" s="89">
        <f t="shared" si="7"/>
        <v>0.78195488721804507</v>
      </c>
      <c r="W20" s="39">
        <v>29</v>
      </c>
      <c r="X20" s="89">
        <f t="shared" si="8"/>
        <v>0.8721804511278195</v>
      </c>
    </row>
    <row r="21" spans="1:24" x14ac:dyDescent="0.25">
      <c r="A21" s="2" t="s">
        <v>4</v>
      </c>
      <c r="B21" s="2" t="s">
        <v>24</v>
      </c>
      <c r="C21" s="67">
        <v>1605</v>
      </c>
      <c r="D21" s="67">
        <f t="shared" si="9"/>
        <v>133.75</v>
      </c>
      <c r="E21" s="67">
        <v>1561</v>
      </c>
      <c r="F21" s="67">
        <f t="shared" si="10"/>
        <v>130.08333333333334</v>
      </c>
      <c r="G21" s="39">
        <v>90</v>
      </c>
      <c r="H21" s="101">
        <f t="shared" si="0"/>
        <v>0.67289719626168221</v>
      </c>
      <c r="I21" s="39">
        <v>78</v>
      </c>
      <c r="J21" s="101">
        <f t="shared" si="1"/>
        <v>0.59961563100576554</v>
      </c>
      <c r="K21" s="39">
        <v>128</v>
      </c>
      <c r="L21" s="87">
        <f t="shared" si="2"/>
        <v>0.95700934579439256</v>
      </c>
      <c r="M21" s="39">
        <v>140</v>
      </c>
      <c r="N21" s="87">
        <f t="shared" si="3"/>
        <v>1.0467289719626167</v>
      </c>
      <c r="O21" s="39">
        <v>94</v>
      </c>
      <c r="P21" s="87">
        <f t="shared" si="4"/>
        <v>0.702803738317757</v>
      </c>
      <c r="Q21" s="39">
        <v>100</v>
      </c>
      <c r="R21" s="87">
        <f t="shared" si="5"/>
        <v>0.74766355140186913</v>
      </c>
      <c r="S21" s="39">
        <v>54</v>
      </c>
      <c r="T21" s="89">
        <f t="shared" si="6"/>
        <v>0.41511851377322229</v>
      </c>
      <c r="U21" s="39">
        <v>81</v>
      </c>
      <c r="V21" s="89">
        <f t="shared" si="7"/>
        <v>0.62267777065983343</v>
      </c>
      <c r="W21" s="39">
        <v>79</v>
      </c>
      <c r="X21" s="89">
        <f t="shared" si="8"/>
        <v>0.6073030108904548</v>
      </c>
    </row>
    <row r="22" spans="1:24" x14ac:dyDescent="0.25">
      <c r="A22" s="2" t="s">
        <v>3</v>
      </c>
      <c r="B22" s="2" t="s">
        <v>25</v>
      </c>
      <c r="C22" s="67">
        <v>384</v>
      </c>
      <c r="D22" s="67">
        <f t="shared" si="9"/>
        <v>32</v>
      </c>
      <c r="E22" s="67">
        <v>391</v>
      </c>
      <c r="F22" s="67">
        <f t="shared" si="10"/>
        <v>32.583333333333336</v>
      </c>
      <c r="G22" s="39">
        <v>26</v>
      </c>
      <c r="H22" s="101">
        <f t="shared" si="0"/>
        <v>0.8125</v>
      </c>
      <c r="I22" s="39">
        <v>23</v>
      </c>
      <c r="J22" s="101">
        <f t="shared" si="1"/>
        <v>0.70588235294117641</v>
      </c>
      <c r="K22" s="39">
        <v>34</v>
      </c>
      <c r="L22" s="87">
        <f t="shared" si="2"/>
        <v>1.0625</v>
      </c>
      <c r="M22" s="39">
        <v>30</v>
      </c>
      <c r="N22" s="87">
        <f t="shared" si="3"/>
        <v>0.9375</v>
      </c>
      <c r="O22" s="39">
        <v>24</v>
      </c>
      <c r="P22" s="87">
        <f t="shared" si="4"/>
        <v>0.75</v>
      </c>
      <c r="Q22" s="39">
        <v>27</v>
      </c>
      <c r="R22" s="87">
        <f t="shared" si="5"/>
        <v>0.84375</v>
      </c>
      <c r="S22" s="39">
        <v>29</v>
      </c>
      <c r="T22" s="89">
        <f t="shared" si="6"/>
        <v>0.89002557544757022</v>
      </c>
      <c r="U22" s="39">
        <v>33</v>
      </c>
      <c r="V22" s="89">
        <f t="shared" si="7"/>
        <v>1.0127877237851661</v>
      </c>
      <c r="W22" s="39">
        <v>37</v>
      </c>
      <c r="X22" s="89">
        <f t="shared" si="8"/>
        <v>1.1355498721227621</v>
      </c>
    </row>
    <row r="23" spans="1:24" x14ac:dyDescent="0.25">
      <c r="A23" s="2" t="s">
        <v>2</v>
      </c>
      <c r="B23" s="2" t="s">
        <v>26</v>
      </c>
      <c r="C23" s="67">
        <v>166</v>
      </c>
      <c r="D23" s="67">
        <f t="shared" si="9"/>
        <v>13.833333333333334</v>
      </c>
      <c r="E23" s="67">
        <v>144</v>
      </c>
      <c r="F23" s="67">
        <f t="shared" si="10"/>
        <v>12</v>
      </c>
      <c r="G23" s="39">
        <v>6</v>
      </c>
      <c r="H23" s="101">
        <f t="shared" si="0"/>
        <v>0.43373493975903615</v>
      </c>
      <c r="I23" s="39">
        <v>1</v>
      </c>
      <c r="J23" s="101">
        <f t="shared" si="1"/>
        <v>8.3333333333333329E-2</v>
      </c>
      <c r="K23" s="39">
        <v>9</v>
      </c>
      <c r="L23" s="87">
        <f t="shared" si="2"/>
        <v>0.6506024096385542</v>
      </c>
      <c r="M23" s="39">
        <v>9</v>
      </c>
      <c r="N23" s="87">
        <f t="shared" si="3"/>
        <v>0.6506024096385542</v>
      </c>
      <c r="O23" s="39">
        <v>8</v>
      </c>
      <c r="P23" s="87">
        <f t="shared" si="4"/>
        <v>0.57831325301204817</v>
      </c>
      <c r="Q23" s="39">
        <v>8</v>
      </c>
      <c r="R23" s="87">
        <f t="shared" si="5"/>
        <v>0.57831325301204817</v>
      </c>
      <c r="S23" s="39">
        <v>5</v>
      </c>
      <c r="T23" s="89">
        <f t="shared" si="6"/>
        <v>0.41666666666666669</v>
      </c>
      <c r="U23" s="39">
        <v>1</v>
      </c>
      <c r="V23" s="89">
        <f t="shared" si="7"/>
        <v>8.3333333333333329E-2</v>
      </c>
      <c r="W23" s="39">
        <v>2</v>
      </c>
      <c r="X23" s="89">
        <f t="shared" si="8"/>
        <v>0.16666666666666666</v>
      </c>
    </row>
    <row r="24" spans="1:24" x14ac:dyDescent="0.25">
      <c r="A24" s="2" t="s">
        <v>5</v>
      </c>
      <c r="B24" s="2" t="s">
        <v>27</v>
      </c>
      <c r="C24" s="67">
        <v>64</v>
      </c>
      <c r="D24" s="67">
        <f t="shared" si="9"/>
        <v>5.333333333333333</v>
      </c>
      <c r="E24" s="67">
        <v>68</v>
      </c>
      <c r="F24" s="67">
        <f t="shared" si="10"/>
        <v>5.666666666666667</v>
      </c>
      <c r="G24" s="39">
        <v>3</v>
      </c>
      <c r="H24" s="101">
        <f t="shared" si="0"/>
        <v>0.5625</v>
      </c>
      <c r="I24" s="39">
        <v>4</v>
      </c>
      <c r="J24" s="101">
        <f t="shared" si="1"/>
        <v>0.70588235294117641</v>
      </c>
      <c r="K24" s="39">
        <v>3</v>
      </c>
      <c r="L24" s="87">
        <f t="shared" si="2"/>
        <v>0.5625</v>
      </c>
      <c r="M24" s="39">
        <v>4</v>
      </c>
      <c r="N24" s="87">
        <f t="shared" si="3"/>
        <v>0.75</v>
      </c>
      <c r="O24" s="39">
        <v>5</v>
      </c>
      <c r="P24" s="87">
        <f t="shared" si="4"/>
        <v>0.9375</v>
      </c>
      <c r="Q24" s="39">
        <v>6</v>
      </c>
      <c r="R24" s="87">
        <f t="shared" si="5"/>
        <v>1.125</v>
      </c>
      <c r="S24" s="39">
        <v>5</v>
      </c>
      <c r="T24" s="89">
        <f t="shared" si="6"/>
        <v>0.88235294117647056</v>
      </c>
      <c r="U24" s="39">
        <v>5</v>
      </c>
      <c r="V24" s="89">
        <f t="shared" si="7"/>
        <v>0.88235294117647056</v>
      </c>
      <c r="W24" s="39">
        <v>4</v>
      </c>
      <c r="X24" s="89">
        <f t="shared" si="8"/>
        <v>0.70588235294117641</v>
      </c>
    </row>
    <row r="25" spans="1:24" x14ac:dyDescent="0.25">
      <c r="A25" s="2" t="s">
        <v>2</v>
      </c>
      <c r="B25" s="2" t="s">
        <v>28</v>
      </c>
      <c r="C25" s="67">
        <v>414</v>
      </c>
      <c r="D25" s="67">
        <f t="shared" si="9"/>
        <v>34.5</v>
      </c>
      <c r="E25" s="67">
        <v>411</v>
      </c>
      <c r="F25" s="67">
        <f t="shared" si="10"/>
        <v>34.25</v>
      </c>
      <c r="G25" s="39">
        <v>55</v>
      </c>
      <c r="H25" s="101">
        <f t="shared" si="0"/>
        <v>1.5942028985507246</v>
      </c>
      <c r="I25" s="39">
        <v>28</v>
      </c>
      <c r="J25" s="101">
        <f t="shared" si="1"/>
        <v>0.81751824817518248</v>
      </c>
      <c r="K25" s="39">
        <v>41</v>
      </c>
      <c r="L25" s="87">
        <f t="shared" si="2"/>
        <v>1.1884057971014492</v>
      </c>
      <c r="M25" s="39">
        <v>32</v>
      </c>
      <c r="N25" s="87">
        <f t="shared" si="3"/>
        <v>0.92753623188405798</v>
      </c>
      <c r="O25" s="39">
        <v>50</v>
      </c>
      <c r="P25" s="87">
        <f t="shared" si="4"/>
        <v>1.4492753623188406</v>
      </c>
      <c r="Q25" s="39">
        <v>52</v>
      </c>
      <c r="R25" s="87">
        <f t="shared" si="5"/>
        <v>1.5072463768115942</v>
      </c>
      <c r="S25" s="39">
        <v>28</v>
      </c>
      <c r="T25" s="89">
        <f t="shared" si="6"/>
        <v>0.81751824817518248</v>
      </c>
      <c r="U25" s="39">
        <v>34</v>
      </c>
      <c r="V25" s="89">
        <f t="shared" si="7"/>
        <v>0.99270072992700731</v>
      </c>
      <c r="W25" s="39">
        <v>34</v>
      </c>
      <c r="X25" s="89">
        <f t="shared" si="8"/>
        <v>0.99270072992700731</v>
      </c>
    </row>
    <row r="26" spans="1:24" x14ac:dyDescent="0.25">
      <c r="A26" s="2" t="s">
        <v>5</v>
      </c>
      <c r="B26" s="2" t="s">
        <v>29</v>
      </c>
      <c r="C26" s="67">
        <v>95</v>
      </c>
      <c r="D26" s="67">
        <f t="shared" si="9"/>
        <v>7.916666666666667</v>
      </c>
      <c r="E26" s="67">
        <v>92</v>
      </c>
      <c r="F26" s="67">
        <f t="shared" si="10"/>
        <v>7.666666666666667</v>
      </c>
      <c r="G26" s="39">
        <v>4</v>
      </c>
      <c r="H26" s="101">
        <f t="shared" si="0"/>
        <v>0.50526315789473686</v>
      </c>
      <c r="I26" s="39">
        <v>4</v>
      </c>
      <c r="J26" s="101">
        <f t="shared" si="1"/>
        <v>0.52173913043478259</v>
      </c>
      <c r="K26" s="39">
        <v>8</v>
      </c>
      <c r="L26" s="87">
        <f t="shared" si="2"/>
        <v>1.0105263157894737</v>
      </c>
      <c r="M26" s="39">
        <v>8</v>
      </c>
      <c r="N26" s="87">
        <f t="shared" si="3"/>
        <v>1.0105263157894737</v>
      </c>
      <c r="O26" s="39">
        <v>9</v>
      </c>
      <c r="P26" s="87">
        <f t="shared" si="4"/>
        <v>1.1368421052631579</v>
      </c>
      <c r="Q26" s="39">
        <v>8</v>
      </c>
      <c r="R26" s="87">
        <f t="shared" si="5"/>
        <v>1.0105263157894737</v>
      </c>
      <c r="S26" s="39">
        <v>3</v>
      </c>
      <c r="T26" s="89">
        <f t="shared" si="6"/>
        <v>0.39130434782608692</v>
      </c>
      <c r="U26" s="39">
        <v>5</v>
      </c>
      <c r="V26" s="89">
        <f t="shared" si="7"/>
        <v>0.65217391304347827</v>
      </c>
      <c r="W26" s="39">
        <v>6</v>
      </c>
      <c r="X26" s="89">
        <f t="shared" si="8"/>
        <v>0.78260869565217384</v>
      </c>
    </row>
    <row r="27" spans="1:24" x14ac:dyDescent="0.25">
      <c r="A27" s="2" t="s">
        <v>3</v>
      </c>
      <c r="B27" s="2" t="s">
        <v>30</v>
      </c>
      <c r="C27" s="67">
        <v>257</v>
      </c>
      <c r="D27" s="67">
        <f t="shared" si="9"/>
        <v>21.416666666666668</v>
      </c>
      <c r="E27" s="67">
        <v>283</v>
      </c>
      <c r="F27" s="67">
        <f t="shared" si="10"/>
        <v>23.583333333333332</v>
      </c>
      <c r="G27" s="39">
        <v>26</v>
      </c>
      <c r="H27" s="101">
        <f t="shared" si="0"/>
        <v>1.2140077821011672</v>
      </c>
      <c r="I27" s="39">
        <v>18</v>
      </c>
      <c r="J27" s="101">
        <f t="shared" si="1"/>
        <v>0.76325088339222613</v>
      </c>
      <c r="K27" s="39">
        <v>23</v>
      </c>
      <c r="L27" s="87">
        <f t="shared" si="2"/>
        <v>1.0739299610894941</v>
      </c>
      <c r="M27" s="39">
        <v>24</v>
      </c>
      <c r="N27" s="87">
        <f t="shared" si="3"/>
        <v>1.1206225680933852</v>
      </c>
      <c r="O27" s="39">
        <v>21</v>
      </c>
      <c r="P27" s="87">
        <f t="shared" si="4"/>
        <v>0.98054474708171202</v>
      </c>
      <c r="Q27" s="39">
        <v>20</v>
      </c>
      <c r="R27" s="87">
        <f t="shared" si="5"/>
        <v>0.93385214007782091</v>
      </c>
      <c r="S27" s="39">
        <v>18</v>
      </c>
      <c r="T27" s="89">
        <f t="shared" si="6"/>
        <v>0.76325088339222613</v>
      </c>
      <c r="U27" s="39">
        <v>20</v>
      </c>
      <c r="V27" s="89">
        <f t="shared" si="7"/>
        <v>0.84805653710247353</v>
      </c>
      <c r="W27" s="39">
        <v>20</v>
      </c>
      <c r="X27" s="89">
        <f t="shared" si="8"/>
        <v>0.84805653710247353</v>
      </c>
    </row>
    <row r="28" spans="1:24" x14ac:dyDescent="0.25">
      <c r="A28" s="2" t="s">
        <v>2</v>
      </c>
      <c r="B28" s="2" t="s">
        <v>31</v>
      </c>
      <c r="C28" s="67">
        <v>213</v>
      </c>
      <c r="D28" s="67">
        <f t="shared" si="9"/>
        <v>17.75</v>
      </c>
      <c r="E28" s="67">
        <v>218</v>
      </c>
      <c r="F28" s="67">
        <f t="shared" si="10"/>
        <v>18.166666666666668</v>
      </c>
      <c r="G28" s="39">
        <v>18</v>
      </c>
      <c r="H28" s="101">
        <f t="shared" si="0"/>
        <v>1.0140845070422535</v>
      </c>
      <c r="I28" s="39">
        <v>17</v>
      </c>
      <c r="J28" s="101">
        <f t="shared" si="1"/>
        <v>0.93577981651376141</v>
      </c>
      <c r="K28" s="39">
        <v>14</v>
      </c>
      <c r="L28" s="87">
        <f t="shared" si="2"/>
        <v>0.78873239436619713</v>
      </c>
      <c r="M28" s="39">
        <v>14</v>
      </c>
      <c r="N28" s="87">
        <f t="shared" si="3"/>
        <v>0.78873239436619713</v>
      </c>
      <c r="O28" s="39">
        <v>21</v>
      </c>
      <c r="P28" s="87">
        <f t="shared" si="4"/>
        <v>1.1830985915492958</v>
      </c>
      <c r="Q28" s="39">
        <v>21</v>
      </c>
      <c r="R28" s="87">
        <f t="shared" si="5"/>
        <v>1.1830985915492958</v>
      </c>
      <c r="S28" s="39">
        <v>10</v>
      </c>
      <c r="T28" s="89">
        <f t="shared" si="6"/>
        <v>0.55045871559633019</v>
      </c>
      <c r="U28" s="39">
        <v>18</v>
      </c>
      <c r="V28" s="89">
        <f t="shared" si="7"/>
        <v>0.99082568807339444</v>
      </c>
      <c r="W28" s="39">
        <v>16</v>
      </c>
      <c r="X28" s="89">
        <f t="shared" si="8"/>
        <v>0.88073394495412838</v>
      </c>
    </row>
    <row r="29" spans="1:24" x14ac:dyDescent="0.25">
      <c r="A29" s="2" t="s">
        <v>4</v>
      </c>
      <c r="B29" s="2" t="s">
        <v>32</v>
      </c>
      <c r="C29" s="67">
        <v>144</v>
      </c>
      <c r="D29" s="67">
        <f t="shared" si="9"/>
        <v>12</v>
      </c>
      <c r="E29" s="67">
        <v>142</v>
      </c>
      <c r="F29" s="67">
        <f t="shared" si="10"/>
        <v>11.833333333333334</v>
      </c>
      <c r="G29" s="39">
        <v>5</v>
      </c>
      <c r="H29" s="101">
        <f t="shared" si="0"/>
        <v>0.41666666666666669</v>
      </c>
      <c r="I29" s="39">
        <v>11</v>
      </c>
      <c r="J29" s="101">
        <f t="shared" si="1"/>
        <v>0.92957746478873238</v>
      </c>
      <c r="K29" s="39">
        <v>11</v>
      </c>
      <c r="L29" s="87">
        <f t="shared" si="2"/>
        <v>0.91666666666666663</v>
      </c>
      <c r="M29" s="39">
        <v>11</v>
      </c>
      <c r="N29" s="87">
        <f t="shared" si="3"/>
        <v>0.91666666666666663</v>
      </c>
      <c r="O29" s="39">
        <v>7</v>
      </c>
      <c r="P29" s="87">
        <f t="shared" si="4"/>
        <v>0.58333333333333337</v>
      </c>
      <c r="Q29" s="39">
        <v>7</v>
      </c>
      <c r="R29" s="87">
        <f t="shared" si="5"/>
        <v>0.58333333333333337</v>
      </c>
      <c r="S29" s="39">
        <v>4</v>
      </c>
      <c r="T29" s="89">
        <f t="shared" si="6"/>
        <v>0.3380281690140845</v>
      </c>
      <c r="U29" s="39">
        <v>10</v>
      </c>
      <c r="V29" s="89">
        <f t="shared" si="7"/>
        <v>0.84507042253521125</v>
      </c>
      <c r="W29" s="39">
        <v>10</v>
      </c>
      <c r="X29" s="89">
        <f t="shared" si="8"/>
        <v>0.84507042253521125</v>
      </c>
    </row>
    <row r="30" spans="1:24" x14ac:dyDescent="0.25">
      <c r="A30" s="2" t="s">
        <v>5</v>
      </c>
      <c r="B30" s="2" t="s">
        <v>33</v>
      </c>
      <c r="C30" s="67">
        <v>414</v>
      </c>
      <c r="D30" s="67">
        <f t="shared" si="9"/>
        <v>34.5</v>
      </c>
      <c r="E30" s="67">
        <v>407</v>
      </c>
      <c r="F30" s="67">
        <f t="shared" si="10"/>
        <v>33.916666666666664</v>
      </c>
      <c r="G30" s="39">
        <v>39</v>
      </c>
      <c r="H30" s="101">
        <f t="shared" si="0"/>
        <v>1.1304347826086956</v>
      </c>
      <c r="I30" s="39">
        <v>17</v>
      </c>
      <c r="J30" s="101">
        <f t="shared" si="1"/>
        <v>0.50122850122850127</v>
      </c>
      <c r="K30" s="39">
        <v>52</v>
      </c>
      <c r="L30" s="87">
        <f t="shared" si="2"/>
        <v>1.5072463768115942</v>
      </c>
      <c r="M30" s="39">
        <v>62</v>
      </c>
      <c r="N30" s="87">
        <f t="shared" si="3"/>
        <v>1.7971014492753623</v>
      </c>
      <c r="O30" s="39">
        <v>37</v>
      </c>
      <c r="P30" s="87">
        <f t="shared" si="4"/>
        <v>1.0724637681159421</v>
      </c>
      <c r="Q30" s="39">
        <v>32</v>
      </c>
      <c r="R30" s="87">
        <f t="shared" si="5"/>
        <v>0.92753623188405798</v>
      </c>
      <c r="S30" s="39">
        <v>34</v>
      </c>
      <c r="T30" s="89">
        <f t="shared" si="6"/>
        <v>1.0024570024570025</v>
      </c>
      <c r="U30" s="39">
        <v>28</v>
      </c>
      <c r="V30" s="89">
        <f t="shared" si="7"/>
        <v>0.82555282555282561</v>
      </c>
      <c r="W30" s="39">
        <v>25</v>
      </c>
      <c r="X30" s="89">
        <f t="shared" si="8"/>
        <v>0.7371007371007372</v>
      </c>
    </row>
    <row r="31" spans="1:24" x14ac:dyDescent="0.25">
      <c r="A31" s="2" t="s">
        <v>2</v>
      </c>
      <c r="B31" s="2" t="s">
        <v>34</v>
      </c>
      <c r="C31" s="67">
        <v>1775</v>
      </c>
      <c r="D31" s="67">
        <f t="shared" si="9"/>
        <v>147.91666666666666</v>
      </c>
      <c r="E31" s="67">
        <v>1557</v>
      </c>
      <c r="F31" s="67">
        <f t="shared" si="10"/>
        <v>129.75</v>
      </c>
      <c r="G31" s="39">
        <v>115</v>
      </c>
      <c r="H31" s="101">
        <f t="shared" si="0"/>
        <v>0.77746478873239444</v>
      </c>
      <c r="I31" s="39">
        <v>69</v>
      </c>
      <c r="J31" s="101">
        <f t="shared" si="1"/>
        <v>0.53179190751445082</v>
      </c>
      <c r="K31" s="39">
        <v>135</v>
      </c>
      <c r="L31" s="87">
        <f t="shared" si="2"/>
        <v>0.91267605633802817</v>
      </c>
      <c r="M31" s="39">
        <v>144</v>
      </c>
      <c r="N31" s="87">
        <f t="shared" si="3"/>
        <v>0.97352112676056346</v>
      </c>
      <c r="O31" s="39">
        <v>126</v>
      </c>
      <c r="P31" s="87">
        <f t="shared" si="4"/>
        <v>0.851830985915493</v>
      </c>
      <c r="Q31" s="39">
        <v>159</v>
      </c>
      <c r="R31" s="87">
        <f t="shared" si="5"/>
        <v>1.0749295774647889</v>
      </c>
      <c r="S31" s="39">
        <v>115</v>
      </c>
      <c r="T31" s="89">
        <f t="shared" si="6"/>
        <v>0.88631984585741808</v>
      </c>
      <c r="U31" s="39">
        <v>100</v>
      </c>
      <c r="V31" s="89">
        <f t="shared" si="7"/>
        <v>0.77071290944123316</v>
      </c>
      <c r="W31" s="39">
        <v>150</v>
      </c>
      <c r="X31" s="89">
        <f t="shared" si="8"/>
        <v>1.1560693641618498</v>
      </c>
    </row>
    <row r="32" spans="1:24" x14ac:dyDescent="0.25">
      <c r="A32" s="2" t="s">
        <v>2</v>
      </c>
      <c r="B32" s="2" t="s">
        <v>35</v>
      </c>
      <c r="C32" s="67">
        <v>364</v>
      </c>
      <c r="D32" s="67">
        <f t="shared" si="9"/>
        <v>30.333333333333332</v>
      </c>
      <c r="E32" s="67">
        <v>354</v>
      </c>
      <c r="F32" s="67">
        <f t="shared" si="10"/>
        <v>29.5</v>
      </c>
      <c r="G32" s="39">
        <v>20</v>
      </c>
      <c r="H32" s="101">
        <f t="shared" si="0"/>
        <v>0.65934065934065933</v>
      </c>
      <c r="I32" s="39">
        <v>11</v>
      </c>
      <c r="J32" s="101">
        <f t="shared" si="1"/>
        <v>0.3728813559322034</v>
      </c>
      <c r="K32" s="39">
        <v>33</v>
      </c>
      <c r="L32" s="87">
        <f t="shared" si="2"/>
        <v>1.087912087912088</v>
      </c>
      <c r="M32" s="39">
        <v>31</v>
      </c>
      <c r="N32" s="87">
        <f t="shared" si="3"/>
        <v>1.0219780219780221</v>
      </c>
      <c r="O32" s="39">
        <v>24</v>
      </c>
      <c r="P32" s="87">
        <f t="shared" si="4"/>
        <v>0.79120879120879128</v>
      </c>
      <c r="Q32" s="39">
        <v>24</v>
      </c>
      <c r="R32" s="87">
        <f t="shared" si="5"/>
        <v>0.79120879120879128</v>
      </c>
      <c r="S32" s="39">
        <v>29</v>
      </c>
      <c r="T32" s="89">
        <f t="shared" si="6"/>
        <v>0.98305084745762716</v>
      </c>
      <c r="U32" s="39">
        <v>41</v>
      </c>
      <c r="V32" s="89">
        <f t="shared" si="7"/>
        <v>1.3898305084745763</v>
      </c>
      <c r="W32" s="39">
        <v>41</v>
      </c>
      <c r="X32" s="89">
        <f t="shared" si="8"/>
        <v>1.3898305084745763</v>
      </c>
    </row>
    <row r="33" spans="1:24" x14ac:dyDescent="0.25">
      <c r="A33" s="2" t="s">
        <v>2</v>
      </c>
      <c r="B33" s="2" t="s">
        <v>36</v>
      </c>
      <c r="C33" s="67">
        <v>141</v>
      </c>
      <c r="D33" s="67">
        <f t="shared" si="9"/>
        <v>11.75</v>
      </c>
      <c r="E33" s="67">
        <v>160</v>
      </c>
      <c r="F33" s="67">
        <f t="shared" si="10"/>
        <v>13.333333333333334</v>
      </c>
      <c r="G33" s="39">
        <v>2</v>
      </c>
      <c r="H33" s="101">
        <f t="shared" si="0"/>
        <v>0.1702127659574468</v>
      </c>
      <c r="I33" s="39">
        <v>6</v>
      </c>
      <c r="J33" s="101">
        <f t="shared" si="1"/>
        <v>0.44999999999999996</v>
      </c>
      <c r="K33" s="39">
        <v>9</v>
      </c>
      <c r="L33" s="87">
        <f t="shared" si="2"/>
        <v>0.76595744680851063</v>
      </c>
      <c r="M33" s="39">
        <v>8</v>
      </c>
      <c r="N33" s="87">
        <f t="shared" si="3"/>
        <v>0.68085106382978722</v>
      </c>
      <c r="O33" s="39">
        <v>7</v>
      </c>
      <c r="P33" s="87">
        <f t="shared" si="4"/>
        <v>0.5957446808510638</v>
      </c>
      <c r="Q33" s="39">
        <v>7</v>
      </c>
      <c r="R33" s="87">
        <f t="shared" si="5"/>
        <v>0.5957446808510638</v>
      </c>
      <c r="S33" s="39">
        <v>6</v>
      </c>
      <c r="T33" s="89">
        <f t="shared" si="6"/>
        <v>0.44999999999999996</v>
      </c>
      <c r="U33" s="39">
        <v>7</v>
      </c>
      <c r="V33" s="89">
        <f t="shared" si="7"/>
        <v>0.52500000000000002</v>
      </c>
      <c r="W33" s="39">
        <v>7</v>
      </c>
      <c r="X33" s="89">
        <f t="shared" si="8"/>
        <v>0.52500000000000002</v>
      </c>
    </row>
    <row r="34" spans="1:24" x14ac:dyDescent="0.25">
      <c r="A34" s="2" t="s">
        <v>5</v>
      </c>
      <c r="B34" s="2" t="s">
        <v>37</v>
      </c>
      <c r="C34" s="67">
        <v>137</v>
      </c>
      <c r="D34" s="67">
        <f t="shared" si="9"/>
        <v>11.416666666666666</v>
      </c>
      <c r="E34" s="67">
        <v>148</v>
      </c>
      <c r="F34" s="67">
        <f t="shared" si="10"/>
        <v>12.333333333333334</v>
      </c>
      <c r="G34" s="39">
        <v>7</v>
      </c>
      <c r="H34" s="101">
        <f t="shared" si="0"/>
        <v>0.61313868613138689</v>
      </c>
      <c r="I34" s="39">
        <v>5</v>
      </c>
      <c r="J34" s="101">
        <f t="shared" si="1"/>
        <v>0.40540540540540537</v>
      </c>
      <c r="K34" s="39">
        <v>6</v>
      </c>
      <c r="L34" s="87">
        <f t="shared" si="2"/>
        <v>0.52554744525547448</v>
      </c>
      <c r="M34" s="39">
        <v>7</v>
      </c>
      <c r="N34" s="87">
        <f t="shared" si="3"/>
        <v>0.61313868613138689</v>
      </c>
      <c r="O34" s="39">
        <v>9</v>
      </c>
      <c r="P34" s="87">
        <f t="shared" si="4"/>
        <v>0.78832116788321172</v>
      </c>
      <c r="Q34" s="39">
        <v>9</v>
      </c>
      <c r="R34" s="87">
        <f t="shared" si="5"/>
        <v>0.78832116788321172</v>
      </c>
      <c r="S34" s="39">
        <v>3</v>
      </c>
      <c r="T34" s="89">
        <f t="shared" si="6"/>
        <v>0.24324324324324323</v>
      </c>
      <c r="U34" s="39">
        <v>4</v>
      </c>
      <c r="V34" s="89">
        <f t="shared" si="7"/>
        <v>0.32432432432432429</v>
      </c>
      <c r="W34" s="39">
        <v>4</v>
      </c>
      <c r="X34" s="89">
        <f t="shared" si="8"/>
        <v>0.32432432432432429</v>
      </c>
    </row>
    <row r="35" spans="1:24" x14ac:dyDescent="0.25">
      <c r="A35" s="2" t="s">
        <v>5</v>
      </c>
      <c r="B35" s="2" t="s">
        <v>38</v>
      </c>
      <c r="C35" s="67">
        <v>123</v>
      </c>
      <c r="D35" s="67">
        <f t="shared" si="9"/>
        <v>10.25</v>
      </c>
      <c r="E35" s="67">
        <v>156</v>
      </c>
      <c r="F35" s="67">
        <f t="shared" si="10"/>
        <v>13</v>
      </c>
      <c r="G35" s="39">
        <v>8</v>
      </c>
      <c r="H35" s="101">
        <f t="shared" ref="H35:H66" si="11">G35/D35</f>
        <v>0.78048780487804881</v>
      </c>
      <c r="I35" s="39">
        <v>3</v>
      </c>
      <c r="J35" s="101">
        <f t="shared" ref="J35:J66" si="12">I35/F35</f>
        <v>0.23076923076923078</v>
      </c>
      <c r="K35" s="39">
        <v>20</v>
      </c>
      <c r="L35" s="87">
        <f t="shared" ref="L35:L66" si="13">K35/D35</f>
        <v>1.9512195121951219</v>
      </c>
      <c r="M35" s="39">
        <v>21</v>
      </c>
      <c r="N35" s="87">
        <f t="shared" ref="N35:N66" si="14">M35/D35</f>
        <v>2.0487804878048781</v>
      </c>
      <c r="O35" s="39">
        <v>8</v>
      </c>
      <c r="P35" s="87">
        <f t="shared" ref="P35:P66" si="15">O35/D35</f>
        <v>0.78048780487804881</v>
      </c>
      <c r="Q35" s="39">
        <v>8</v>
      </c>
      <c r="R35" s="87">
        <f t="shared" ref="R35:R66" si="16">Q35/D35</f>
        <v>0.78048780487804881</v>
      </c>
      <c r="S35" s="39">
        <v>15</v>
      </c>
      <c r="T35" s="89">
        <f t="shared" ref="T35:T66" si="17">S35/F35</f>
        <v>1.1538461538461537</v>
      </c>
      <c r="U35" s="39">
        <v>14</v>
      </c>
      <c r="V35" s="89">
        <f t="shared" ref="V35:V66" si="18">U35/F35</f>
        <v>1.0769230769230769</v>
      </c>
      <c r="W35" s="39">
        <v>14</v>
      </c>
      <c r="X35" s="89">
        <f t="shared" ref="X35:X66" si="19">W35/F35</f>
        <v>1.0769230769230769</v>
      </c>
    </row>
    <row r="36" spans="1:24" x14ac:dyDescent="0.25">
      <c r="A36" s="2" t="s">
        <v>5</v>
      </c>
      <c r="B36" s="2" t="s">
        <v>39</v>
      </c>
      <c r="C36" s="67">
        <v>202</v>
      </c>
      <c r="D36" s="67">
        <f t="shared" si="9"/>
        <v>16.833333333333332</v>
      </c>
      <c r="E36" s="67">
        <v>200</v>
      </c>
      <c r="F36" s="67">
        <f t="shared" si="10"/>
        <v>16.666666666666668</v>
      </c>
      <c r="G36" s="39">
        <v>11</v>
      </c>
      <c r="H36" s="101">
        <f t="shared" si="11"/>
        <v>0.65346534653465349</v>
      </c>
      <c r="I36" s="39">
        <v>18</v>
      </c>
      <c r="J36" s="101">
        <f t="shared" si="12"/>
        <v>1.0799999999999998</v>
      </c>
      <c r="K36" s="39">
        <v>20</v>
      </c>
      <c r="L36" s="87">
        <f t="shared" si="13"/>
        <v>1.1881188118811883</v>
      </c>
      <c r="M36" s="39">
        <v>21</v>
      </c>
      <c r="N36" s="87">
        <f t="shared" si="14"/>
        <v>1.2475247524752475</v>
      </c>
      <c r="O36" s="39">
        <v>16</v>
      </c>
      <c r="P36" s="87">
        <f t="shared" si="15"/>
        <v>0.95049504950495056</v>
      </c>
      <c r="Q36" s="39">
        <v>16</v>
      </c>
      <c r="R36" s="87">
        <f t="shared" si="16"/>
        <v>0.95049504950495056</v>
      </c>
      <c r="S36" s="39">
        <v>20</v>
      </c>
      <c r="T36" s="89">
        <f t="shared" si="17"/>
        <v>1.2</v>
      </c>
      <c r="U36" s="39">
        <v>15</v>
      </c>
      <c r="V36" s="89">
        <f t="shared" si="18"/>
        <v>0.89999999999999991</v>
      </c>
      <c r="W36" s="39">
        <v>18</v>
      </c>
      <c r="X36" s="89">
        <f t="shared" si="19"/>
        <v>1.0799999999999998</v>
      </c>
    </row>
    <row r="37" spans="1:24" x14ac:dyDescent="0.25">
      <c r="A37" s="2" t="s">
        <v>2</v>
      </c>
      <c r="B37" s="2" t="s">
        <v>40</v>
      </c>
      <c r="C37" s="67">
        <v>147</v>
      </c>
      <c r="D37" s="67">
        <f t="shared" si="9"/>
        <v>12.25</v>
      </c>
      <c r="E37" s="67">
        <v>154</v>
      </c>
      <c r="F37" s="67">
        <f t="shared" si="10"/>
        <v>12.833333333333334</v>
      </c>
      <c r="G37" s="39">
        <v>19</v>
      </c>
      <c r="H37" s="101">
        <f t="shared" si="11"/>
        <v>1.5510204081632653</v>
      </c>
      <c r="I37" s="39">
        <v>10</v>
      </c>
      <c r="J37" s="101">
        <f t="shared" si="12"/>
        <v>0.77922077922077915</v>
      </c>
      <c r="K37" s="39">
        <v>12</v>
      </c>
      <c r="L37" s="87">
        <f t="shared" si="13"/>
        <v>0.97959183673469385</v>
      </c>
      <c r="M37" s="39">
        <v>13</v>
      </c>
      <c r="N37" s="87">
        <f t="shared" si="14"/>
        <v>1.0612244897959184</v>
      </c>
      <c r="O37" s="39">
        <v>14</v>
      </c>
      <c r="P37" s="87">
        <f t="shared" si="15"/>
        <v>1.1428571428571428</v>
      </c>
      <c r="Q37" s="39">
        <v>13</v>
      </c>
      <c r="R37" s="87">
        <f t="shared" si="16"/>
        <v>1.0612244897959184</v>
      </c>
      <c r="S37" s="39">
        <v>9</v>
      </c>
      <c r="T37" s="89">
        <f t="shared" si="17"/>
        <v>0.70129870129870131</v>
      </c>
      <c r="U37" s="39">
        <v>9</v>
      </c>
      <c r="V37" s="89">
        <f t="shared" si="18"/>
        <v>0.70129870129870131</v>
      </c>
      <c r="W37" s="39">
        <v>8</v>
      </c>
      <c r="X37" s="89">
        <f t="shared" si="19"/>
        <v>0.62337662337662336</v>
      </c>
    </row>
    <row r="38" spans="1:24" x14ac:dyDescent="0.25">
      <c r="A38" s="2" t="s">
        <v>5</v>
      </c>
      <c r="B38" s="2" t="s">
        <v>41</v>
      </c>
      <c r="C38" s="67">
        <v>548</v>
      </c>
      <c r="D38" s="67">
        <f t="shared" si="9"/>
        <v>45.666666666666664</v>
      </c>
      <c r="E38" s="67">
        <v>556</v>
      </c>
      <c r="F38" s="67">
        <f t="shared" si="10"/>
        <v>46.333333333333336</v>
      </c>
      <c r="G38" s="39">
        <v>43</v>
      </c>
      <c r="H38" s="101">
        <f t="shared" si="11"/>
        <v>0.94160583941605847</v>
      </c>
      <c r="I38" s="39">
        <v>32</v>
      </c>
      <c r="J38" s="101">
        <f t="shared" si="12"/>
        <v>0.69064748201438841</v>
      </c>
      <c r="K38" s="39">
        <v>59</v>
      </c>
      <c r="L38" s="87">
        <f t="shared" si="13"/>
        <v>1.2919708029197081</v>
      </c>
      <c r="M38" s="39">
        <v>59</v>
      </c>
      <c r="N38" s="87">
        <f t="shared" si="14"/>
        <v>1.2919708029197081</v>
      </c>
      <c r="O38" s="39">
        <v>36</v>
      </c>
      <c r="P38" s="87">
        <f t="shared" si="15"/>
        <v>0.78832116788321172</v>
      </c>
      <c r="Q38" s="39">
        <v>40</v>
      </c>
      <c r="R38" s="87">
        <f t="shared" si="16"/>
        <v>0.87591240875912413</v>
      </c>
      <c r="S38" s="39">
        <v>15</v>
      </c>
      <c r="T38" s="89">
        <f t="shared" si="17"/>
        <v>0.32374100719424459</v>
      </c>
      <c r="U38" s="39">
        <v>37</v>
      </c>
      <c r="V38" s="89">
        <f t="shared" si="18"/>
        <v>0.79856115107913661</v>
      </c>
      <c r="W38" s="39">
        <v>32</v>
      </c>
      <c r="X38" s="89">
        <f t="shared" si="19"/>
        <v>0.69064748201438841</v>
      </c>
    </row>
    <row r="39" spans="1:24" x14ac:dyDescent="0.25">
      <c r="A39" s="2" t="s">
        <v>2</v>
      </c>
      <c r="B39" s="2" t="s">
        <v>42</v>
      </c>
      <c r="C39" s="67">
        <v>131</v>
      </c>
      <c r="D39" s="67">
        <f t="shared" si="9"/>
        <v>10.916666666666666</v>
      </c>
      <c r="E39" s="67">
        <v>128</v>
      </c>
      <c r="F39" s="67">
        <f t="shared" si="10"/>
        <v>10.666666666666666</v>
      </c>
      <c r="G39" s="39">
        <v>11</v>
      </c>
      <c r="H39" s="101">
        <f t="shared" si="11"/>
        <v>1.0076335877862597</v>
      </c>
      <c r="I39" s="39">
        <v>10</v>
      </c>
      <c r="J39" s="101">
        <f t="shared" si="12"/>
        <v>0.9375</v>
      </c>
      <c r="K39" s="39">
        <v>11</v>
      </c>
      <c r="L39" s="87">
        <f t="shared" si="13"/>
        <v>1.0076335877862597</v>
      </c>
      <c r="M39" s="39">
        <v>11</v>
      </c>
      <c r="N39" s="87">
        <f t="shared" si="14"/>
        <v>1.0076335877862597</v>
      </c>
      <c r="O39" s="39">
        <v>15</v>
      </c>
      <c r="P39" s="87">
        <f t="shared" si="15"/>
        <v>1.3740458015267176</v>
      </c>
      <c r="Q39" s="39">
        <v>15</v>
      </c>
      <c r="R39" s="87">
        <f t="shared" si="16"/>
        <v>1.3740458015267176</v>
      </c>
      <c r="S39" s="39">
        <v>7</v>
      </c>
      <c r="T39" s="89">
        <f t="shared" si="17"/>
        <v>0.65625</v>
      </c>
      <c r="U39" s="39">
        <v>11</v>
      </c>
      <c r="V39" s="89">
        <f t="shared" si="18"/>
        <v>1.03125</v>
      </c>
      <c r="W39" s="39">
        <v>11</v>
      </c>
      <c r="X39" s="89">
        <f t="shared" si="19"/>
        <v>1.03125</v>
      </c>
    </row>
    <row r="40" spans="1:24" x14ac:dyDescent="0.25">
      <c r="A40" s="2" t="s">
        <v>5</v>
      </c>
      <c r="B40" s="2" t="s">
        <v>43</v>
      </c>
      <c r="C40" s="67">
        <v>481</v>
      </c>
      <c r="D40" s="67">
        <f t="shared" si="9"/>
        <v>40.083333333333336</v>
      </c>
      <c r="E40" s="67">
        <v>410</v>
      </c>
      <c r="F40" s="67">
        <f t="shared" si="10"/>
        <v>34.166666666666664</v>
      </c>
      <c r="G40" s="39">
        <v>29</v>
      </c>
      <c r="H40" s="101">
        <f t="shared" si="11"/>
        <v>0.72349272349272342</v>
      </c>
      <c r="I40" s="39">
        <v>26</v>
      </c>
      <c r="J40" s="101">
        <f t="shared" si="12"/>
        <v>0.76097560975609757</v>
      </c>
      <c r="K40" s="39">
        <v>46</v>
      </c>
      <c r="L40" s="87">
        <f t="shared" si="13"/>
        <v>1.1476091476091475</v>
      </c>
      <c r="M40" s="39">
        <v>46</v>
      </c>
      <c r="N40" s="87">
        <f t="shared" si="14"/>
        <v>1.1476091476091475</v>
      </c>
      <c r="O40" s="39">
        <v>31</v>
      </c>
      <c r="P40" s="87">
        <f t="shared" si="15"/>
        <v>0.77338877338877332</v>
      </c>
      <c r="Q40" s="39">
        <v>32</v>
      </c>
      <c r="R40" s="87">
        <f t="shared" si="16"/>
        <v>0.79833679833679827</v>
      </c>
      <c r="S40" s="39">
        <v>33</v>
      </c>
      <c r="T40" s="89">
        <f t="shared" si="17"/>
        <v>0.96585365853658545</v>
      </c>
      <c r="U40" s="39">
        <v>38</v>
      </c>
      <c r="V40" s="89">
        <f t="shared" si="18"/>
        <v>1.1121951219512196</v>
      </c>
      <c r="W40" s="39">
        <v>44</v>
      </c>
      <c r="X40" s="89">
        <f t="shared" si="19"/>
        <v>1.2878048780487805</v>
      </c>
    </row>
    <row r="41" spans="1:24" x14ac:dyDescent="0.25">
      <c r="A41" s="2" t="s">
        <v>3</v>
      </c>
      <c r="B41" s="2" t="s">
        <v>44</v>
      </c>
      <c r="C41" s="67">
        <v>501</v>
      </c>
      <c r="D41" s="67">
        <f t="shared" si="9"/>
        <v>41.75</v>
      </c>
      <c r="E41" s="67">
        <v>445</v>
      </c>
      <c r="F41" s="67">
        <f t="shared" si="10"/>
        <v>37.083333333333336</v>
      </c>
      <c r="G41" s="39">
        <v>42</v>
      </c>
      <c r="H41" s="101">
        <f t="shared" si="11"/>
        <v>1.0059880239520957</v>
      </c>
      <c r="I41" s="39">
        <v>14</v>
      </c>
      <c r="J41" s="101">
        <f t="shared" si="12"/>
        <v>0.37752808988764042</v>
      </c>
      <c r="K41" s="39">
        <v>39</v>
      </c>
      <c r="L41" s="87">
        <f t="shared" si="13"/>
        <v>0.93413173652694614</v>
      </c>
      <c r="M41" s="39">
        <v>37</v>
      </c>
      <c r="N41" s="87">
        <f t="shared" si="14"/>
        <v>0.88622754491017963</v>
      </c>
      <c r="O41" s="39">
        <v>42</v>
      </c>
      <c r="P41" s="87">
        <f t="shared" si="15"/>
        <v>1.0059880239520957</v>
      </c>
      <c r="Q41" s="39">
        <v>47</v>
      </c>
      <c r="R41" s="87">
        <f t="shared" si="16"/>
        <v>1.125748502994012</v>
      </c>
      <c r="S41" s="39">
        <v>30</v>
      </c>
      <c r="T41" s="89">
        <f t="shared" si="17"/>
        <v>0.8089887640449438</v>
      </c>
      <c r="U41" s="39">
        <v>38</v>
      </c>
      <c r="V41" s="89">
        <f t="shared" si="18"/>
        <v>1.0247191011235954</v>
      </c>
      <c r="W41" s="39">
        <v>50</v>
      </c>
      <c r="X41" s="89">
        <f t="shared" si="19"/>
        <v>1.348314606741573</v>
      </c>
    </row>
    <row r="42" spans="1:24" x14ac:dyDescent="0.25">
      <c r="A42" s="2" t="s">
        <v>5</v>
      </c>
      <c r="B42" s="2" t="s">
        <v>45</v>
      </c>
      <c r="C42" s="67">
        <v>159</v>
      </c>
      <c r="D42" s="67">
        <f t="shared" si="9"/>
        <v>13.25</v>
      </c>
      <c r="E42" s="67">
        <v>157</v>
      </c>
      <c r="F42" s="67">
        <f t="shared" si="10"/>
        <v>13.083333333333334</v>
      </c>
      <c r="G42" s="39">
        <v>10</v>
      </c>
      <c r="H42" s="101">
        <f t="shared" si="11"/>
        <v>0.75471698113207553</v>
      </c>
      <c r="I42" s="39">
        <v>4</v>
      </c>
      <c r="J42" s="101">
        <f t="shared" si="12"/>
        <v>0.30573248407643311</v>
      </c>
      <c r="K42" s="39">
        <v>14</v>
      </c>
      <c r="L42" s="87">
        <f t="shared" si="13"/>
        <v>1.0566037735849056</v>
      </c>
      <c r="M42" s="39">
        <v>13</v>
      </c>
      <c r="N42" s="87">
        <f t="shared" si="14"/>
        <v>0.98113207547169812</v>
      </c>
      <c r="O42" s="39">
        <v>11</v>
      </c>
      <c r="P42" s="87">
        <f t="shared" si="15"/>
        <v>0.83018867924528306</v>
      </c>
      <c r="Q42" s="39">
        <v>11</v>
      </c>
      <c r="R42" s="87">
        <f t="shared" si="16"/>
        <v>0.83018867924528306</v>
      </c>
      <c r="S42" s="39">
        <v>14</v>
      </c>
      <c r="T42" s="89">
        <f t="shared" si="17"/>
        <v>1.0700636942675159</v>
      </c>
      <c r="U42" s="39">
        <v>10</v>
      </c>
      <c r="V42" s="89">
        <f t="shared" si="18"/>
        <v>0.76433121019108274</v>
      </c>
      <c r="W42" s="39">
        <v>14</v>
      </c>
      <c r="X42" s="89">
        <f t="shared" si="19"/>
        <v>1.0700636942675159</v>
      </c>
    </row>
    <row r="43" spans="1:24" x14ac:dyDescent="0.25">
      <c r="A43" s="2" t="s">
        <v>2</v>
      </c>
      <c r="B43" s="2" t="s">
        <v>46</v>
      </c>
      <c r="C43" s="67">
        <v>198</v>
      </c>
      <c r="D43" s="67">
        <f t="shared" si="9"/>
        <v>16.5</v>
      </c>
      <c r="E43" s="67">
        <v>142</v>
      </c>
      <c r="F43" s="67">
        <f t="shared" si="10"/>
        <v>11.833333333333334</v>
      </c>
      <c r="G43" s="39">
        <v>9</v>
      </c>
      <c r="H43" s="101">
        <f t="shared" si="11"/>
        <v>0.54545454545454541</v>
      </c>
      <c r="I43" s="39">
        <v>9</v>
      </c>
      <c r="J43" s="101">
        <f t="shared" si="12"/>
        <v>0.76056338028169013</v>
      </c>
      <c r="K43" s="39">
        <v>18</v>
      </c>
      <c r="L43" s="87">
        <f t="shared" si="13"/>
        <v>1.0909090909090908</v>
      </c>
      <c r="M43" s="39">
        <v>18</v>
      </c>
      <c r="N43" s="87">
        <f t="shared" si="14"/>
        <v>1.0909090909090908</v>
      </c>
      <c r="O43" s="39">
        <v>9</v>
      </c>
      <c r="P43" s="87">
        <f t="shared" si="15"/>
        <v>0.54545454545454541</v>
      </c>
      <c r="Q43" s="39">
        <v>9</v>
      </c>
      <c r="R43" s="87">
        <f t="shared" si="16"/>
        <v>0.54545454545454541</v>
      </c>
      <c r="S43" s="39">
        <v>11</v>
      </c>
      <c r="T43" s="89">
        <f t="shared" si="17"/>
        <v>0.92957746478873238</v>
      </c>
      <c r="U43" s="39">
        <v>11</v>
      </c>
      <c r="V43" s="89">
        <f t="shared" si="18"/>
        <v>0.92957746478873238</v>
      </c>
      <c r="W43" s="39">
        <v>11</v>
      </c>
      <c r="X43" s="89">
        <f t="shared" si="19"/>
        <v>0.92957746478873238</v>
      </c>
    </row>
    <row r="44" spans="1:24" x14ac:dyDescent="0.25">
      <c r="A44" s="2" t="s">
        <v>2</v>
      </c>
      <c r="B44" s="2" t="s">
        <v>47</v>
      </c>
      <c r="C44" s="67">
        <v>107</v>
      </c>
      <c r="D44" s="67">
        <f t="shared" si="9"/>
        <v>8.9166666666666661</v>
      </c>
      <c r="E44" s="67">
        <v>133</v>
      </c>
      <c r="F44" s="67">
        <f t="shared" si="10"/>
        <v>11.083333333333334</v>
      </c>
      <c r="G44" s="39">
        <v>6</v>
      </c>
      <c r="H44" s="101">
        <f t="shared" si="11"/>
        <v>0.67289719626168232</v>
      </c>
      <c r="I44" s="39">
        <v>4</v>
      </c>
      <c r="J44" s="101">
        <f t="shared" si="12"/>
        <v>0.36090225563909772</v>
      </c>
      <c r="K44" s="39">
        <v>12</v>
      </c>
      <c r="L44" s="87">
        <f t="shared" si="13"/>
        <v>1.3457943925233646</v>
      </c>
      <c r="M44" s="39">
        <v>11</v>
      </c>
      <c r="N44" s="87">
        <f t="shared" si="14"/>
        <v>1.2336448598130842</v>
      </c>
      <c r="O44" s="39">
        <v>7</v>
      </c>
      <c r="P44" s="87">
        <f t="shared" si="15"/>
        <v>0.7850467289719627</v>
      </c>
      <c r="Q44" s="39">
        <v>7</v>
      </c>
      <c r="R44" s="87">
        <f t="shared" si="16"/>
        <v>0.7850467289719627</v>
      </c>
      <c r="S44" s="39">
        <v>7</v>
      </c>
      <c r="T44" s="89">
        <f t="shared" si="17"/>
        <v>0.63157894736842102</v>
      </c>
      <c r="U44" s="39">
        <v>5</v>
      </c>
      <c r="V44" s="89">
        <f t="shared" si="18"/>
        <v>0.45112781954887216</v>
      </c>
      <c r="W44" s="39">
        <v>5</v>
      </c>
      <c r="X44" s="89">
        <f t="shared" si="19"/>
        <v>0.45112781954887216</v>
      </c>
    </row>
    <row r="45" spans="1:24" x14ac:dyDescent="0.25">
      <c r="A45" s="2" t="s">
        <v>4</v>
      </c>
      <c r="B45" s="2" t="s">
        <v>48</v>
      </c>
      <c r="C45" s="67">
        <v>2639</v>
      </c>
      <c r="D45" s="67">
        <f t="shared" si="9"/>
        <v>219.91666666666666</v>
      </c>
      <c r="E45" s="67">
        <v>2452</v>
      </c>
      <c r="F45" s="67">
        <f t="shared" si="10"/>
        <v>204.33333333333334</v>
      </c>
      <c r="G45" s="39">
        <v>166</v>
      </c>
      <c r="H45" s="101">
        <f t="shared" si="11"/>
        <v>0.75483137552103075</v>
      </c>
      <c r="I45" s="39">
        <v>138</v>
      </c>
      <c r="J45" s="101">
        <f t="shared" si="12"/>
        <v>0.67536704730831976</v>
      </c>
      <c r="K45" s="39">
        <v>156</v>
      </c>
      <c r="L45" s="87">
        <f t="shared" si="13"/>
        <v>0.70935960591133007</v>
      </c>
      <c r="M45" s="39">
        <v>156</v>
      </c>
      <c r="N45" s="87">
        <f t="shared" si="14"/>
        <v>0.70935960591133007</v>
      </c>
      <c r="O45" s="39">
        <v>166</v>
      </c>
      <c r="P45" s="87">
        <f t="shared" si="15"/>
        <v>0.75483137552103075</v>
      </c>
      <c r="Q45" s="39">
        <v>179</v>
      </c>
      <c r="R45" s="87">
        <f t="shared" si="16"/>
        <v>0.81394467601364151</v>
      </c>
      <c r="S45" s="39">
        <v>148</v>
      </c>
      <c r="T45" s="89">
        <f t="shared" si="17"/>
        <v>0.72430668841761825</v>
      </c>
      <c r="U45" s="39">
        <v>198</v>
      </c>
      <c r="V45" s="89">
        <f t="shared" si="18"/>
        <v>0.96900489396411094</v>
      </c>
      <c r="W45" s="39">
        <v>212</v>
      </c>
      <c r="X45" s="89">
        <f t="shared" si="19"/>
        <v>1.0375203915171289</v>
      </c>
    </row>
    <row r="46" spans="1:24" x14ac:dyDescent="0.25">
      <c r="A46" s="2" t="s">
        <v>4</v>
      </c>
      <c r="B46" s="2" t="s">
        <v>49</v>
      </c>
      <c r="C46" s="67">
        <v>165</v>
      </c>
      <c r="D46" s="67">
        <f t="shared" si="9"/>
        <v>13.75</v>
      </c>
      <c r="E46" s="67">
        <v>166</v>
      </c>
      <c r="F46" s="67">
        <f t="shared" si="10"/>
        <v>13.833333333333334</v>
      </c>
      <c r="G46" s="39">
        <v>7</v>
      </c>
      <c r="H46" s="101">
        <f t="shared" si="11"/>
        <v>0.50909090909090904</v>
      </c>
      <c r="I46" s="39">
        <v>11</v>
      </c>
      <c r="J46" s="101">
        <f t="shared" si="12"/>
        <v>0.79518072289156627</v>
      </c>
      <c r="K46" s="39">
        <v>12</v>
      </c>
      <c r="L46" s="87">
        <f t="shared" si="13"/>
        <v>0.87272727272727268</v>
      </c>
      <c r="M46" s="39">
        <v>11</v>
      </c>
      <c r="N46" s="87">
        <f t="shared" si="14"/>
        <v>0.8</v>
      </c>
      <c r="O46" s="39">
        <v>10</v>
      </c>
      <c r="P46" s="87">
        <f t="shared" si="15"/>
        <v>0.72727272727272729</v>
      </c>
      <c r="Q46" s="39">
        <v>11</v>
      </c>
      <c r="R46" s="87">
        <f t="shared" si="16"/>
        <v>0.8</v>
      </c>
      <c r="S46" s="39">
        <v>10</v>
      </c>
      <c r="T46" s="89">
        <f t="shared" si="17"/>
        <v>0.72289156626506024</v>
      </c>
      <c r="U46" s="39">
        <v>13</v>
      </c>
      <c r="V46" s="89">
        <f t="shared" si="18"/>
        <v>0.93975903614457823</v>
      </c>
      <c r="W46" s="39">
        <v>12</v>
      </c>
      <c r="X46" s="89">
        <f t="shared" si="19"/>
        <v>0.86746987951807231</v>
      </c>
    </row>
    <row r="47" spans="1:24" x14ac:dyDescent="0.25">
      <c r="A47" s="2" t="s">
        <v>5</v>
      </c>
      <c r="B47" s="2" t="s">
        <v>50</v>
      </c>
      <c r="C47" s="67">
        <v>543</v>
      </c>
      <c r="D47" s="67">
        <f t="shared" si="9"/>
        <v>45.25</v>
      </c>
      <c r="E47" s="67">
        <v>579</v>
      </c>
      <c r="F47" s="67">
        <f t="shared" si="10"/>
        <v>48.25</v>
      </c>
      <c r="G47" s="39">
        <v>28</v>
      </c>
      <c r="H47" s="101">
        <f t="shared" si="11"/>
        <v>0.61878453038674031</v>
      </c>
      <c r="I47" s="39">
        <v>20</v>
      </c>
      <c r="J47" s="101">
        <f t="shared" si="12"/>
        <v>0.41450777202072536</v>
      </c>
      <c r="K47" s="39">
        <v>55</v>
      </c>
      <c r="L47" s="87">
        <f t="shared" si="13"/>
        <v>1.2154696132596685</v>
      </c>
      <c r="M47" s="39">
        <v>55</v>
      </c>
      <c r="N47" s="87">
        <f t="shared" si="14"/>
        <v>1.2154696132596685</v>
      </c>
      <c r="O47" s="39">
        <v>38</v>
      </c>
      <c r="P47" s="87">
        <f t="shared" si="15"/>
        <v>0.83977900552486184</v>
      </c>
      <c r="Q47" s="39">
        <v>38</v>
      </c>
      <c r="R47" s="87">
        <f t="shared" si="16"/>
        <v>0.83977900552486184</v>
      </c>
      <c r="S47" s="39">
        <v>18</v>
      </c>
      <c r="T47" s="89">
        <f t="shared" si="17"/>
        <v>0.37305699481865284</v>
      </c>
      <c r="U47" s="39">
        <v>35</v>
      </c>
      <c r="V47" s="89">
        <f t="shared" si="18"/>
        <v>0.72538860103626945</v>
      </c>
      <c r="W47" s="39">
        <v>40</v>
      </c>
      <c r="X47" s="89">
        <f t="shared" si="19"/>
        <v>0.82901554404145072</v>
      </c>
    </row>
    <row r="48" spans="1:24" x14ac:dyDescent="0.25">
      <c r="A48" s="2" t="s">
        <v>2</v>
      </c>
      <c r="B48" s="2" t="s">
        <v>51</v>
      </c>
      <c r="C48" s="67">
        <v>234</v>
      </c>
      <c r="D48" s="67">
        <f t="shared" si="9"/>
        <v>19.5</v>
      </c>
      <c r="E48" s="67">
        <v>236</v>
      </c>
      <c r="F48" s="67">
        <f t="shared" si="10"/>
        <v>19.666666666666668</v>
      </c>
      <c r="G48" s="39">
        <v>12</v>
      </c>
      <c r="H48" s="101">
        <f t="shared" si="11"/>
        <v>0.61538461538461542</v>
      </c>
      <c r="I48" s="39">
        <v>11</v>
      </c>
      <c r="J48" s="101">
        <f t="shared" si="12"/>
        <v>0.55932203389830504</v>
      </c>
      <c r="K48" s="39">
        <v>18</v>
      </c>
      <c r="L48" s="87">
        <f t="shared" si="13"/>
        <v>0.92307692307692313</v>
      </c>
      <c r="M48" s="39">
        <v>17</v>
      </c>
      <c r="N48" s="87">
        <f t="shared" si="14"/>
        <v>0.87179487179487181</v>
      </c>
      <c r="O48" s="39">
        <v>12</v>
      </c>
      <c r="P48" s="87">
        <f t="shared" si="15"/>
        <v>0.61538461538461542</v>
      </c>
      <c r="Q48" s="39">
        <v>12</v>
      </c>
      <c r="R48" s="87">
        <f t="shared" si="16"/>
        <v>0.61538461538461542</v>
      </c>
      <c r="S48" s="39">
        <v>13</v>
      </c>
      <c r="T48" s="89">
        <f t="shared" si="17"/>
        <v>0.66101694915254239</v>
      </c>
      <c r="U48" s="39">
        <v>11</v>
      </c>
      <c r="V48" s="89">
        <f t="shared" si="18"/>
        <v>0.55932203389830504</v>
      </c>
      <c r="W48" s="39">
        <v>14</v>
      </c>
      <c r="X48" s="89">
        <f t="shared" si="19"/>
        <v>0.71186440677966101</v>
      </c>
    </row>
    <row r="49" spans="1:24" x14ac:dyDescent="0.25">
      <c r="A49" s="2" t="s">
        <v>4</v>
      </c>
      <c r="B49" s="2" t="s">
        <v>52</v>
      </c>
      <c r="C49" s="67">
        <v>166</v>
      </c>
      <c r="D49" s="67">
        <f t="shared" si="9"/>
        <v>13.833333333333334</v>
      </c>
      <c r="E49" s="67">
        <v>164</v>
      </c>
      <c r="F49" s="67">
        <f t="shared" si="10"/>
        <v>13.666666666666666</v>
      </c>
      <c r="G49" s="39">
        <v>8</v>
      </c>
      <c r="H49" s="101">
        <f t="shared" si="11"/>
        <v>0.57831325301204817</v>
      </c>
      <c r="I49" s="39">
        <v>17</v>
      </c>
      <c r="J49" s="101">
        <f t="shared" si="12"/>
        <v>1.2439024390243902</v>
      </c>
      <c r="K49" s="39">
        <v>17</v>
      </c>
      <c r="L49" s="87">
        <f t="shared" si="13"/>
        <v>1.2289156626506024</v>
      </c>
      <c r="M49" s="39">
        <v>16</v>
      </c>
      <c r="N49" s="87">
        <f t="shared" si="14"/>
        <v>1.1566265060240963</v>
      </c>
      <c r="O49" s="39">
        <v>10</v>
      </c>
      <c r="P49" s="87">
        <f t="shared" si="15"/>
        <v>0.72289156626506024</v>
      </c>
      <c r="Q49" s="39">
        <v>10</v>
      </c>
      <c r="R49" s="87">
        <f t="shared" si="16"/>
        <v>0.72289156626506024</v>
      </c>
      <c r="S49" s="39">
        <v>17</v>
      </c>
      <c r="T49" s="89">
        <f t="shared" si="17"/>
        <v>1.2439024390243902</v>
      </c>
      <c r="U49" s="39">
        <v>16</v>
      </c>
      <c r="V49" s="89">
        <f t="shared" si="18"/>
        <v>1.1707317073170733</v>
      </c>
      <c r="W49" s="39">
        <v>16</v>
      </c>
      <c r="X49" s="89">
        <f t="shared" si="19"/>
        <v>1.1707317073170733</v>
      </c>
    </row>
    <row r="50" spans="1:24" x14ac:dyDescent="0.25">
      <c r="A50" s="2" t="s">
        <v>5</v>
      </c>
      <c r="B50" s="2" t="s">
        <v>53</v>
      </c>
      <c r="C50" s="67">
        <v>269</v>
      </c>
      <c r="D50" s="67">
        <f t="shared" si="9"/>
        <v>22.416666666666668</v>
      </c>
      <c r="E50" s="67">
        <v>276</v>
      </c>
      <c r="F50" s="67">
        <f t="shared" si="10"/>
        <v>23</v>
      </c>
      <c r="G50" s="39">
        <v>12</v>
      </c>
      <c r="H50" s="101">
        <f t="shared" si="11"/>
        <v>0.53531598513011147</v>
      </c>
      <c r="I50" s="39">
        <v>21</v>
      </c>
      <c r="J50" s="101">
        <f t="shared" si="12"/>
        <v>0.91304347826086951</v>
      </c>
      <c r="K50" s="39">
        <v>22</v>
      </c>
      <c r="L50" s="87">
        <f t="shared" si="13"/>
        <v>0.9814126394052044</v>
      </c>
      <c r="M50" s="39">
        <v>24</v>
      </c>
      <c r="N50" s="87">
        <f t="shared" si="14"/>
        <v>1.0706319702602229</v>
      </c>
      <c r="O50" s="39">
        <v>21</v>
      </c>
      <c r="P50" s="87">
        <f t="shared" si="15"/>
        <v>0.93680297397769507</v>
      </c>
      <c r="Q50" s="39">
        <v>22</v>
      </c>
      <c r="R50" s="87">
        <f t="shared" si="16"/>
        <v>0.9814126394052044</v>
      </c>
      <c r="S50" s="39">
        <v>22</v>
      </c>
      <c r="T50" s="89">
        <f t="shared" si="17"/>
        <v>0.95652173913043481</v>
      </c>
      <c r="U50" s="39">
        <v>24</v>
      </c>
      <c r="V50" s="89">
        <f t="shared" si="18"/>
        <v>1.0434782608695652</v>
      </c>
      <c r="W50" s="39">
        <v>23</v>
      </c>
      <c r="X50" s="89">
        <f t="shared" si="19"/>
        <v>1</v>
      </c>
    </row>
    <row r="51" spans="1:24" x14ac:dyDescent="0.25">
      <c r="A51" s="2" t="s">
        <v>3</v>
      </c>
      <c r="B51" s="2" t="s">
        <v>54</v>
      </c>
      <c r="C51" s="67">
        <v>266</v>
      </c>
      <c r="D51" s="67">
        <f t="shared" si="9"/>
        <v>22.166666666666668</v>
      </c>
      <c r="E51" s="67">
        <v>278</v>
      </c>
      <c r="F51" s="67">
        <f t="shared" si="10"/>
        <v>23.166666666666668</v>
      </c>
      <c r="G51" s="39">
        <v>14</v>
      </c>
      <c r="H51" s="101">
        <f t="shared" si="11"/>
        <v>0.63157894736842102</v>
      </c>
      <c r="I51" s="39">
        <v>16</v>
      </c>
      <c r="J51" s="101">
        <f t="shared" si="12"/>
        <v>0.69064748201438841</v>
      </c>
      <c r="K51" s="39">
        <v>16</v>
      </c>
      <c r="L51" s="87">
        <f t="shared" si="13"/>
        <v>0.72180451127819545</v>
      </c>
      <c r="M51" s="39">
        <v>16</v>
      </c>
      <c r="N51" s="87">
        <f t="shared" si="14"/>
        <v>0.72180451127819545</v>
      </c>
      <c r="O51" s="39">
        <v>18</v>
      </c>
      <c r="P51" s="87">
        <f t="shared" si="15"/>
        <v>0.81203007518796988</v>
      </c>
      <c r="Q51" s="39">
        <v>19</v>
      </c>
      <c r="R51" s="87">
        <f t="shared" si="16"/>
        <v>0.8571428571428571</v>
      </c>
      <c r="S51" s="39">
        <v>20</v>
      </c>
      <c r="T51" s="89">
        <f t="shared" si="17"/>
        <v>0.86330935251798557</v>
      </c>
      <c r="U51" s="39">
        <v>16</v>
      </c>
      <c r="V51" s="89">
        <f t="shared" si="18"/>
        <v>0.69064748201438841</v>
      </c>
      <c r="W51" s="39">
        <v>16</v>
      </c>
      <c r="X51" s="89">
        <f t="shared" si="19"/>
        <v>0.69064748201438841</v>
      </c>
    </row>
    <row r="52" spans="1:24" x14ac:dyDescent="0.25">
      <c r="A52" s="2" t="s">
        <v>3</v>
      </c>
      <c r="B52" s="2" t="s">
        <v>55</v>
      </c>
      <c r="C52" s="67">
        <v>76</v>
      </c>
      <c r="D52" s="67">
        <f t="shared" si="9"/>
        <v>6.333333333333333</v>
      </c>
      <c r="E52" s="67">
        <v>97</v>
      </c>
      <c r="F52" s="67">
        <f t="shared" si="10"/>
        <v>8.0833333333333339</v>
      </c>
      <c r="G52" s="39">
        <v>0</v>
      </c>
      <c r="H52" s="101">
        <f t="shared" si="11"/>
        <v>0</v>
      </c>
      <c r="I52" s="39">
        <v>0</v>
      </c>
      <c r="J52" s="101">
        <f t="shared" si="12"/>
        <v>0</v>
      </c>
      <c r="K52" s="39">
        <v>10</v>
      </c>
      <c r="L52" s="87">
        <f t="shared" si="13"/>
        <v>1.5789473684210527</v>
      </c>
      <c r="M52" s="39">
        <v>10</v>
      </c>
      <c r="N52" s="87">
        <f t="shared" si="14"/>
        <v>1.5789473684210527</v>
      </c>
      <c r="O52" s="39">
        <v>0</v>
      </c>
      <c r="P52" s="87">
        <f t="shared" si="15"/>
        <v>0</v>
      </c>
      <c r="Q52" s="39">
        <v>0</v>
      </c>
      <c r="R52" s="87">
        <f t="shared" si="16"/>
        <v>0</v>
      </c>
      <c r="S52" s="39">
        <v>5</v>
      </c>
      <c r="T52" s="89">
        <f t="shared" si="17"/>
        <v>0.61855670103092775</v>
      </c>
      <c r="U52" s="39">
        <v>5</v>
      </c>
      <c r="V52" s="89">
        <f t="shared" si="18"/>
        <v>0.61855670103092775</v>
      </c>
      <c r="W52" s="39">
        <v>5</v>
      </c>
      <c r="X52" s="89">
        <f t="shared" si="19"/>
        <v>0.61855670103092775</v>
      </c>
    </row>
    <row r="53" spans="1:24" x14ac:dyDescent="0.25">
      <c r="A53" s="2" t="s">
        <v>5</v>
      </c>
      <c r="B53" s="2" t="s">
        <v>56</v>
      </c>
      <c r="C53" s="67">
        <v>231</v>
      </c>
      <c r="D53" s="67">
        <f t="shared" si="9"/>
        <v>19.25</v>
      </c>
      <c r="E53" s="67">
        <v>275</v>
      </c>
      <c r="F53" s="67">
        <f t="shared" si="10"/>
        <v>22.916666666666668</v>
      </c>
      <c r="G53" s="39">
        <v>20</v>
      </c>
      <c r="H53" s="101">
        <f t="shared" si="11"/>
        <v>1.0389610389610389</v>
      </c>
      <c r="I53" s="39">
        <v>3</v>
      </c>
      <c r="J53" s="101">
        <f t="shared" si="12"/>
        <v>0.13090909090909089</v>
      </c>
      <c r="K53" s="39">
        <v>22</v>
      </c>
      <c r="L53" s="87">
        <f t="shared" si="13"/>
        <v>1.1428571428571428</v>
      </c>
      <c r="M53" s="39">
        <v>22</v>
      </c>
      <c r="N53" s="87">
        <f t="shared" si="14"/>
        <v>1.1428571428571428</v>
      </c>
      <c r="O53" s="39">
        <v>19</v>
      </c>
      <c r="P53" s="87">
        <f t="shared" si="15"/>
        <v>0.98701298701298701</v>
      </c>
      <c r="Q53" s="39">
        <v>18</v>
      </c>
      <c r="R53" s="87">
        <f t="shared" si="16"/>
        <v>0.93506493506493504</v>
      </c>
      <c r="S53" s="39">
        <v>10</v>
      </c>
      <c r="T53" s="89">
        <f t="shared" si="17"/>
        <v>0.43636363636363634</v>
      </c>
      <c r="U53" s="39">
        <v>18</v>
      </c>
      <c r="V53" s="89">
        <f t="shared" si="18"/>
        <v>0.78545454545454541</v>
      </c>
      <c r="W53" s="39">
        <v>18</v>
      </c>
      <c r="X53" s="89">
        <f t="shared" si="19"/>
        <v>0.78545454545454541</v>
      </c>
    </row>
    <row r="54" spans="1:24" x14ac:dyDescent="0.25">
      <c r="A54" s="2" t="s">
        <v>5</v>
      </c>
      <c r="B54" s="2" t="s">
        <v>57</v>
      </c>
      <c r="C54" s="67">
        <v>173</v>
      </c>
      <c r="D54" s="67">
        <f t="shared" si="9"/>
        <v>14.416666666666666</v>
      </c>
      <c r="E54" s="67">
        <v>152</v>
      </c>
      <c r="F54" s="67">
        <f t="shared" si="10"/>
        <v>12.666666666666666</v>
      </c>
      <c r="G54" s="39">
        <v>12</v>
      </c>
      <c r="H54" s="101">
        <f t="shared" si="11"/>
        <v>0.83236994219653182</v>
      </c>
      <c r="I54" s="39">
        <v>5</v>
      </c>
      <c r="J54" s="101">
        <f t="shared" si="12"/>
        <v>0.39473684210526316</v>
      </c>
      <c r="K54" s="39">
        <v>15</v>
      </c>
      <c r="L54" s="87">
        <f t="shared" si="13"/>
        <v>1.0404624277456649</v>
      </c>
      <c r="M54" s="39">
        <v>15</v>
      </c>
      <c r="N54" s="87">
        <f t="shared" si="14"/>
        <v>1.0404624277456649</v>
      </c>
      <c r="O54" s="39">
        <v>12</v>
      </c>
      <c r="P54" s="87">
        <f t="shared" si="15"/>
        <v>0.83236994219653182</v>
      </c>
      <c r="Q54" s="39">
        <v>12</v>
      </c>
      <c r="R54" s="87">
        <f t="shared" si="16"/>
        <v>0.83236994219653182</v>
      </c>
      <c r="S54" s="39">
        <v>7</v>
      </c>
      <c r="T54" s="89">
        <f t="shared" si="17"/>
        <v>0.55263157894736847</v>
      </c>
      <c r="U54" s="39">
        <v>6</v>
      </c>
      <c r="V54" s="89">
        <f t="shared" si="18"/>
        <v>0.47368421052631582</v>
      </c>
      <c r="W54" s="39">
        <v>6</v>
      </c>
      <c r="X54" s="89">
        <f t="shared" si="19"/>
        <v>0.47368421052631582</v>
      </c>
    </row>
    <row r="55" spans="1:24" x14ac:dyDescent="0.25">
      <c r="A55" s="2" t="s">
        <v>3</v>
      </c>
      <c r="B55" s="2" t="s">
        <v>58</v>
      </c>
      <c r="C55" s="67">
        <v>711</v>
      </c>
      <c r="D55" s="67">
        <f t="shared" si="9"/>
        <v>59.25</v>
      </c>
      <c r="E55" s="67">
        <v>656</v>
      </c>
      <c r="F55" s="67">
        <f t="shared" si="10"/>
        <v>54.666666666666664</v>
      </c>
      <c r="G55" s="39">
        <v>48</v>
      </c>
      <c r="H55" s="101">
        <f t="shared" si="11"/>
        <v>0.810126582278481</v>
      </c>
      <c r="I55" s="39">
        <v>19</v>
      </c>
      <c r="J55" s="101">
        <f t="shared" si="12"/>
        <v>0.34756097560975613</v>
      </c>
      <c r="K55" s="39">
        <v>61</v>
      </c>
      <c r="L55" s="87">
        <f t="shared" si="13"/>
        <v>1.029535864978903</v>
      </c>
      <c r="M55" s="39">
        <v>44</v>
      </c>
      <c r="N55" s="87">
        <f t="shared" si="14"/>
        <v>0.7426160337552743</v>
      </c>
      <c r="O55" s="39">
        <v>42</v>
      </c>
      <c r="P55" s="87">
        <f t="shared" si="15"/>
        <v>0.70886075949367089</v>
      </c>
      <c r="Q55" s="39">
        <v>46</v>
      </c>
      <c r="R55" s="87">
        <f t="shared" si="16"/>
        <v>0.77637130801687759</v>
      </c>
      <c r="S55" s="39">
        <v>38</v>
      </c>
      <c r="T55" s="89">
        <f t="shared" si="17"/>
        <v>0.69512195121951226</v>
      </c>
      <c r="U55" s="39">
        <v>45</v>
      </c>
      <c r="V55" s="89">
        <f t="shared" si="18"/>
        <v>0.82317073170731714</v>
      </c>
      <c r="W55" s="39">
        <v>51</v>
      </c>
      <c r="X55" s="89">
        <f t="shared" si="19"/>
        <v>0.93292682926829273</v>
      </c>
    </row>
    <row r="56" spans="1:24" x14ac:dyDescent="0.25">
      <c r="A56" s="2" t="s">
        <v>4</v>
      </c>
      <c r="B56" s="2" t="s">
        <v>59</v>
      </c>
      <c r="C56" s="67">
        <v>218</v>
      </c>
      <c r="D56" s="67">
        <f t="shared" si="9"/>
        <v>18.166666666666668</v>
      </c>
      <c r="E56" s="67">
        <v>244</v>
      </c>
      <c r="F56" s="67">
        <f t="shared" si="10"/>
        <v>20.333333333333332</v>
      </c>
      <c r="G56" s="39">
        <v>26</v>
      </c>
      <c r="H56" s="101">
        <f t="shared" si="11"/>
        <v>1.4311926605504586</v>
      </c>
      <c r="I56" s="39">
        <v>16</v>
      </c>
      <c r="J56" s="101">
        <f t="shared" si="12"/>
        <v>0.78688524590163944</v>
      </c>
      <c r="K56" s="39">
        <v>17</v>
      </c>
      <c r="L56" s="87">
        <f t="shared" si="13"/>
        <v>0.93577981651376141</v>
      </c>
      <c r="M56" s="39">
        <v>18</v>
      </c>
      <c r="N56" s="87">
        <f t="shared" si="14"/>
        <v>0.99082568807339444</v>
      </c>
      <c r="O56" s="39">
        <v>24</v>
      </c>
      <c r="P56" s="87">
        <f t="shared" si="15"/>
        <v>1.3211009174311925</v>
      </c>
      <c r="Q56" s="39">
        <v>24</v>
      </c>
      <c r="R56" s="87">
        <f t="shared" si="16"/>
        <v>1.3211009174311925</v>
      </c>
      <c r="S56" s="39">
        <v>16</v>
      </c>
      <c r="T56" s="89">
        <f t="shared" si="17"/>
        <v>0.78688524590163944</v>
      </c>
      <c r="U56" s="39">
        <v>16</v>
      </c>
      <c r="V56" s="89">
        <f t="shared" si="18"/>
        <v>0.78688524590163944</v>
      </c>
      <c r="W56" s="39">
        <v>17</v>
      </c>
      <c r="X56" s="89">
        <f t="shared" si="19"/>
        <v>0.83606557377049184</v>
      </c>
    </row>
    <row r="57" spans="1:24" x14ac:dyDescent="0.25">
      <c r="A57" s="2" t="s">
        <v>3</v>
      </c>
      <c r="B57" s="2" t="s">
        <v>60</v>
      </c>
      <c r="C57" s="67">
        <v>342</v>
      </c>
      <c r="D57" s="67">
        <f t="shared" si="9"/>
        <v>28.5</v>
      </c>
      <c r="E57" s="67">
        <v>338</v>
      </c>
      <c r="F57" s="67">
        <f t="shared" si="10"/>
        <v>28.166666666666668</v>
      </c>
      <c r="G57" s="39">
        <v>30</v>
      </c>
      <c r="H57" s="101">
        <f t="shared" si="11"/>
        <v>1.0526315789473684</v>
      </c>
      <c r="I57" s="39">
        <v>23</v>
      </c>
      <c r="J57" s="101">
        <f t="shared" si="12"/>
        <v>0.81656804733727806</v>
      </c>
      <c r="K57" s="39">
        <v>37</v>
      </c>
      <c r="L57" s="87">
        <f t="shared" si="13"/>
        <v>1.2982456140350878</v>
      </c>
      <c r="M57" s="39">
        <v>31</v>
      </c>
      <c r="N57" s="87">
        <f t="shared" si="14"/>
        <v>1.0877192982456141</v>
      </c>
      <c r="O57" s="39">
        <v>35</v>
      </c>
      <c r="P57" s="87">
        <f t="shared" si="15"/>
        <v>1.2280701754385965</v>
      </c>
      <c r="Q57" s="39">
        <v>37</v>
      </c>
      <c r="R57" s="87">
        <f t="shared" si="16"/>
        <v>1.2982456140350878</v>
      </c>
      <c r="S57" s="39">
        <v>31</v>
      </c>
      <c r="T57" s="89">
        <f t="shared" si="17"/>
        <v>1.1005917159763312</v>
      </c>
      <c r="U57" s="39">
        <v>35</v>
      </c>
      <c r="V57" s="89">
        <f t="shared" si="18"/>
        <v>1.2426035502958579</v>
      </c>
      <c r="W57" s="39">
        <v>43</v>
      </c>
      <c r="X57" s="89">
        <f t="shared" si="19"/>
        <v>1.5266272189349113</v>
      </c>
    </row>
    <row r="58" spans="1:24" x14ac:dyDescent="0.25">
      <c r="A58" s="2" t="s">
        <v>3</v>
      </c>
      <c r="B58" s="2" t="s">
        <v>61</v>
      </c>
      <c r="C58" s="67">
        <v>325</v>
      </c>
      <c r="D58" s="67">
        <f t="shared" si="9"/>
        <v>27.083333333333332</v>
      </c>
      <c r="E58" s="67">
        <v>383</v>
      </c>
      <c r="F58" s="67">
        <f t="shared" si="10"/>
        <v>31.916666666666668</v>
      </c>
      <c r="G58" s="39">
        <v>1</v>
      </c>
      <c r="H58" s="101">
        <f t="shared" si="11"/>
        <v>3.6923076923076927E-2</v>
      </c>
      <c r="I58" s="39">
        <v>0</v>
      </c>
      <c r="J58" s="101">
        <f t="shared" si="12"/>
        <v>0</v>
      </c>
      <c r="K58" s="39">
        <v>26</v>
      </c>
      <c r="L58" s="87">
        <f t="shared" si="13"/>
        <v>0.96000000000000008</v>
      </c>
      <c r="M58" s="39">
        <v>21</v>
      </c>
      <c r="N58" s="87">
        <f t="shared" si="14"/>
        <v>0.77538461538461545</v>
      </c>
      <c r="O58" s="39">
        <v>19</v>
      </c>
      <c r="P58" s="87">
        <f t="shared" si="15"/>
        <v>0.70153846153846156</v>
      </c>
      <c r="Q58" s="39">
        <v>19</v>
      </c>
      <c r="R58" s="87">
        <f t="shared" si="16"/>
        <v>0.70153846153846156</v>
      </c>
      <c r="S58" s="39">
        <v>16</v>
      </c>
      <c r="T58" s="89">
        <f t="shared" si="17"/>
        <v>0.50130548302872058</v>
      </c>
      <c r="U58" s="39">
        <v>19</v>
      </c>
      <c r="V58" s="89">
        <f t="shared" si="18"/>
        <v>0.59530026109660572</v>
      </c>
      <c r="W58" s="39">
        <v>18</v>
      </c>
      <c r="X58" s="89">
        <f t="shared" si="19"/>
        <v>0.56396866840731064</v>
      </c>
    </row>
    <row r="59" spans="1:24" x14ac:dyDescent="0.25">
      <c r="A59" s="2" t="s">
        <v>5</v>
      </c>
      <c r="B59" s="2" t="s">
        <v>62</v>
      </c>
      <c r="C59" s="67">
        <v>289</v>
      </c>
      <c r="D59" s="67">
        <f t="shared" si="9"/>
        <v>24.083333333333332</v>
      </c>
      <c r="E59" s="67">
        <v>311</v>
      </c>
      <c r="F59" s="67">
        <f t="shared" si="10"/>
        <v>25.916666666666668</v>
      </c>
      <c r="G59" s="39">
        <v>15</v>
      </c>
      <c r="H59" s="101">
        <f t="shared" si="11"/>
        <v>0.62283737024221453</v>
      </c>
      <c r="I59" s="39">
        <v>17</v>
      </c>
      <c r="J59" s="101">
        <f t="shared" si="12"/>
        <v>0.65594855305466238</v>
      </c>
      <c r="K59" s="39">
        <v>36</v>
      </c>
      <c r="L59" s="87">
        <f t="shared" si="13"/>
        <v>1.4948096885813149</v>
      </c>
      <c r="M59" s="39">
        <v>31</v>
      </c>
      <c r="N59" s="87">
        <f t="shared" si="14"/>
        <v>1.28719723183391</v>
      </c>
      <c r="O59" s="39">
        <v>23</v>
      </c>
      <c r="P59" s="87">
        <f t="shared" si="15"/>
        <v>0.95501730103806237</v>
      </c>
      <c r="Q59" s="39">
        <v>19</v>
      </c>
      <c r="R59" s="87">
        <f t="shared" si="16"/>
        <v>0.78892733564013839</v>
      </c>
      <c r="S59" s="39">
        <v>17</v>
      </c>
      <c r="T59" s="89">
        <f t="shared" si="17"/>
        <v>0.65594855305466238</v>
      </c>
      <c r="U59" s="39">
        <v>30</v>
      </c>
      <c r="V59" s="89">
        <f t="shared" si="18"/>
        <v>1.157556270096463</v>
      </c>
      <c r="W59" s="39">
        <v>31</v>
      </c>
      <c r="X59" s="89">
        <f t="shared" si="19"/>
        <v>1.1961414790996785</v>
      </c>
    </row>
    <row r="60" spans="1:24" x14ac:dyDescent="0.25">
      <c r="A60" s="2" t="s">
        <v>3</v>
      </c>
      <c r="B60" s="2" t="s">
        <v>63</v>
      </c>
      <c r="C60" s="67">
        <v>92</v>
      </c>
      <c r="D60" s="67">
        <f t="shared" si="9"/>
        <v>7.666666666666667</v>
      </c>
      <c r="E60" s="67">
        <v>85</v>
      </c>
      <c r="F60" s="67">
        <f t="shared" si="10"/>
        <v>7.083333333333333</v>
      </c>
      <c r="G60" s="39">
        <v>2</v>
      </c>
      <c r="H60" s="101">
        <f t="shared" si="11"/>
        <v>0.2608695652173913</v>
      </c>
      <c r="I60" s="39">
        <v>0</v>
      </c>
      <c r="J60" s="101">
        <f t="shared" si="12"/>
        <v>0</v>
      </c>
      <c r="K60" s="39">
        <v>0</v>
      </c>
      <c r="L60" s="87">
        <f t="shared" si="13"/>
        <v>0</v>
      </c>
      <c r="M60" s="39">
        <v>0</v>
      </c>
      <c r="N60" s="87">
        <f t="shared" si="14"/>
        <v>0</v>
      </c>
      <c r="O60" s="39">
        <v>2</v>
      </c>
      <c r="P60" s="87">
        <f t="shared" si="15"/>
        <v>0.2608695652173913</v>
      </c>
      <c r="Q60" s="39">
        <v>2</v>
      </c>
      <c r="R60" s="87">
        <f t="shared" si="16"/>
        <v>0.2608695652173913</v>
      </c>
      <c r="S60" s="39">
        <v>0</v>
      </c>
      <c r="T60" s="89">
        <f t="shared" si="17"/>
        <v>0</v>
      </c>
      <c r="U60" s="39">
        <v>0</v>
      </c>
      <c r="V60" s="89">
        <f t="shared" si="18"/>
        <v>0</v>
      </c>
      <c r="W60" s="39">
        <v>0</v>
      </c>
      <c r="X60" s="89">
        <f t="shared" si="19"/>
        <v>0</v>
      </c>
    </row>
    <row r="61" spans="1:24" x14ac:dyDescent="0.25">
      <c r="A61" s="2" t="s">
        <v>5</v>
      </c>
      <c r="B61" s="2" t="s">
        <v>64</v>
      </c>
      <c r="C61" s="67">
        <v>201</v>
      </c>
      <c r="D61" s="67">
        <f t="shared" si="9"/>
        <v>16.75</v>
      </c>
      <c r="E61" s="67">
        <v>239</v>
      </c>
      <c r="F61" s="67">
        <f t="shared" si="10"/>
        <v>19.916666666666668</v>
      </c>
      <c r="G61" s="39">
        <v>20</v>
      </c>
      <c r="H61" s="101">
        <f t="shared" si="11"/>
        <v>1.1940298507462686</v>
      </c>
      <c r="I61" s="39">
        <v>1</v>
      </c>
      <c r="J61" s="101">
        <f t="shared" si="12"/>
        <v>5.0209205020920501E-2</v>
      </c>
      <c r="K61" s="39">
        <v>36</v>
      </c>
      <c r="L61" s="87">
        <f t="shared" si="13"/>
        <v>2.1492537313432836</v>
      </c>
      <c r="M61" s="39">
        <v>37</v>
      </c>
      <c r="N61" s="87">
        <f t="shared" si="14"/>
        <v>2.2089552238805972</v>
      </c>
      <c r="O61" s="39">
        <v>18</v>
      </c>
      <c r="P61" s="87">
        <f t="shared" si="15"/>
        <v>1.0746268656716418</v>
      </c>
      <c r="Q61" s="39">
        <v>19</v>
      </c>
      <c r="R61" s="87">
        <f t="shared" si="16"/>
        <v>1.1343283582089552</v>
      </c>
      <c r="S61" s="39">
        <v>33</v>
      </c>
      <c r="T61" s="89">
        <f t="shared" si="17"/>
        <v>1.6569037656903765</v>
      </c>
      <c r="U61" s="39">
        <v>41</v>
      </c>
      <c r="V61" s="89">
        <f t="shared" si="18"/>
        <v>2.0585774058577404</v>
      </c>
      <c r="W61" s="39">
        <v>41</v>
      </c>
      <c r="X61" s="89">
        <f t="shared" si="19"/>
        <v>2.0585774058577404</v>
      </c>
    </row>
    <row r="62" spans="1:24" x14ac:dyDescent="0.25">
      <c r="A62" s="2" t="s">
        <v>4</v>
      </c>
      <c r="B62" s="2" t="s">
        <v>65</v>
      </c>
      <c r="C62" s="67">
        <v>321</v>
      </c>
      <c r="D62" s="67">
        <f t="shared" si="9"/>
        <v>26.75</v>
      </c>
      <c r="E62" s="67">
        <v>229</v>
      </c>
      <c r="F62" s="67">
        <f t="shared" si="10"/>
        <v>19.083333333333332</v>
      </c>
      <c r="G62" s="39">
        <v>28</v>
      </c>
      <c r="H62" s="101">
        <f t="shared" si="11"/>
        <v>1.0467289719626167</v>
      </c>
      <c r="I62" s="39">
        <v>30</v>
      </c>
      <c r="J62" s="101">
        <f t="shared" si="12"/>
        <v>1.572052401746725</v>
      </c>
      <c r="K62" s="39">
        <v>21</v>
      </c>
      <c r="L62" s="87">
        <f t="shared" si="13"/>
        <v>0.78504672897196259</v>
      </c>
      <c r="M62" s="39">
        <v>21</v>
      </c>
      <c r="N62" s="87">
        <f t="shared" si="14"/>
        <v>0.78504672897196259</v>
      </c>
      <c r="O62" s="39">
        <v>19</v>
      </c>
      <c r="P62" s="87">
        <f t="shared" si="15"/>
        <v>0.71028037383177567</v>
      </c>
      <c r="Q62" s="39">
        <v>19</v>
      </c>
      <c r="R62" s="87">
        <f t="shared" si="16"/>
        <v>0.71028037383177567</v>
      </c>
      <c r="S62" s="39">
        <v>20</v>
      </c>
      <c r="T62" s="89">
        <f t="shared" si="17"/>
        <v>1.0480349344978166</v>
      </c>
      <c r="U62" s="39">
        <v>16</v>
      </c>
      <c r="V62" s="89">
        <f t="shared" si="18"/>
        <v>0.83842794759825334</v>
      </c>
      <c r="W62" s="39">
        <v>18</v>
      </c>
      <c r="X62" s="89">
        <f t="shared" si="19"/>
        <v>0.94323144104803502</v>
      </c>
    </row>
    <row r="63" spans="1:24" x14ac:dyDescent="0.25">
      <c r="A63" s="2" t="s">
        <v>5</v>
      </c>
      <c r="B63" s="2" t="s">
        <v>66</v>
      </c>
      <c r="C63" s="67">
        <v>127</v>
      </c>
      <c r="D63" s="67">
        <f t="shared" si="9"/>
        <v>10.583333333333334</v>
      </c>
      <c r="E63" s="67">
        <v>144</v>
      </c>
      <c r="F63" s="67">
        <f t="shared" si="10"/>
        <v>12</v>
      </c>
      <c r="G63" s="39">
        <v>8</v>
      </c>
      <c r="H63" s="101">
        <f t="shared" si="11"/>
        <v>0.75590551181102361</v>
      </c>
      <c r="I63" s="39">
        <v>8</v>
      </c>
      <c r="J63" s="101">
        <f t="shared" si="12"/>
        <v>0.66666666666666663</v>
      </c>
      <c r="K63" s="39">
        <v>11</v>
      </c>
      <c r="L63" s="87">
        <f t="shared" si="13"/>
        <v>1.0393700787401574</v>
      </c>
      <c r="M63" s="39">
        <v>9</v>
      </c>
      <c r="N63" s="87">
        <f t="shared" si="14"/>
        <v>0.85039370078740151</v>
      </c>
      <c r="O63" s="39">
        <v>8</v>
      </c>
      <c r="P63" s="87">
        <f t="shared" si="15"/>
        <v>0.75590551181102361</v>
      </c>
      <c r="Q63" s="39">
        <v>8</v>
      </c>
      <c r="R63" s="87">
        <f t="shared" si="16"/>
        <v>0.75590551181102361</v>
      </c>
      <c r="S63" s="39">
        <v>5</v>
      </c>
      <c r="T63" s="89">
        <f t="shared" si="17"/>
        <v>0.41666666666666669</v>
      </c>
      <c r="U63" s="39">
        <v>9</v>
      </c>
      <c r="V63" s="89">
        <f t="shared" si="18"/>
        <v>0.75</v>
      </c>
      <c r="W63" s="39">
        <v>8</v>
      </c>
      <c r="X63" s="89">
        <f t="shared" si="19"/>
        <v>0.66666666666666663</v>
      </c>
    </row>
    <row r="64" spans="1:24" x14ac:dyDescent="0.25">
      <c r="A64" s="2" t="s">
        <v>2</v>
      </c>
      <c r="B64" s="2" t="s">
        <v>67</v>
      </c>
      <c r="C64" s="67">
        <v>119</v>
      </c>
      <c r="D64" s="67">
        <f t="shared" si="9"/>
        <v>9.9166666666666661</v>
      </c>
      <c r="E64" s="67">
        <v>155</v>
      </c>
      <c r="F64" s="67">
        <f t="shared" si="10"/>
        <v>12.916666666666666</v>
      </c>
      <c r="G64" s="39">
        <v>4</v>
      </c>
      <c r="H64" s="101">
        <f t="shared" si="11"/>
        <v>0.40336134453781514</v>
      </c>
      <c r="I64" s="39">
        <v>0</v>
      </c>
      <c r="J64" s="101">
        <f t="shared" si="12"/>
        <v>0</v>
      </c>
      <c r="K64" s="39">
        <v>9</v>
      </c>
      <c r="L64" s="87">
        <f t="shared" si="13"/>
        <v>0.90756302521008414</v>
      </c>
      <c r="M64" s="39">
        <v>9</v>
      </c>
      <c r="N64" s="87">
        <f t="shared" si="14"/>
        <v>0.90756302521008414</v>
      </c>
      <c r="O64" s="39">
        <v>6</v>
      </c>
      <c r="P64" s="87">
        <f t="shared" si="15"/>
        <v>0.60504201680672276</v>
      </c>
      <c r="Q64" s="39">
        <v>6</v>
      </c>
      <c r="R64" s="87">
        <f t="shared" si="16"/>
        <v>0.60504201680672276</v>
      </c>
      <c r="S64" s="39">
        <v>2</v>
      </c>
      <c r="T64" s="89">
        <f t="shared" si="17"/>
        <v>0.15483870967741936</v>
      </c>
      <c r="U64" s="39">
        <v>6</v>
      </c>
      <c r="V64" s="89">
        <f t="shared" si="18"/>
        <v>0.46451612903225808</v>
      </c>
      <c r="W64" s="39">
        <v>6</v>
      </c>
      <c r="X64" s="89">
        <f t="shared" si="19"/>
        <v>0.46451612903225808</v>
      </c>
    </row>
    <row r="65" spans="1:24" x14ac:dyDescent="0.25">
      <c r="A65" s="2" t="s">
        <v>2</v>
      </c>
      <c r="B65" s="2" t="s">
        <v>68</v>
      </c>
      <c r="C65" s="67">
        <v>684</v>
      </c>
      <c r="D65" s="67">
        <f t="shared" si="9"/>
        <v>57</v>
      </c>
      <c r="E65" s="67">
        <v>685</v>
      </c>
      <c r="F65" s="67">
        <f t="shared" si="10"/>
        <v>57.083333333333336</v>
      </c>
      <c r="G65" s="39">
        <v>50</v>
      </c>
      <c r="H65" s="101">
        <f t="shared" si="11"/>
        <v>0.8771929824561403</v>
      </c>
      <c r="I65" s="39">
        <v>26</v>
      </c>
      <c r="J65" s="101">
        <f t="shared" si="12"/>
        <v>0.4554744525547445</v>
      </c>
      <c r="K65" s="39">
        <v>62</v>
      </c>
      <c r="L65" s="87">
        <f t="shared" si="13"/>
        <v>1.0877192982456141</v>
      </c>
      <c r="M65" s="39">
        <v>64</v>
      </c>
      <c r="N65" s="87">
        <f t="shared" si="14"/>
        <v>1.1228070175438596</v>
      </c>
      <c r="O65" s="39">
        <v>66</v>
      </c>
      <c r="P65" s="87">
        <f t="shared" si="15"/>
        <v>1.1578947368421053</v>
      </c>
      <c r="Q65" s="39">
        <v>55</v>
      </c>
      <c r="R65" s="87">
        <f t="shared" si="16"/>
        <v>0.96491228070175439</v>
      </c>
      <c r="S65" s="39">
        <v>59</v>
      </c>
      <c r="T65" s="89">
        <f t="shared" si="17"/>
        <v>1.0335766423357664</v>
      </c>
      <c r="U65" s="39">
        <v>56</v>
      </c>
      <c r="V65" s="89">
        <f t="shared" si="18"/>
        <v>0.98102189781021898</v>
      </c>
      <c r="W65" s="39">
        <v>61</v>
      </c>
      <c r="X65" s="89">
        <f t="shared" si="19"/>
        <v>1.0686131386861313</v>
      </c>
    </row>
    <row r="66" spans="1:24" x14ac:dyDescent="0.25">
      <c r="A66" s="2" t="s">
        <v>2</v>
      </c>
      <c r="B66" s="2" t="s">
        <v>69</v>
      </c>
      <c r="C66" s="67">
        <v>290</v>
      </c>
      <c r="D66" s="67">
        <f t="shared" si="9"/>
        <v>24.166666666666668</v>
      </c>
      <c r="E66" s="67">
        <v>260</v>
      </c>
      <c r="F66" s="67">
        <f t="shared" si="10"/>
        <v>21.666666666666668</v>
      </c>
      <c r="G66" s="39">
        <v>17</v>
      </c>
      <c r="H66" s="101">
        <f t="shared" si="11"/>
        <v>0.70344827586206893</v>
      </c>
      <c r="I66" s="39">
        <v>14</v>
      </c>
      <c r="J66" s="101">
        <f t="shared" si="12"/>
        <v>0.64615384615384608</v>
      </c>
      <c r="K66" s="39">
        <v>28</v>
      </c>
      <c r="L66" s="87">
        <f t="shared" si="13"/>
        <v>1.1586206896551723</v>
      </c>
      <c r="M66" s="39">
        <v>31</v>
      </c>
      <c r="N66" s="87">
        <f t="shared" si="14"/>
        <v>1.2827586206896551</v>
      </c>
      <c r="O66" s="39">
        <v>18</v>
      </c>
      <c r="P66" s="87">
        <f t="shared" si="15"/>
        <v>0.74482758620689649</v>
      </c>
      <c r="Q66" s="39">
        <v>18</v>
      </c>
      <c r="R66" s="87">
        <f t="shared" si="16"/>
        <v>0.74482758620689649</v>
      </c>
      <c r="S66" s="39">
        <v>20</v>
      </c>
      <c r="T66" s="89">
        <f t="shared" si="17"/>
        <v>0.92307692307692302</v>
      </c>
      <c r="U66" s="39">
        <v>19</v>
      </c>
      <c r="V66" s="89">
        <f t="shared" si="18"/>
        <v>0.87692307692307692</v>
      </c>
      <c r="W66" s="39">
        <v>18</v>
      </c>
      <c r="X66" s="89">
        <f t="shared" si="19"/>
        <v>0.8307692307692307</v>
      </c>
    </row>
    <row r="67" spans="1:24" x14ac:dyDescent="0.25">
      <c r="A67" s="2" t="s">
        <v>4</v>
      </c>
      <c r="B67" s="2" t="s">
        <v>70</v>
      </c>
      <c r="C67" s="67">
        <v>110</v>
      </c>
      <c r="D67" s="67">
        <f t="shared" si="9"/>
        <v>9.1666666666666661</v>
      </c>
      <c r="E67" s="67">
        <v>117</v>
      </c>
      <c r="F67" s="67">
        <f t="shared" si="10"/>
        <v>9.75</v>
      </c>
      <c r="G67" s="39">
        <v>5</v>
      </c>
      <c r="H67" s="101">
        <f t="shared" ref="H67:H80" si="20">G67/D67</f>
        <v>0.54545454545454553</v>
      </c>
      <c r="I67" s="39">
        <v>4</v>
      </c>
      <c r="J67" s="101">
        <f t="shared" ref="J67:J80" si="21">I67/F67</f>
        <v>0.41025641025641024</v>
      </c>
      <c r="K67" s="39">
        <v>7</v>
      </c>
      <c r="L67" s="87">
        <f t="shared" ref="L67:L80" si="22">K67/D67</f>
        <v>0.76363636363636367</v>
      </c>
      <c r="M67" s="39">
        <v>7</v>
      </c>
      <c r="N67" s="87">
        <f t="shared" ref="N67:N80" si="23">M67/D67</f>
        <v>0.76363636363636367</v>
      </c>
      <c r="O67" s="39">
        <v>3</v>
      </c>
      <c r="P67" s="87">
        <f t="shared" ref="P67:P80" si="24">O67/D67</f>
        <v>0.32727272727272727</v>
      </c>
      <c r="Q67" s="39">
        <v>3</v>
      </c>
      <c r="R67" s="87">
        <f t="shared" ref="R67:R80" si="25">Q67/D67</f>
        <v>0.32727272727272727</v>
      </c>
      <c r="S67" s="39">
        <v>7</v>
      </c>
      <c r="T67" s="89">
        <f t="shared" ref="T67:T80" si="26">S67/F67</f>
        <v>0.71794871794871795</v>
      </c>
      <c r="U67" s="39">
        <v>6</v>
      </c>
      <c r="V67" s="89">
        <f t="shared" ref="V67:V80" si="27">U67/F67</f>
        <v>0.61538461538461542</v>
      </c>
      <c r="W67" s="39">
        <v>6</v>
      </c>
      <c r="X67" s="89">
        <f t="shared" ref="X67:X80" si="28">W67/F67</f>
        <v>0.61538461538461542</v>
      </c>
    </row>
    <row r="68" spans="1:24" x14ac:dyDescent="0.25">
      <c r="A68" s="2" t="s">
        <v>4</v>
      </c>
      <c r="B68" s="2" t="s">
        <v>71</v>
      </c>
      <c r="C68" s="67">
        <v>430</v>
      </c>
      <c r="D68" s="67">
        <f t="shared" ref="D68:D80" si="29">C68/12*1</f>
        <v>35.833333333333336</v>
      </c>
      <c r="E68" s="67">
        <v>426</v>
      </c>
      <c r="F68" s="67">
        <f t="shared" ref="F68:F80" si="30">E68/12*1</f>
        <v>35.5</v>
      </c>
      <c r="G68" s="39">
        <v>26</v>
      </c>
      <c r="H68" s="101">
        <f t="shared" si="20"/>
        <v>0.72558139534883714</v>
      </c>
      <c r="I68" s="39">
        <v>27</v>
      </c>
      <c r="J68" s="101">
        <f t="shared" si="21"/>
        <v>0.76056338028169013</v>
      </c>
      <c r="K68" s="39">
        <v>23</v>
      </c>
      <c r="L68" s="87">
        <f t="shared" si="22"/>
        <v>0.64186046511627903</v>
      </c>
      <c r="M68" s="39">
        <v>26</v>
      </c>
      <c r="N68" s="87">
        <f t="shared" si="23"/>
        <v>0.72558139534883714</v>
      </c>
      <c r="O68" s="39">
        <v>27</v>
      </c>
      <c r="P68" s="87">
        <f t="shared" si="24"/>
        <v>0.75348837209302322</v>
      </c>
      <c r="Q68" s="39">
        <v>25</v>
      </c>
      <c r="R68" s="87">
        <f t="shared" si="25"/>
        <v>0.69767441860465107</v>
      </c>
      <c r="S68" s="39">
        <v>37</v>
      </c>
      <c r="T68" s="89">
        <f t="shared" si="26"/>
        <v>1.0422535211267605</v>
      </c>
      <c r="U68" s="39">
        <v>34</v>
      </c>
      <c r="V68" s="89">
        <f t="shared" si="27"/>
        <v>0.95774647887323938</v>
      </c>
      <c r="W68" s="39">
        <v>34</v>
      </c>
      <c r="X68" s="89">
        <f t="shared" si="28"/>
        <v>0.95774647887323938</v>
      </c>
    </row>
    <row r="69" spans="1:24" x14ac:dyDescent="0.25">
      <c r="A69" s="2" t="s">
        <v>5</v>
      </c>
      <c r="B69" s="2" t="s">
        <v>72</v>
      </c>
      <c r="C69" s="67">
        <v>121</v>
      </c>
      <c r="D69" s="67">
        <f t="shared" si="29"/>
        <v>10.083333333333334</v>
      </c>
      <c r="E69" s="67">
        <v>150</v>
      </c>
      <c r="F69" s="67">
        <f t="shared" si="30"/>
        <v>12.5</v>
      </c>
      <c r="G69" s="39">
        <v>11</v>
      </c>
      <c r="H69" s="101">
        <f t="shared" si="20"/>
        <v>1.0909090909090908</v>
      </c>
      <c r="I69" s="39">
        <v>3</v>
      </c>
      <c r="J69" s="101">
        <f t="shared" si="21"/>
        <v>0.24</v>
      </c>
      <c r="K69" s="39">
        <v>15</v>
      </c>
      <c r="L69" s="87">
        <f t="shared" si="22"/>
        <v>1.4876033057851239</v>
      </c>
      <c r="M69" s="39">
        <v>15</v>
      </c>
      <c r="N69" s="87">
        <f t="shared" si="23"/>
        <v>1.4876033057851239</v>
      </c>
      <c r="O69" s="39">
        <v>12</v>
      </c>
      <c r="P69" s="87">
        <f t="shared" si="24"/>
        <v>1.1900826446280992</v>
      </c>
      <c r="Q69" s="39">
        <v>11</v>
      </c>
      <c r="R69" s="87">
        <f t="shared" si="25"/>
        <v>1.0909090909090908</v>
      </c>
      <c r="S69" s="39">
        <v>13</v>
      </c>
      <c r="T69" s="89">
        <f t="shared" si="26"/>
        <v>1.04</v>
      </c>
      <c r="U69" s="39">
        <v>12</v>
      </c>
      <c r="V69" s="89">
        <f t="shared" si="27"/>
        <v>0.96</v>
      </c>
      <c r="W69" s="39">
        <v>12</v>
      </c>
      <c r="X69" s="89">
        <f t="shared" si="28"/>
        <v>0.96</v>
      </c>
    </row>
    <row r="70" spans="1:24" x14ac:dyDescent="0.25">
      <c r="A70" s="2" t="s">
        <v>3</v>
      </c>
      <c r="B70" s="2" t="s">
        <v>73</v>
      </c>
      <c r="C70" s="67">
        <v>1871</v>
      </c>
      <c r="D70" s="67">
        <f t="shared" si="29"/>
        <v>155.91666666666666</v>
      </c>
      <c r="E70" s="67">
        <v>1766</v>
      </c>
      <c r="F70" s="67">
        <f t="shared" si="30"/>
        <v>147.16666666666666</v>
      </c>
      <c r="G70" s="39">
        <v>78</v>
      </c>
      <c r="H70" s="101">
        <f t="shared" si="20"/>
        <v>0.50026723677177987</v>
      </c>
      <c r="I70" s="39">
        <v>71</v>
      </c>
      <c r="J70" s="101">
        <f t="shared" si="21"/>
        <v>0.48244620611551531</v>
      </c>
      <c r="K70" s="39">
        <v>132</v>
      </c>
      <c r="L70" s="87">
        <f t="shared" si="22"/>
        <v>0.84660609299839662</v>
      </c>
      <c r="M70" s="39">
        <v>72</v>
      </c>
      <c r="N70" s="87">
        <f t="shared" si="23"/>
        <v>0.46178514163548906</v>
      </c>
      <c r="O70" s="39">
        <v>120</v>
      </c>
      <c r="P70" s="87">
        <f t="shared" si="24"/>
        <v>0.76964190272581512</v>
      </c>
      <c r="Q70" s="39">
        <v>119</v>
      </c>
      <c r="R70" s="87">
        <f t="shared" si="25"/>
        <v>0.76322822020309999</v>
      </c>
      <c r="S70" s="39">
        <v>121</v>
      </c>
      <c r="T70" s="89">
        <f t="shared" si="26"/>
        <v>0.82219705549263877</v>
      </c>
      <c r="U70" s="39">
        <v>148</v>
      </c>
      <c r="V70" s="89">
        <f t="shared" si="27"/>
        <v>1.0056625141562854</v>
      </c>
      <c r="W70" s="39">
        <v>140</v>
      </c>
      <c r="X70" s="89">
        <f t="shared" si="28"/>
        <v>0.95130237825594566</v>
      </c>
    </row>
    <row r="71" spans="1:24" x14ac:dyDescent="0.25">
      <c r="A71" s="2" t="s">
        <v>4</v>
      </c>
      <c r="B71" s="2" t="s">
        <v>74</v>
      </c>
      <c r="C71" s="67">
        <v>118</v>
      </c>
      <c r="D71" s="67">
        <f t="shared" si="29"/>
        <v>9.8333333333333339</v>
      </c>
      <c r="E71" s="67">
        <v>100</v>
      </c>
      <c r="F71" s="67">
        <f t="shared" si="30"/>
        <v>8.3333333333333339</v>
      </c>
      <c r="G71" s="39">
        <v>7</v>
      </c>
      <c r="H71" s="101">
        <f t="shared" si="20"/>
        <v>0.71186440677966101</v>
      </c>
      <c r="I71" s="39">
        <v>11</v>
      </c>
      <c r="J71" s="101">
        <f t="shared" si="21"/>
        <v>1.3199999999999998</v>
      </c>
      <c r="K71" s="39">
        <v>8</v>
      </c>
      <c r="L71" s="87">
        <f t="shared" si="22"/>
        <v>0.81355932203389825</v>
      </c>
      <c r="M71" s="39">
        <v>9</v>
      </c>
      <c r="N71" s="87">
        <f t="shared" si="23"/>
        <v>0.91525423728813549</v>
      </c>
      <c r="O71" s="39">
        <v>9</v>
      </c>
      <c r="P71" s="87">
        <f t="shared" si="24"/>
        <v>0.91525423728813549</v>
      </c>
      <c r="Q71" s="39">
        <v>8</v>
      </c>
      <c r="R71" s="87">
        <f t="shared" si="25"/>
        <v>0.81355932203389825</v>
      </c>
      <c r="S71" s="39">
        <v>12</v>
      </c>
      <c r="T71" s="89">
        <f t="shared" si="26"/>
        <v>1.44</v>
      </c>
      <c r="U71" s="39">
        <v>9</v>
      </c>
      <c r="V71" s="89">
        <f t="shared" si="27"/>
        <v>1.0799999999999998</v>
      </c>
      <c r="W71" s="39">
        <v>10</v>
      </c>
      <c r="X71" s="89">
        <f t="shared" si="28"/>
        <v>1.2</v>
      </c>
    </row>
    <row r="72" spans="1:24" x14ac:dyDescent="0.25">
      <c r="A72" s="2" t="s">
        <v>2</v>
      </c>
      <c r="B72" s="2" t="s">
        <v>75</v>
      </c>
      <c r="C72" s="67">
        <v>7526</v>
      </c>
      <c r="D72" s="67">
        <f t="shared" si="29"/>
        <v>627.16666666666663</v>
      </c>
      <c r="E72" s="67">
        <v>7550</v>
      </c>
      <c r="F72" s="67">
        <f t="shared" si="30"/>
        <v>629.16666666666663</v>
      </c>
      <c r="G72" s="39">
        <v>404</v>
      </c>
      <c r="H72" s="101">
        <f t="shared" si="20"/>
        <v>0.64416688812117995</v>
      </c>
      <c r="I72" s="39">
        <v>392</v>
      </c>
      <c r="J72" s="101">
        <f t="shared" si="21"/>
        <v>0.62304635761589411</v>
      </c>
      <c r="K72" s="39">
        <v>578</v>
      </c>
      <c r="L72" s="87">
        <f t="shared" si="22"/>
        <v>0.92160510231198522</v>
      </c>
      <c r="M72" s="39">
        <v>569</v>
      </c>
      <c r="N72" s="87">
        <f t="shared" si="23"/>
        <v>0.90725484985384008</v>
      </c>
      <c r="O72" s="39">
        <v>566</v>
      </c>
      <c r="P72" s="87">
        <f t="shared" si="24"/>
        <v>0.9024714323677917</v>
      </c>
      <c r="Q72" s="39">
        <v>553</v>
      </c>
      <c r="R72" s="87">
        <f t="shared" si="25"/>
        <v>0.8817432899282488</v>
      </c>
      <c r="S72" s="39">
        <v>616</v>
      </c>
      <c r="T72" s="89">
        <f t="shared" si="26"/>
        <v>0.97907284768211922</v>
      </c>
      <c r="U72" s="39">
        <v>706</v>
      </c>
      <c r="V72" s="89">
        <f t="shared" si="27"/>
        <v>1.1221192052980133</v>
      </c>
      <c r="W72" s="39">
        <v>695</v>
      </c>
      <c r="X72" s="89">
        <f t="shared" si="28"/>
        <v>1.104635761589404</v>
      </c>
    </row>
    <row r="73" spans="1:24" x14ac:dyDescent="0.25">
      <c r="A73" s="2" t="s">
        <v>4</v>
      </c>
      <c r="B73" s="2" t="s">
        <v>76</v>
      </c>
      <c r="C73" s="67">
        <v>419</v>
      </c>
      <c r="D73" s="67">
        <f t="shared" si="29"/>
        <v>34.916666666666664</v>
      </c>
      <c r="E73" s="67">
        <v>415</v>
      </c>
      <c r="F73" s="67">
        <f t="shared" si="30"/>
        <v>34.583333333333336</v>
      </c>
      <c r="G73" s="39">
        <v>18</v>
      </c>
      <c r="H73" s="101">
        <f t="shared" si="20"/>
        <v>0.51551312649164682</v>
      </c>
      <c r="I73" s="39">
        <v>24</v>
      </c>
      <c r="J73" s="101">
        <f t="shared" si="21"/>
        <v>0.69397590361445782</v>
      </c>
      <c r="K73" s="39">
        <v>34</v>
      </c>
      <c r="L73" s="87">
        <f t="shared" si="22"/>
        <v>0.97374701670644404</v>
      </c>
      <c r="M73" s="39">
        <v>28</v>
      </c>
      <c r="N73" s="87">
        <f t="shared" si="23"/>
        <v>0.80190930787589509</v>
      </c>
      <c r="O73" s="39">
        <v>31</v>
      </c>
      <c r="P73" s="87">
        <f t="shared" si="24"/>
        <v>0.88782816229116956</v>
      </c>
      <c r="Q73" s="39">
        <v>42</v>
      </c>
      <c r="R73" s="87">
        <f t="shared" si="25"/>
        <v>1.2028639618138426</v>
      </c>
      <c r="S73" s="39">
        <v>30</v>
      </c>
      <c r="T73" s="89">
        <f t="shared" si="26"/>
        <v>0.8674698795180722</v>
      </c>
      <c r="U73" s="39">
        <v>25</v>
      </c>
      <c r="V73" s="89">
        <f t="shared" si="27"/>
        <v>0.72289156626506024</v>
      </c>
      <c r="W73" s="39">
        <v>30</v>
      </c>
      <c r="X73" s="89">
        <f t="shared" si="28"/>
        <v>0.8674698795180722</v>
      </c>
    </row>
    <row r="74" spans="1:24" x14ac:dyDescent="0.25">
      <c r="A74" s="2" t="s">
        <v>5</v>
      </c>
      <c r="B74" s="2" t="s">
        <v>77</v>
      </c>
      <c r="C74" s="67">
        <v>266</v>
      </c>
      <c r="D74" s="67">
        <f t="shared" si="29"/>
        <v>22.166666666666668</v>
      </c>
      <c r="E74" s="67">
        <v>278</v>
      </c>
      <c r="F74" s="67">
        <f t="shared" si="30"/>
        <v>23.166666666666668</v>
      </c>
      <c r="G74" s="39">
        <v>20</v>
      </c>
      <c r="H74" s="101">
        <f t="shared" si="20"/>
        <v>0.90225563909774431</v>
      </c>
      <c r="I74" s="39">
        <v>14</v>
      </c>
      <c r="J74" s="101">
        <f t="shared" si="21"/>
        <v>0.60431654676258995</v>
      </c>
      <c r="K74" s="39">
        <v>32</v>
      </c>
      <c r="L74" s="87">
        <f t="shared" si="22"/>
        <v>1.4436090225563909</v>
      </c>
      <c r="M74" s="39">
        <v>34</v>
      </c>
      <c r="N74" s="87">
        <f t="shared" si="23"/>
        <v>1.5338345864661653</v>
      </c>
      <c r="O74" s="39">
        <v>22</v>
      </c>
      <c r="P74" s="87">
        <f t="shared" si="24"/>
        <v>0.99248120300751874</v>
      </c>
      <c r="Q74" s="39">
        <v>22</v>
      </c>
      <c r="R74" s="87">
        <f t="shared" si="25"/>
        <v>0.99248120300751874</v>
      </c>
      <c r="S74" s="39">
        <v>25</v>
      </c>
      <c r="T74" s="89">
        <f t="shared" si="26"/>
        <v>1.079136690647482</v>
      </c>
      <c r="U74" s="39">
        <v>27</v>
      </c>
      <c r="V74" s="89">
        <f t="shared" si="27"/>
        <v>1.1654676258992804</v>
      </c>
      <c r="W74" s="39">
        <v>27</v>
      </c>
      <c r="X74" s="89">
        <f t="shared" si="28"/>
        <v>1.1654676258992804</v>
      </c>
    </row>
    <row r="75" spans="1:24" x14ac:dyDescent="0.25">
      <c r="A75" s="2" t="s">
        <v>2</v>
      </c>
      <c r="B75" s="2" t="s">
        <v>78</v>
      </c>
      <c r="C75" s="67">
        <v>393</v>
      </c>
      <c r="D75" s="67">
        <f t="shared" si="29"/>
        <v>32.75</v>
      </c>
      <c r="E75" s="67">
        <v>328</v>
      </c>
      <c r="F75" s="67">
        <f t="shared" si="30"/>
        <v>27.333333333333332</v>
      </c>
      <c r="G75" s="39">
        <v>40</v>
      </c>
      <c r="H75" s="101">
        <f t="shared" si="20"/>
        <v>1.2213740458015268</v>
      </c>
      <c r="I75" s="39">
        <v>18</v>
      </c>
      <c r="J75" s="101">
        <f t="shared" si="21"/>
        <v>0.65853658536585369</v>
      </c>
      <c r="K75" s="39">
        <v>24</v>
      </c>
      <c r="L75" s="87">
        <f t="shared" si="22"/>
        <v>0.73282442748091603</v>
      </c>
      <c r="M75" s="39">
        <v>24</v>
      </c>
      <c r="N75" s="87">
        <f t="shared" si="23"/>
        <v>0.73282442748091603</v>
      </c>
      <c r="O75" s="39">
        <v>39</v>
      </c>
      <c r="P75" s="87">
        <f t="shared" si="24"/>
        <v>1.1908396946564885</v>
      </c>
      <c r="Q75" s="39">
        <v>40</v>
      </c>
      <c r="R75" s="87">
        <f t="shared" si="25"/>
        <v>1.2213740458015268</v>
      </c>
      <c r="S75" s="39">
        <v>19</v>
      </c>
      <c r="T75" s="89">
        <f t="shared" si="26"/>
        <v>0.69512195121951226</v>
      </c>
      <c r="U75" s="39">
        <v>18</v>
      </c>
      <c r="V75" s="89">
        <f t="shared" si="27"/>
        <v>0.65853658536585369</v>
      </c>
      <c r="W75" s="39">
        <v>21</v>
      </c>
      <c r="X75" s="89">
        <f t="shared" si="28"/>
        <v>0.76829268292682928</v>
      </c>
    </row>
    <row r="76" spans="1:24" x14ac:dyDescent="0.25">
      <c r="A76" s="2" t="s">
        <v>2</v>
      </c>
      <c r="B76" s="2" t="s">
        <v>79</v>
      </c>
      <c r="C76" s="67">
        <v>1041</v>
      </c>
      <c r="D76" s="67">
        <f t="shared" si="29"/>
        <v>86.75</v>
      </c>
      <c r="E76" s="67">
        <v>1064</v>
      </c>
      <c r="F76" s="67">
        <f t="shared" si="30"/>
        <v>88.666666666666671</v>
      </c>
      <c r="G76" s="39">
        <v>34</v>
      </c>
      <c r="H76" s="101">
        <f t="shared" si="20"/>
        <v>0.39193083573487031</v>
      </c>
      <c r="I76" s="39">
        <v>46</v>
      </c>
      <c r="J76" s="101">
        <f t="shared" si="21"/>
        <v>0.51879699248120303</v>
      </c>
      <c r="K76" s="39">
        <v>90</v>
      </c>
      <c r="L76" s="87">
        <f t="shared" si="22"/>
        <v>1.0374639769452449</v>
      </c>
      <c r="M76" s="39">
        <v>92</v>
      </c>
      <c r="N76" s="87">
        <f t="shared" si="23"/>
        <v>1.0605187319884726</v>
      </c>
      <c r="O76" s="39">
        <v>67</v>
      </c>
      <c r="P76" s="87">
        <f t="shared" si="24"/>
        <v>0.7723342939481268</v>
      </c>
      <c r="Q76" s="39">
        <v>68</v>
      </c>
      <c r="R76" s="87">
        <f t="shared" si="25"/>
        <v>0.78386167146974062</v>
      </c>
      <c r="S76" s="39">
        <v>79</v>
      </c>
      <c r="T76" s="89">
        <f t="shared" si="26"/>
        <v>0.89097744360902253</v>
      </c>
      <c r="U76" s="39">
        <v>96</v>
      </c>
      <c r="V76" s="89">
        <f t="shared" si="27"/>
        <v>1.0827067669172932</v>
      </c>
      <c r="W76" s="39">
        <v>89</v>
      </c>
      <c r="X76" s="89">
        <f t="shared" si="28"/>
        <v>1.0037593984962405</v>
      </c>
    </row>
    <row r="77" spans="1:24" x14ac:dyDescent="0.25">
      <c r="A77" s="2" t="s">
        <v>3</v>
      </c>
      <c r="B77" s="2" t="s">
        <v>80</v>
      </c>
      <c r="C77" s="67">
        <v>96</v>
      </c>
      <c r="D77" s="67">
        <f t="shared" si="29"/>
        <v>8</v>
      </c>
      <c r="E77" s="67">
        <v>127</v>
      </c>
      <c r="F77" s="67">
        <f t="shared" si="30"/>
        <v>10.583333333333334</v>
      </c>
      <c r="G77" s="39">
        <v>7</v>
      </c>
      <c r="H77" s="101">
        <f t="shared" si="20"/>
        <v>0.875</v>
      </c>
      <c r="I77" s="39">
        <v>8</v>
      </c>
      <c r="J77" s="101">
        <f t="shared" si="21"/>
        <v>0.75590551181102361</v>
      </c>
      <c r="K77" s="39">
        <v>10</v>
      </c>
      <c r="L77" s="87">
        <f t="shared" si="22"/>
        <v>1.25</v>
      </c>
      <c r="M77" s="39">
        <v>8</v>
      </c>
      <c r="N77" s="87">
        <f t="shared" si="23"/>
        <v>1</v>
      </c>
      <c r="O77" s="39">
        <v>8</v>
      </c>
      <c r="P77" s="87">
        <f t="shared" si="24"/>
        <v>1</v>
      </c>
      <c r="Q77" s="39">
        <v>8</v>
      </c>
      <c r="R77" s="87">
        <f t="shared" si="25"/>
        <v>1</v>
      </c>
      <c r="S77" s="39">
        <v>10</v>
      </c>
      <c r="T77" s="89">
        <f t="shared" si="26"/>
        <v>0.94488188976377951</v>
      </c>
      <c r="U77" s="39">
        <v>7</v>
      </c>
      <c r="V77" s="89">
        <f t="shared" si="27"/>
        <v>0.6614173228346456</v>
      </c>
      <c r="W77" s="39">
        <v>7</v>
      </c>
      <c r="X77" s="89">
        <f t="shared" si="28"/>
        <v>0.6614173228346456</v>
      </c>
    </row>
    <row r="78" spans="1:24" x14ac:dyDescent="0.25">
      <c r="A78" s="2" t="s">
        <v>4</v>
      </c>
      <c r="B78" s="2" t="s">
        <v>81</v>
      </c>
      <c r="C78" s="67">
        <v>240</v>
      </c>
      <c r="D78" s="67">
        <f t="shared" si="29"/>
        <v>20</v>
      </c>
      <c r="E78" s="67">
        <v>169</v>
      </c>
      <c r="F78" s="67">
        <f t="shared" si="30"/>
        <v>14.083333333333334</v>
      </c>
      <c r="G78" s="39">
        <v>18</v>
      </c>
      <c r="H78" s="101">
        <f t="shared" si="20"/>
        <v>0.9</v>
      </c>
      <c r="I78" s="39">
        <v>6</v>
      </c>
      <c r="J78" s="101">
        <f t="shared" si="21"/>
        <v>0.42603550295857984</v>
      </c>
      <c r="K78" s="39">
        <v>16</v>
      </c>
      <c r="L78" s="87">
        <f t="shared" si="22"/>
        <v>0.8</v>
      </c>
      <c r="M78" s="39">
        <v>14</v>
      </c>
      <c r="N78" s="87">
        <f t="shared" si="23"/>
        <v>0.7</v>
      </c>
      <c r="O78" s="39">
        <v>17</v>
      </c>
      <c r="P78" s="87">
        <f t="shared" si="24"/>
        <v>0.85</v>
      </c>
      <c r="Q78" s="39">
        <v>22</v>
      </c>
      <c r="R78" s="87">
        <f t="shared" si="25"/>
        <v>1.1000000000000001</v>
      </c>
      <c r="S78" s="39">
        <v>15</v>
      </c>
      <c r="T78" s="89">
        <f t="shared" si="26"/>
        <v>1.0650887573964496</v>
      </c>
      <c r="U78" s="39">
        <v>19</v>
      </c>
      <c r="V78" s="89">
        <f t="shared" si="27"/>
        <v>1.349112426035503</v>
      </c>
      <c r="W78" s="39">
        <v>22</v>
      </c>
      <c r="X78" s="89">
        <f t="shared" si="28"/>
        <v>1.5621301775147929</v>
      </c>
    </row>
    <row r="79" spans="1:24" x14ac:dyDescent="0.25">
      <c r="A79" s="2" t="s">
        <v>2</v>
      </c>
      <c r="B79" s="2" t="s">
        <v>82</v>
      </c>
      <c r="C79" s="67">
        <v>5830</v>
      </c>
      <c r="D79" s="67">
        <f t="shared" si="29"/>
        <v>485.83333333333331</v>
      </c>
      <c r="E79" s="67">
        <v>5675</v>
      </c>
      <c r="F79" s="67">
        <f t="shared" si="30"/>
        <v>472.91666666666669</v>
      </c>
      <c r="G79" s="39">
        <v>333</v>
      </c>
      <c r="H79" s="101">
        <f t="shared" si="20"/>
        <v>0.68542024013722125</v>
      </c>
      <c r="I79" s="39">
        <v>265</v>
      </c>
      <c r="J79" s="101">
        <f t="shared" si="21"/>
        <v>0.56035242290748899</v>
      </c>
      <c r="K79" s="39">
        <v>419</v>
      </c>
      <c r="L79" s="87">
        <f t="shared" si="22"/>
        <v>0.86243567753001715</v>
      </c>
      <c r="M79" s="39">
        <v>444</v>
      </c>
      <c r="N79" s="87">
        <f t="shared" si="23"/>
        <v>0.91389365351629503</v>
      </c>
      <c r="O79" s="39">
        <v>390</v>
      </c>
      <c r="P79" s="87">
        <f t="shared" si="24"/>
        <v>0.80274442538593482</v>
      </c>
      <c r="Q79" s="39">
        <v>371</v>
      </c>
      <c r="R79" s="87">
        <f t="shared" si="25"/>
        <v>0.76363636363636367</v>
      </c>
      <c r="S79" s="39">
        <v>499</v>
      </c>
      <c r="T79" s="89">
        <f t="shared" si="26"/>
        <v>1.0551541850220263</v>
      </c>
      <c r="U79" s="39">
        <v>587</v>
      </c>
      <c r="V79" s="89">
        <f t="shared" si="27"/>
        <v>1.2412334801762115</v>
      </c>
      <c r="W79" s="39">
        <v>561</v>
      </c>
      <c r="X79" s="89">
        <f t="shared" si="28"/>
        <v>1.1862555066079294</v>
      </c>
    </row>
    <row r="80" spans="1:24" x14ac:dyDescent="0.25">
      <c r="A80" s="2" t="s">
        <v>2</v>
      </c>
      <c r="B80" s="2" t="s">
        <v>83</v>
      </c>
      <c r="C80" s="67">
        <v>3790</v>
      </c>
      <c r="D80" s="67">
        <f t="shared" si="29"/>
        <v>315.83333333333331</v>
      </c>
      <c r="E80" s="67">
        <v>3833</v>
      </c>
      <c r="F80" s="67">
        <f t="shared" si="30"/>
        <v>319.41666666666669</v>
      </c>
      <c r="G80" s="39">
        <v>200</v>
      </c>
      <c r="H80" s="101">
        <f t="shared" si="20"/>
        <v>0.63324538258575203</v>
      </c>
      <c r="I80" s="39">
        <v>242</v>
      </c>
      <c r="J80" s="101">
        <f t="shared" si="21"/>
        <v>0.75763109835637876</v>
      </c>
      <c r="K80" s="39">
        <v>260</v>
      </c>
      <c r="L80" s="87">
        <f t="shared" si="22"/>
        <v>0.82321899736147763</v>
      </c>
      <c r="M80" s="39">
        <v>289</v>
      </c>
      <c r="N80" s="87">
        <f t="shared" si="23"/>
        <v>0.91503957783641166</v>
      </c>
      <c r="O80" s="39">
        <v>236</v>
      </c>
      <c r="P80" s="87">
        <f t="shared" si="24"/>
        <v>0.74722955145118741</v>
      </c>
      <c r="Q80" s="39">
        <v>235</v>
      </c>
      <c r="R80" s="87">
        <f t="shared" si="25"/>
        <v>0.74406332453825863</v>
      </c>
      <c r="S80" s="39">
        <v>327</v>
      </c>
      <c r="T80" s="89">
        <f t="shared" si="26"/>
        <v>1.0237411948865118</v>
      </c>
      <c r="U80" s="39">
        <v>342</v>
      </c>
      <c r="V80" s="89">
        <f t="shared" si="27"/>
        <v>1.0707018001565354</v>
      </c>
      <c r="W80" s="39">
        <v>336</v>
      </c>
      <c r="X80" s="89">
        <f t="shared" si="28"/>
        <v>1.0519175580485258</v>
      </c>
    </row>
    <row r="82" spans="1:28" s="38" customFormat="1" x14ac:dyDescent="0.25">
      <c r="A82"/>
      <c r="B82" s="33" t="s">
        <v>107</v>
      </c>
      <c r="C82" s="34">
        <f>SUMIF($A$3:$A$80,"Norte",C$3:C$80)</f>
        <v>5887</v>
      </c>
      <c r="D82" s="34">
        <f>SUMIF($A$3:$A$80,"Norte",D$3:D$80)</f>
        <v>490.58333333333326</v>
      </c>
      <c r="E82" s="34">
        <f>SUMIF($A$3:$A$80,"Norte",E$3:E$80)</f>
        <v>5789</v>
      </c>
      <c r="F82" s="34">
        <f>SUMIF($A$3:$A$80,"Norte",F$3:F$80)</f>
        <v>482.41666666666669</v>
      </c>
      <c r="G82" s="39">
        <f>SUMIF($A$3:$A$80,"Norte",G$3:G$80)</f>
        <v>340</v>
      </c>
      <c r="H82" s="101">
        <f>G82/D82</f>
        <v>0.69305248853405821</v>
      </c>
      <c r="I82" s="39">
        <f>SUMIF($A$3:$A$80,"Norte",I$3:I$80)</f>
        <v>239</v>
      </c>
      <c r="J82" s="101">
        <f>I82/F82</f>
        <v>0.49542235273795127</v>
      </c>
      <c r="K82" s="39">
        <f>SUMIF($A$3:$A$80,"Norte",K$3:K$80)</f>
        <v>453</v>
      </c>
      <c r="L82" s="87">
        <f>K82/D82</f>
        <v>0.92339052148802458</v>
      </c>
      <c r="M82" s="39">
        <f>SUMIF($A$3:$A$80,"Norte",M$3:M$80)</f>
        <v>346</v>
      </c>
      <c r="N82" s="87">
        <f>M82/D82</f>
        <v>0.70528282656701213</v>
      </c>
      <c r="O82" s="39">
        <f>SUMIF($A$3:$A$80,"Norte",O$3:O$80)</f>
        <v>392</v>
      </c>
      <c r="P82" s="87">
        <f>O82/D82</f>
        <v>0.79904875148632593</v>
      </c>
      <c r="Q82" s="39">
        <f>SUMIF($A$3:$A$80,"Norte",Q$3:Q$80)</f>
        <v>408</v>
      </c>
      <c r="R82" s="87">
        <f>Q82/D82</f>
        <v>0.83166298624086987</v>
      </c>
      <c r="S82" s="39">
        <f>SUMIF($A$3:$A$80,"Norte",S$3:S$80)</f>
        <v>377</v>
      </c>
      <c r="T82" s="89">
        <f>S82/F82</f>
        <v>0.78148212126446703</v>
      </c>
      <c r="U82" s="39">
        <f>SUMIF($A$3:$A$80,"Norte",U$3:U$80)</f>
        <v>426</v>
      </c>
      <c r="V82" s="89">
        <f>U82/F82</f>
        <v>0.88305406806011399</v>
      </c>
      <c r="W82" s="39">
        <f>SUMIF($A$3:$A$80,"Norte",W$3:W$80)</f>
        <v>442</v>
      </c>
      <c r="X82" s="89">
        <f>W82/F82</f>
        <v>0.91622041803420273</v>
      </c>
    </row>
    <row r="83" spans="1:28" s="38" customFormat="1" x14ac:dyDescent="0.25">
      <c r="A83"/>
      <c r="B83" s="33" t="s">
        <v>108</v>
      </c>
      <c r="C83" s="34">
        <f>SUMIF($A$3:$A$80,"Central",C$3:C$80)</f>
        <v>7200</v>
      </c>
      <c r="D83" s="34">
        <f>SUMIF($A$3:$A$80,"Central",D$3:D$80)</f>
        <v>600</v>
      </c>
      <c r="E83" s="34">
        <f>SUMIF($A$3:$A$80,"Central",E$3:E$80)</f>
        <v>6843</v>
      </c>
      <c r="F83" s="34">
        <f>SUMIF($A$3:$A$80,"Central",F$3:F$80)</f>
        <v>570.25000000000011</v>
      </c>
      <c r="G83" s="39">
        <f>SUMIF($A$3:$A$80,"Central",G$3:G$80)</f>
        <v>449</v>
      </c>
      <c r="H83" s="101">
        <f>G83/D83</f>
        <v>0.74833333333333329</v>
      </c>
      <c r="I83" s="39">
        <f>SUMIF($A$3:$A$80,"Central",I$3:I$80)</f>
        <v>414</v>
      </c>
      <c r="J83" s="101">
        <f>I83/F83</f>
        <v>0.72599736957474781</v>
      </c>
      <c r="K83" s="39">
        <f>SUMIF($A$3:$A$80,"Central",K$3:K$80)</f>
        <v>506</v>
      </c>
      <c r="L83" s="87">
        <f>K83/D83</f>
        <v>0.84333333333333338</v>
      </c>
      <c r="M83" s="39">
        <f>SUMIF($A$3:$A$80,"Central",M$3:M$80)</f>
        <v>512</v>
      </c>
      <c r="N83" s="87">
        <f>M83/D83</f>
        <v>0.85333333333333339</v>
      </c>
      <c r="O83" s="39">
        <f>SUMIF($A$3:$A$80,"Central",O$3:O$80)</f>
        <v>473</v>
      </c>
      <c r="P83" s="87">
        <f>O83/D83</f>
        <v>0.78833333333333333</v>
      </c>
      <c r="Q83" s="39">
        <f>SUMIF($A$3:$A$80,"Central",Q$3:Q$80)</f>
        <v>501</v>
      </c>
      <c r="R83" s="87">
        <f>Q83/D83</f>
        <v>0.83499999999999996</v>
      </c>
      <c r="S83" s="39">
        <f>SUMIF($A$3:$A$80,"Central",S$3:S$80)</f>
        <v>406</v>
      </c>
      <c r="T83" s="89">
        <f>S83/F83</f>
        <v>0.71196843489697492</v>
      </c>
      <c r="U83" s="39">
        <f>SUMIF($A$3:$A$80,"Central",U$3:U$80)</f>
        <v>495</v>
      </c>
      <c r="V83" s="89">
        <f>U83/F83</f>
        <v>0.86804033318719842</v>
      </c>
      <c r="W83" s="39">
        <f>SUMIF($A$3:$A$80,"Central",W$3:W$80)</f>
        <v>516</v>
      </c>
      <c r="X83" s="89">
        <f>W83/F83</f>
        <v>0.90486628671635227</v>
      </c>
    </row>
    <row r="84" spans="1:28" s="38" customFormat="1" x14ac:dyDescent="0.25">
      <c r="A84"/>
      <c r="B84" s="33" t="s">
        <v>109</v>
      </c>
      <c r="C84" s="34">
        <f>SUMIF($A$3:$A$80,"Metropolitana",C$3:C$80)</f>
        <v>30690</v>
      </c>
      <c r="D84" s="34">
        <f>SUMIF($A$3:$A$80,"Metropolitana",D$3:D$80)</f>
        <v>2557.5</v>
      </c>
      <c r="E84" s="34">
        <f>SUMIF($A$3:$A$80,"Metropolitana",E$3:E$80)</f>
        <v>30197</v>
      </c>
      <c r="F84" s="34">
        <f>SUMIF($A$3:$A$80,"Metropolitana",F$3:F$80)</f>
        <v>2516.4166666666665</v>
      </c>
      <c r="G84" s="39">
        <f>SUMIF($A$3:$A$80,"Metropolitana",G$3:G$80)</f>
        <v>1816</v>
      </c>
      <c r="H84" s="101">
        <f>G84/D84</f>
        <v>0.71006842619745847</v>
      </c>
      <c r="I84" s="39">
        <f>SUMIF($A$3:$A$80,"Metropolitana",I$3:I$80)</f>
        <v>1750</v>
      </c>
      <c r="J84" s="101">
        <f>I84/F84</f>
        <v>0.69543332119084678</v>
      </c>
      <c r="K84" s="39">
        <f>SUMIF($A$3:$A$80,"Metropolitana",K$3:K$80)</f>
        <v>2443</v>
      </c>
      <c r="L84" s="87">
        <f>K84/D84</f>
        <v>0.95522971652003907</v>
      </c>
      <c r="M84" s="39">
        <f>SUMIF($A$3:$A$80,"Metropolitana",M$3:M$80)</f>
        <v>2518</v>
      </c>
      <c r="N84" s="87">
        <f>M84/D84</f>
        <v>0.98455522971651999</v>
      </c>
      <c r="O84" s="39">
        <f>SUMIF($A$3:$A$80,"Metropolitana",O$3:O$80)</f>
        <v>2263</v>
      </c>
      <c r="P84" s="87">
        <f>O84/D84</f>
        <v>0.88484848484848488</v>
      </c>
      <c r="Q84" s="39">
        <f>SUMIF($A$3:$A$80,"Metropolitana",Q$3:Q$80)</f>
        <v>2242</v>
      </c>
      <c r="R84" s="87">
        <f>Q84/D84</f>
        <v>0.87663734115347014</v>
      </c>
      <c r="S84" s="39">
        <f>SUMIF($A$3:$A$80,"Metropolitana",S$3:S$80)</f>
        <v>2530</v>
      </c>
      <c r="T84" s="89">
        <f>S84/F84</f>
        <v>1.0053978872073386</v>
      </c>
      <c r="U84" s="39">
        <f>SUMIF($A$3:$A$80,"Metropolitana",U$3:U$80)</f>
        <v>2885</v>
      </c>
      <c r="V84" s="89">
        <f>U84/F84</f>
        <v>1.1464715037917674</v>
      </c>
      <c r="W84" s="39">
        <f>SUMIF($A$3:$A$80,"Metropolitana",W$3:W$80)</f>
        <v>2866</v>
      </c>
      <c r="X84" s="89">
        <f>W84/F84</f>
        <v>1.1389210848759812</v>
      </c>
    </row>
    <row r="85" spans="1:28" s="38" customFormat="1" x14ac:dyDescent="0.25">
      <c r="A85"/>
      <c r="B85" s="33" t="s">
        <v>110</v>
      </c>
      <c r="C85" s="34">
        <f>SUMIF($A$3:$A$80,"sul",C$3:C$80)</f>
        <v>8577</v>
      </c>
      <c r="D85" s="34">
        <f>SUMIF($A$3:$A$80,"sul",D$3:D$80)</f>
        <v>714.75</v>
      </c>
      <c r="E85" s="34">
        <f>SUMIF($A$3:$A$80,"sul",E$3:E$80)</f>
        <v>8688</v>
      </c>
      <c r="F85" s="34">
        <f>SUMIF($A$3:$A$80,"sul",F$3:F$80)</f>
        <v>723.99999999999989</v>
      </c>
      <c r="G85" s="39">
        <f>SUMIF($A$3:$A$80,"sul",G$3:G$80)</f>
        <v>577</v>
      </c>
      <c r="H85" s="101">
        <f>G85/D85</f>
        <v>0.80727527107380204</v>
      </c>
      <c r="I85" s="39">
        <f>SUMIF($A$3:$A$80,"sul",I$3:I$80)</f>
        <v>417</v>
      </c>
      <c r="J85" s="101">
        <f>I85/F85</f>
        <v>0.57596685082872934</v>
      </c>
      <c r="K85" s="39">
        <f>SUMIF($A$3:$A$80,"sul",K$3:K$80)</f>
        <v>864</v>
      </c>
      <c r="L85" s="141">
        <f>K85/D85</f>
        <v>1.2088142707240295</v>
      </c>
      <c r="M85" s="142">
        <f>SUMIF($A$3:$A$80,"sul",M$3:M$80)</f>
        <v>883</v>
      </c>
      <c r="N85" s="141">
        <f>M85/D85</f>
        <v>1.235396991955229</v>
      </c>
      <c r="O85" s="142">
        <f>SUMIF($A$3:$A$80,"sul",O$3:O$80)</f>
        <v>688</v>
      </c>
      <c r="P85" s="141">
        <f>O85/D85</f>
        <v>0.96257432668765297</v>
      </c>
      <c r="Q85" s="142">
        <f>SUMIF($A$3:$A$80,"sul",Q$3:Q$80)</f>
        <v>682</v>
      </c>
      <c r="R85" s="141">
        <f>Q85/D85</f>
        <v>0.95417978314095842</v>
      </c>
      <c r="S85" s="142">
        <f>SUMIF($A$3:$A$80,"sul",S$3:S$80)</f>
        <v>532</v>
      </c>
      <c r="T85" s="89">
        <f>S85/F85</f>
        <v>0.73480662983425427</v>
      </c>
      <c r="U85" s="39">
        <f>SUMIF($A$3:$A$80,"sul",U$3:U$80)</f>
        <v>653</v>
      </c>
      <c r="V85" s="89">
        <f>U85/F85</f>
        <v>0.90193370165745868</v>
      </c>
      <c r="W85" s="39">
        <f>SUMIF($A$3:$A$80,"sul",W$3:W$80)</f>
        <v>658</v>
      </c>
      <c r="X85" s="89">
        <f>W85/F85</f>
        <v>0.90883977900552504</v>
      </c>
    </row>
    <row r="86" spans="1:28" s="38" customFormat="1" x14ac:dyDescent="0.25">
      <c r="A86"/>
      <c r="B86" s="35" t="s">
        <v>106</v>
      </c>
      <c r="C86" s="36">
        <f>SUM(C3:C80)</f>
        <v>52354</v>
      </c>
      <c r="D86" s="36">
        <f>SUM(D3:D80)</f>
        <v>4362.833333333333</v>
      </c>
      <c r="E86" s="36">
        <f>SUM(E3:E80)</f>
        <v>51517</v>
      </c>
      <c r="F86" s="36">
        <f>SUM(F3:F80)</f>
        <v>4293.0833333333321</v>
      </c>
      <c r="G86" s="35">
        <f>SUM(G3:G80)</f>
        <v>3182</v>
      </c>
      <c r="H86" s="37">
        <f>G86/D86</f>
        <v>0.72934255262253123</v>
      </c>
      <c r="I86" s="35">
        <f>SUM(I3:I80)</f>
        <v>2820</v>
      </c>
      <c r="J86" s="37">
        <f>I86/F86</f>
        <v>0.65687054758623387</v>
      </c>
      <c r="K86" s="35">
        <f>SUM(K3:K80)</f>
        <v>4266</v>
      </c>
      <c r="L86" s="37">
        <f>K86/D86</f>
        <v>0.97780494327081036</v>
      </c>
      <c r="M86" s="35">
        <f>SUM(M3:M80)</f>
        <v>4259</v>
      </c>
      <c r="N86" s="37">
        <f>M86/D86</f>
        <v>0.97620048133857973</v>
      </c>
      <c r="O86" s="35">
        <f>SUM(O3:O80)</f>
        <v>3816</v>
      </c>
      <c r="P86" s="37">
        <f>O86/D86</f>
        <v>0.87466096191312992</v>
      </c>
      <c r="Q86" s="35">
        <f>SUM(Q3:Q80)</f>
        <v>3833</v>
      </c>
      <c r="R86" s="37">
        <f>Q86/D86</f>
        <v>0.87855751231997559</v>
      </c>
      <c r="S86" s="35">
        <f>SUM(S3:S80)</f>
        <v>3845</v>
      </c>
      <c r="T86" s="37">
        <f>S86/F86</f>
        <v>0.8956266863365494</v>
      </c>
      <c r="U86" s="35">
        <f>SUM(U3:U80)</f>
        <v>4459</v>
      </c>
      <c r="V86" s="37">
        <f>U86/F86</f>
        <v>1.0386474367684457</v>
      </c>
      <c r="W86" s="35">
        <f>SUM(W3:W80)</f>
        <v>4482</v>
      </c>
      <c r="X86" s="37">
        <f>W86/F86</f>
        <v>1.0440048915891844</v>
      </c>
    </row>
    <row r="89" spans="1:28" x14ac:dyDescent="0.25">
      <c r="A89" s="129"/>
      <c r="B89" s="129"/>
      <c r="C89" s="129"/>
      <c r="D89" s="129"/>
      <c r="E89" s="129"/>
      <c r="F89" s="129"/>
      <c r="G89" s="129"/>
      <c r="H89" s="129"/>
      <c r="I89" s="129"/>
      <c r="J89" s="129"/>
      <c r="K89" s="129"/>
      <c r="L89" s="129"/>
    </row>
    <row r="90" spans="1:28" s="75" customFormat="1" x14ac:dyDescent="0.25">
      <c r="A90" s="116" t="s">
        <v>209</v>
      </c>
      <c r="B90" s="116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76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</row>
    <row r="91" spans="1:28" s="75" customFormat="1" x14ac:dyDescent="0.25">
      <c r="A91" s="113" t="s">
        <v>185</v>
      </c>
      <c r="B91" s="113"/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</row>
    <row r="92" spans="1:28" s="75" customFormat="1" ht="15" customHeight="1" x14ac:dyDescent="0.25">
      <c r="A92" s="114" t="s">
        <v>173</v>
      </c>
      <c r="B92" s="114"/>
      <c r="C92" s="114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78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</row>
    <row r="93" spans="1:28" s="75" customFormat="1" x14ac:dyDescent="0.25">
      <c r="A93" s="114"/>
      <c r="B93" s="114"/>
      <c r="C93" s="114"/>
      <c r="D93" s="114"/>
      <c r="E93" s="114"/>
      <c r="F93" s="114"/>
      <c r="G93" s="114"/>
      <c r="H93" s="114"/>
      <c r="I93" s="114"/>
      <c r="J93" s="114"/>
      <c r="K93" s="114"/>
      <c r="L93" s="114"/>
      <c r="M93" s="114"/>
      <c r="N93" s="78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</row>
    <row r="94" spans="1:28" s="75" customFormat="1" ht="15" customHeight="1" x14ac:dyDescent="0.25">
      <c r="A94" s="120" t="s">
        <v>175</v>
      </c>
      <c r="B94" s="120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7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</row>
    <row r="95" spans="1:28" s="75" customFormat="1" ht="15" customHeight="1" x14ac:dyDescent="0.25">
      <c r="A95" s="120"/>
      <c r="B95" s="120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7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</row>
    <row r="96" spans="1:28" s="75" customFormat="1" ht="17.25" x14ac:dyDescent="0.25">
      <c r="A96" s="143" t="s">
        <v>211</v>
      </c>
      <c r="B96" s="143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74"/>
      <c r="O96" s="74"/>
      <c r="P96" s="74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</row>
    <row r="97" spans="1:28" s="102" customFormat="1" ht="17.25" x14ac:dyDescent="0.25">
      <c r="A97" s="143"/>
      <c r="B97" s="143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74"/>
      <c r="O97" s="74"/>
      <c r="P97" s="74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</row>
    <row r="98" spans="1:28" x14ac:dyDescent="0.25">
      <c r="A98" s="75" t="s">
        <v>181</v>
      </c>
    </row>
  </sheetData>
  <sheetProtection sheet="1" objects="1" scenarios="1"/>
  <customSheetViews>
    <customSheetView guid="{1A030D3C-92EE-4DAF-ABAC-228947DF045D}" showGridLines="0">
      <pane ySplit="1" topLeftCell="A2" activePane="bottomLeft" state="frozen"/>
      <selection pane="bottomLeft" activeCell="A96" sqref="A96:N96"/>
      <pageMargins left="0.511811024" right="0.511811024" top="0.78740157499999996" bottom="0.78740157499999996" header="0.31496062000000002" footer="0.31496062000000002"/>
      <pageSetup paperSize="9" orientation="portrait" r:id="rId1"/>
    </customSheetView>
    <customSheetView guid="{3750D93B-2A32-4040-BAE5-F8408ECDBB1D}" showGridLines="0">
      <pane ySplit="1" topLeftCell="A2" activePane="bottomLeft" state="frozen"/>
      <selection pane="bottomLeft" activeCell="A96" sqref="A96:N96"/>
      <pageMargins left="0.511811024" right="0.511811024" top="0.78740157499999996" bottom="0.78740157499999996" header="0.31496062000000002" footer="0.31496062000000002"/>
      <pageSetup paperSize="9" orientation="portrait" r:id="rId2"/>
    </customSheetView>
    <customSheetView guid="{9EFA0E2E-4423-4194-BE85-A51AF61C76D7}" showGridLines="0">
      <pane ySplit="2" topLeftCell="A63" activePane="bottomLeft" state="frozen"/>
      <selection pane="bottomLeft" activeCell="A90" sqref="A90:M90"/>
      <pageMargins left="0.511811024" right="0.511811024" top="0.78740157499999996" bottom="0.78740157499999996" header="0.31496062000000002" footer="0.31496062000000002"/>
      <pageSetup paperSize="9" orientation="portrait" r:id="rId3"/>
    </customSheetView>
  </customSheetViews>
  <mergeCells count="9">
    <mergeCell ref="A94:M95"/>
    <mergeCell ref="A89:L89"/>
    <mergeCell ref="S1:X1"/>
    <mergeCell ref="A90:M90"/>
    <mergeCell ref="A91:M91"/>
    <mergeCell ref="A92:M93"/>
    <mergeCell ref="K1:R1"/>
    <mergeCell ref="G1:J1"/>
    <mergeCell ref="A96:M97"/>
  </mergeCells>
  <pageMargins left="0.511811024" right="0.511811024" top="0.78740157499999996" bottom="0.78740157499999996" header="0.31496062000000002" footer="0.31496062000000002"/>
  <pageSetup paperSize="9" orientation="portrait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N927"/>
  <sheetViews>
    <sheetView showGridLines="0" topLeftCell="A31" workbookViewId="0">
      <selection activeCell="A90" sqref="A90:J90"/>
    </sheetView>
  </sheetViews>
  <sheetFormatPr defaultRowHeight="15" x14ac:dyDescent="0.25"/>
  <cols>
    <col min="1" max="1" width="20.5703125" style="9" bestFit="1" customWidth="1"/>
    <col min="2" max="2" width="23.85546875" style="9" bestFit="1" customWidth="1"/>
    <col min="3" max="3" width="14.28515625" style="9" customWidth="1"/>
    <col min="4" max="10" width="9.140625" style="9"/>
    <col min="11" max="11" width="26.5703125" customWidth="1"/>
    <col min="12" max="12" width="9.140625" customWidth="1"/>
    <col min="13" max="13" width="23.28515625" customWidth="1"/>
    <col min="14" max="14" width="8.7109375" customWidth="1"/>
    <col min="15" max="16384" width="9.140625" style="9"/>
  </cols>
  <sheetData>
    <row r="1" spans="1:9" ht="24.75" customHeight="1" x14ac:dyDescent="0.25">
      <c r="A1" s="90" t="s">
        <v>0</v>
      </c>
      <c r="B1" s="90" t="s">
        <v>1</v>
      </c>
      <c r="C1" s="90" t="s">
        <v>86</v>
      </c>
      <c r="I1"/>
    </row>
    <row r="2" spans="1:9" x14ac:dyDescent="0.25">
      <c r="A2" s="91" t="s">
        <v>202</v>
      </c>
      <c r="B2" s="91" t="s">
        <v>6</v>
      </c>
      <c r="C2" s="92"/>
    </row>
    <row r="3" spans="1:9" x14ac:dyDescent="0.25">
      <c r="A3" s="91" t="s">
        <v>200</v>
      </c>
      <c r="B3" s="91" t="s">
        <v>7</v>
      </c>
      <c r="C3" s="92"/>
    </row>
    <row r="4" spans="1:9" x14ac:dyDescent="0.25">
      <c r="A4" s="91" t="s">
        <v>201</v>
      </c>
      <c r="B4" s="91" t="s">
        <v>8</v>
      </c>
      <c r="C4" s="92"/>
    </row>
    <row r="5" spans="1:9" x14ac:dyDescent="0.25">
      <c r="A5" s="91" t="s">
        <v>203</v>
      </c>
      <c r="B5" s="91" t="s">
        <v>9</v>
      </c>
      <c r="C5" s="92"/>
    </row>
    <row r="6" spans="1:9" x14ac:dyDescent="0.25">
      <c r="A6" s="91" t="s">
        <v>203</v>
      </c>
      <c r="B6" s="91" t="s">
        <v>10</v>
      </c>
      <c r="C6" s="92"/>
    </row>
    <row r="7" spans="1:9" x14ac:dyDescent="0.25">
      <c r="A7" s="91" t="s">
        <v>201</v>
      </c>
      <c r="B7" s="91" t="s">
        <v>11</v>
      </c>
      <c r="C7" s="92"/>
    </row>
    <row r="8" spans="1:9" x14ac:dyDescent="0.25">
      <c r="A8" s="91" t="s">
        <v>203</v>
      </c>
      <c r="B8" s="91" t="s">
        <v>12</v>
      </c>
      <c r="C8" s="92"/>
    </row>
    <row r="9" spans="1:9" x14ac:dyDescent="0.25">
      <c r="A9" s="91" t="s">
        <v>203</v>
      </c>
      <c r="B9" s="91" t="s">
        <v>13</v>
      </c>
      <c r="C9" s="92"/>
      <c r="I9"/>
    </row>
    <row r="10" spans="1:9" x14ac:dyDescent="0.25">
      <c r="A10" s="91" t="s">
        <v>202</v>
      </c>
      <c r="B10" s="91" t="s">
        <v>14</v>
      </c>
      <c r="C10" s="92"/>
    </row>
    <row r="11" spans="1:9" x14ac:dyDescent="0.25">
      <c r="A11" s="91" t="s">
        <v>203</v>
      </c>
      <c r="B11" s="91" t="s">
        <v>15</v>
      </c>
      <c r="C11" s="92"/>
    </row>
    <row r="12" spans="1:9" x14ac:dyDescent="0.25">
      <c r="A12" s="91" t="s">
        <v>201</v>
      </c>
      <c r="B12" s="91" t="s">
        <v>16</v>
      </c>
      <c r="C12" s="92"/>
    </row>
    <row r="13" spans="1:9" x14ac:dyDescent="0.25">
      <c r="A13" s="91" t="s">
        <v>200</v>
      </c>
      <c r="B13" s="91" t="s">
        <v>17</v>
      </c>
      <c r="C13" s="92"/>
    </row>
    <row r="14" spans="1:9" x14ac:dyDescent="0.25">
      <c r="A14" s="91" t="s">
        <v>200</v>
      </c>
      <c r="B14" s="91" t="s">
        <v>18</v>
      </c>
      <c r="C14" s="92"/>
    </row>
    <row r="15" spans="1:9" x14ac:dyDescent="0.25">
      <c r="A15" s="91" t="s">
        <v>203</v>
      </c>
      <c r="B15" s="91" t="s">
        <v>19</v>
      </c>
      <c r="C15" s="92"/>
      <c r="I15"/>
    </row>
    <row r="16" spans="1:9" x14ac:dyDescent="0.25">
      <c r="A16" s="91" t="s">
        <v>202</v>
      </c>
      <c r="B16" s="91" t="s">
        <v>20</v>
      </c>
      <c r="C16" s="92"/>
    </row>
    <row r="17" spans="1:14" x14ac:dyDescent="0.25">
      <c r="A17" s="91" t="s">
        <v>203</v>
      </c>
      <c r="B17" s="91" t="s">
        <v>21</v>
      </c>
      <c r="C17" s="92"/>
      <c r="I17"/>
    </row>
    <row r="18" spans="1:14" x14ac:dyDescent="0.25">
      <c r="A18" s="91" t="s">
        <v>202</v>
      </c>
      <c r="B18" s="91" t="s">
        <v>22</v>
      </c>
      <c r="C18" s="92"/>
    </row>
    <row r="19" spans="1:14" x14ac:dyDescent="0.25">
      <c r="A19" s="91" t="s">
        <v>203</v>
      </c>
      <c r="B19" s="91" t="s">
        <v>23</v>
      </c>
      <c r="C19" s="92"/>
    </row>
    <row r="20" spans="1:14" x14ac:dyDescent="0.25">
      <c r="A20" s="91" t="s">
        <v>201</v>
      </c>
      <c r="B20" s="91" t="s">
        <v>24</v>
      </c>
      <c r="C20" s="92"/>
    </row>
    <row r="21" spans="1:14" x14ac:dyDescent="0.25">
      <c r="A21" s="91" t="s">
        <v>200</v>
      </c>
      <c r="B21" s="91" t="s">
        <v>25</v>
      </c>
      <c r="C21" s="92"/>
      <c r="I21"/>
    </row>
    <row r="22" spans="1:14" x14ac:dyDescent="0.25">
      <c r="A22" s="91" t="s">
        <v>202</v>
      </c>
      <c r="B22" s="91" t="s">
        <v>26</v>
      </c>
      <c r="C22" s="92"/>
    </row>
    <row r="23" spans="1:14" x14ac:dyDescent="0.25">
      <c r="A23" s="91" t="s">
        <v>203</v>
      </c>
      <c r="B23" s="91" t="s">
        <v>27</v>
      </c>
      <c r="C23" s="92"/>
      <c r="I23"/>
    </row>
    <row r="24" spans="1:14" x14ac:dyDescent="0.25">
      <c r="A24" s="91" t="s">
        <v>202</v>
      </c>
      <c r="B24" s="91" t="s">
        <v>28</v>
      </c>
      <c r="C24" s="92"/>
    </row>
    <row r="25" spans="1:14" x14ac:dyDescent="0.25">
      <c r="A25" s="91" t="s">
        <v>203</v>
      </c>
      <c r="B25" s="91" t="s">
        <v>29</v>
      </c>
      <c r="C25" s="92"/>
    </row>
    <row r="26" spans="1:14" x14ac:dyDescent="0.25">
      <c r="A26" s="91" t="s">
        <v>200</v>
      </c>
      <c r="B26" s="91" t="s">
        <v>30</v>
      </c>
      <c r="C26" s="92"/>
      <c r="I26"/>
    </row>
    <row r="27" spans="1:14" x14ac:dyDescent="0.25">
      <c r="A27" s="91" t="s">
        <v>202</v>
      </c>
      <c r="B27" s="91" t="s">
        <v>31</v>
      </c>
      <c r="C27" s="92"/>
    </row>
    <row r="28" spans="1:14" x14ac:dyDescent="0.25">
      <c r="A28" s="91" t="s">
        <v>201</v>
      </c>
      <c r="B28" s="91" t="s">
        <v>32</v>
      </c>
      <c r="C28" s="92"/>
    </row>
    <row r="29" spans="1:14" x14ac:dyDescent="0.25">
      <c r="A29" s="91" t="s">
        <v>203</v>
      </c>
      <c r="B29" s="91" t="s">
        <v>33</v>
      </c>
      <c r="C29" s="92"/>
      <c r="I29"/>
      <c r="L29" s="65"/>
    </row>
    <row r="30" spans="1:14" x14ac:dyDescent="0.25">
      <c r="A30" s="91" t="s">
        <v>202</v>
      </c>
      <c r="B30" s="91" t="s">
        <v>34</v>
      </c>
      <c r="C30" s="92"/>
      <c r="I30"/>
      <c r="J30"/>
      <c r="K30" s="9"/>
      <c r="L30" s="9"/>
      <c r="M30" s="9"/>
      <c r="N30" s="9"/>
    </row>
    <row r="31" spans="1:14" x14ac:dyDescent="0.25">
      <c r="A31" s="91" t="s">
        <v>202</v>
      </c>
      <c r="B31" s="91" t="s">
        <v>35</v>
      </c>
      <c r="C31" s="92"/>
      <c r="I31"/>
      <c r="J31"/>
      <c r="K31" s="9"/>
      <c r="L31" s="9"/>
      <c r="M31" s="9"/>
      <c r="N31" s="9"/>
    </row>
    <row r="32" spans="1:14" x14ac:dyDescent="0.25">
      <c r="A32" s="91" t="s">
        <v>202</v>
      </c>
      <c r="B32" s="91" t="s">
        <v>36</v>
      </c>
      <c r="C32" s="92"/>
      <c r="J32"/>
      <c r="K32" s="9"/>
      <c r="L32" s="9"/>
      <c r="M32" s="9"/>
      <c r="N32" s="9"/>
    </row>
    <row r="33" spans="1:14" x14ac:dyDescent="0.25">
      <c r="A33" s="91" t="s">
        <v>203</v>
      </c>
      <c r="B33" s="91" t="s">
        <v>37</v>
      </c>
      <c r="C33" s="92"/>
      <c r="J33"/>
      <c r="K33" s="9"/>
      <c r="L33" s="9"/>
      <c r="M33" s="9"/>
      <c r="N33" s="9"/>
    </row>
    <row r="34" spans="1:14" x14ac:dyDescent="0.25">
      <c r="A34" s="91" t="s">
        <v>203</v>
      </c>
      <c r="B34" s="91" t="s">
        <v>38</v>
      </c>
      <c r="C34" s="92"/>
      <c r="J34"/>
      <c r="K34" s="9"/>
      <c r="L34" s="9"/>
      <c r="M34" s="9"/>
      <c r="N34" s="9"/>
    </row>
    <row r="35" spans="1:14" x14ac:dyDescent="0.25">
      <c r="A35" s="91" t="s">
        <v>203</v>
      </c>
      <c r="B35" s="91" t="s">
        <v>39</v>
      </c>
      <c r="C35" s="92"/>
      <c r="I35"/>
      <c r="J35"/>
      <c r="K35" s="9"/>
      <c r="L35" s="9"/>
      <c r="M35" s="9"/>
      <c r="N35" s="9"/>
    </row>
    <row r="36" spans="1:14" x14ac:dyDescent="0.25">
      <c r="A36" s="91" t="s">
        <v>202</v>
      </c>
      <c r="B36" s="91" t="s">
        <v>40</v>
      </c>
      <c r="C36" s="92"/>
      <c r="J36"/>
      <c r="K36" s="9"/>
      <c r="L36" s="9"/>
      <c r="M36" s="9"/>
      <c r="N36" s="9"/>
    </row>
    <row r="37" spans="1:14" x14ac:dyDescent="0.25">
      <c r="A37" s="91" t="s">
        <v>203</v>
      </c>
      <c r="B37" s="91" t="s">
        <v>41</v>
      </c>
      <c r="C37" s="92"/>
      <c r="I37"/>
      <c r="J37"/>
      <c r="K37" s="9"/>
      <c r="L37" s="9"/>
      <c r="M37" s="9"/>
      <c r="N37" s="9"/>
    </row>
    <row r="38" spans="1:14" x14ac:dyDescent="0.25">
      <c r="A38" s="91" t="s">
        <v>202</v>
      </c>
      <c r="B38" s="91" t="s">
        <v>42</v>
      </c>
      <c r="C38" s="92"/>
      <c r="J38"/>
      <c r="K38" s="9"/>
      <c r="L38" s="9"/>
      <c r="M38" s="9"/>
      <c r="N38" s="9"/>
    </row>
    <row r="39" spans="1:14" x14ac:dyDescent="0.25">
      <c r="A39" s="91" t="s">
        <v>203</v>
      </c>
      <c r="B39" s="91" t="s">
        <v>43</v>
      </c>
      <c r="C39" s="92"/>
      <c r="J39"/>
      <c r="K39" s="9"/>
      <c r="L39" s="9"/>
      <c r="M39" s="9"/>
      <c r="N39" s="9"/>
    </row>
    <row r="40" spans="1:14" x14ac:dyDescent="0.25">
      <c r="A40" s="91" t="s">
        <v>200</v>
      </c>
      <c r="B40" s="91" t="s">
        <v>44</v>
      </c>
      <c r="C40" s="92"/>
      <c r="J40"/>
      <c r="K40" s="9"/>
      <c r="L40" s="9"/>
      <c r="M40" s="9"/>
      <c r="N40" s="9"/>
    </row>
    <row r="41" spans="1:14" x14ac:dyDescent="0.25">
      <c r="A41" s="91" t="s">
        <v>203</v>
      </c>
      <c r="B41" s="91" t="s">
        <v>45</v>
      </c>
      <c r="C41" s="92"/>
      <c r="I41"/>
      <c r="J41"/>
      <c r="K41" s="9"/>
      <c r="L41" s="9"/>
      <c r="M41" s="9"/>
      <c r="N41" s="9"/>
    </row>
    <row r="42" spans="1:14" x14ac:dyDescent="0.25">
      <c r="A42" s="91" t="s">
        <v>202</v>
      </c>
      <c r="B42" s="91" t="s">
        <v>46</v>
      </c>
      <c r="C42" s="92"/>
      <c r="I42"/>
      <c r="J42"/>
      <c r="K42" s="9"/>
      <c r="L42" s="9"/>
      <c r="M42" s="9"/>
      <c r="N42" s="9"/>
    </row>
    <row r="43" spans="1:14" x14ac:dyDescent="0.25">
      <c r="A43" s="91" t="s">
        <v>202</v>
      </c>
      <c r="B43" s="91" t="s">
        <v>47</v>
      </c>
      <c r="C43" s="92"/>
      <c r="J43"/>
      <c r="K43" s="9"/>
      <c r="L43" s="9"/>
      <c r="M43" s="9"/>
      <c r="N43" s="9"/>
    </row>
    <row r="44" spans="1:14" x14ac:dyDescent="0.25">
      <c r="A44" s="91" t="s">
        <v>201</v>
      </c>
      <c r="B44" s="91" t="s">
        <v>48</v>
      </c>
      <c r="C44" s="92"/>
      <c r="J44"/>
      <c r="K44" s="9"/>
      <c r="L44" s="9"/>
      <c r="M44" s="9"/>
      <c r="N44" s="9"/>
    </row>
    <row r="45" spans="1:14" x14ac:dyDescent="0.25">
      <c r="A45" s="91" t="s">
        <v>201</v>
      </c>
      <c r="B45" s="91" t="s">
        <v>49</v>
      </c>
      <c r="C45" s="92"/>
      <c r="J45"/>
      <c r="K45" s="9"/>
      <c r="L45" s="9"/>
      <c r="M45" s="9"/>
      <c r="N45" s="9"/>
    </row>
    <row r="46" spans="1:14" x14ac:dyDescent="0.25">
      <c r="A46" s="91" t="s">
        <v>203</v>
      </c>
      <c r="B46" s="91" t="s">
        <v>50</v>
      </c>
      <c r="C46" s="92"/>
      <c r="I46"/>
      <c r="J46"/>
      <c r="K46" s="9"/>
      <c r="L46" s="9"/>
      <c r="M46" s="9"/>
      <c r="N46" s="9"/>
    </row>
    <row r="47" spans="1:14" x14ac:dyDescent="0.25">
      <c r="A47" s="91" t="s">
        <v>202</v>
      </c>
      <c r="B47" s="91" t="s">
        <v>51</v>
      </c>
      <c r="C47" s="92"/>
      <c r="J47"/>
      <c r="K47" s="9"/>
      <c r="L47" s="9"/>
      <c r="M47" s="9"/>
      <c r="N47" s="9"/>
    </row>
    <row r="48" spans="1:14" x14ac:dyDescent="0.25">
      <c r="A48" s="91" t="s">
        <v>201</v>
      </c>
      <c r="B48" s="91" t="s">
        <v>52</v>
      </c>
      <c r="C48" s="92"/>
      <c r="J48"/>
      <c r="K48" s="9"/>
      <c r="L48" s="9"/>
      <c r="M48" s="9"/>
      <c r="N48" s="9"/>
    </row>
    <row r="49" spans="1:14" x14ac:dyDescent="0.25">
      <c r="A49" s="91" t="s">
        <v>203</v>
      </c>
      <c r="B49" s="91" t="s">
        <v>53</v>
      </c>
      <c r="C49" s="92"/>
      <c r="J49"/>
      <c r="K49" s="9"/>
      <c r="L49" s="9"/>
      <c r="M49" s="9"/>
      <c r="N49" s="9"/>
    </row>
    <row r="50" spans="1:14" x14ac:dyDescent="0.25">
      <c r="A50" s="91" t="s">
        <v>200</v>
      </c>
      <c r="B50" s="91" t="s">
        <v>54</v>
      </c>
      <c r="C50" s="92"/>
      <c r="J50"/>
      <c r="K50" s="9"/>
      <c r="L50" s="9"/>
      <c r="M50" s="9"/>
      <c r="N50" s="9"/>
    </row>
    <row r="51" spans="1:14" x14ac:dyDescent="0.25">
      <c r="A51" s="91" t="s">
        <v>200</v>
      </c>
      <c r="B51" s="91" t="s">
        <v>55</v>
      </c>
      <c r="C51" s="92"/>
      <c r="J51"/>
      <c r="K51" s="9"/>
      <c r="L51" s="9"/>
      <c r="M51" s="9"/>
      <c r="N51" s="9"/>
    </row>
    <row r="52" spans="1:14" x14ac:dyDescent="0.25">
      <c r="A52" s="91" t="s">
        <v>203</v>
      </c>
      <c r="B52" s="91" t="s">
        <v>56</v>
      </c>
      <c r="C52" s="92"/>
      <c r="J52"/>
      <c r="K52" s="9"/>
      <c r="L52" s="9"/>
      <c r="M52" s="9"/>
      <c r="N52" s="9"/>
    </row>
    <row r="53" spans="1:14" x14ac:dyDescent="0.25">
      <c r="A53" s="91" t="s">
        <v>203</v>
      </c>
      <c r="B53" s="91" t="s">
        <v>57</v>
      </c>
      <c r="C53" s="92"/>
    </row>
    <row r="54" spans="1:14" x14ac:dyDescent="0.25">
      <c r="A54" s="91" t="s">
        <v>200</v>
      </c>
      <c r="B54" s="91" t="s">
        <v>58</v>
      </c>
      <c r="C54" s="92"/>
    </row>
    <row r="55" spans="1:14" x14ac:dyDescent="0.25">
      <c r="A55" s="91" t="s">
        <v>201</v>
      </c>
      <c r="B55" s="91" t="s">
        <v>59</v>
      </c>
      <c r="C55" s="92"/>
    </row>
    <row r="56" spans="1:14" x14ac:dyDescent="0.25">
      <c r="A56" s="91" t="s">
        <v>200</v>
      </c>
      <c r="B56" s="91" t="s">
        <v>60</v>
      </c>
      <c r="C56" s="92"/>
    </row>
    <row r="57" spans="1:14" x14ac:dyDescent="0.25">
      <c r="A57" s="91" t="s">
        <v>200</v>
      </c>
      <c r="B57" s="91" t="s">
        <v>61</v>
      </c>
      <c r="C57" s="92"/>
    </row>
    <row r="58" spans="1:14" x14ac:dyDescent="0.25">
      <c r="A58" s="91" t="s">
        <v>203</v>
      </c>
      <c r="B58" s="91" t="s">
        <v>62</v>
      </c>
      <c r="C58" s="92"/>
    </row>
    <row r="59" spans="1:14" x14ac:dyDescent="0.25">
      <c r="A59" s="91" t="s">
        <v>200</v>
      </c>
      <c r="B59" s="91" t="s">
        <v>63</v>
      </c>
      <c r="C59" s="92"/>
      <c r="L59" s="65"/>
    </row>
    <row r="60" spans="1:14" x14ac:dyDescent="0.25">
      <c r="A60" s="91" t="s">
        <v>203</v>
      </c>
      <c r="B60" s="91" t="s">
        <v>64</v>
      </c>
      <c r="C60" s="92"/>
      <c r="L60" s="65"/>
    </row>
    <row r="61" spans="1:14" x14ac:dyDescent="0.25">
      <c r="A61" s="91" t="s">
        <v>201</v>
      </c>
      <c r="B61" s="91" t="s">
        <v>65</v>
      </c>
      <c r="C61" s="92"/>
      <c r="L61" s="65"/>
    </row>
    <row r="62" spans="1:14" x14ac:dyDescent="0.25">
      <c r="A62" s="91" t="s">
        <v>203</v>
      </c>
      <c r="B62" s="91" t="s">
        <v>66</v>
      </c>
      <c r="C62" s="92"/>
      <c r="I62"/>
      <c r="L62" s="65"/>
    </row>
    <row r="63" spans="1:14" x14ac:dyDescent="0.25">
      <c r="A63" s="91" t="s">
        <v>202</v>
      </c>
      <c r="B63" s="91" t="s">
        <v>67</v>
      </c>
      <c r="C63" s="92"/>
      <c r="I63"/>
      <c r="L63" s="65"/>
    </row>
    <row r="64" spans="1:14" x14ac:dyDescent="0.25">
      <c r="A64" s="91" t="s">
        <v>202</v>
      </c>
      <c r="B64" s="91" t="s">
        <v>68</v>
      </c>
      <c r="C64" s="92"/>
      <c r="I64"/>
      <c r="L64" s="65"/>
    </row>
    <row r="65" spans="1:12" x14ac:dyDescent="0.25">
      <c r="A65" s="91" t="s">
        <v>202</v>
      </c>
      <c r="B65" s="91" t="s">
        <v>69</v>
      </c>
      <c r="C65" s="92"/>
      <c r="L65" s="65"/>
    </row>
    <row r="66" spans="1:12" x14ac:dyDescent="0.25">
      <c r="A66" s="91" t="s">
        <v>201</v>
      </c>
      <c r="B66" s="91" t="s">
        <v>70</v>
      </c>
      <c r="C66" s="92"/>
      <c r="L66" s="65"/>
    </row>
    <row r="67" spans="1:12" x14ac:dyDescent="0.25">
      <c r="A67" s="91" t="s">
        <v>201</v>
      </c>
      <c r="B67" s="91" t="s">
        <v>71</v>
      </c>
      <c r="C67" s="92"/>
      <c r="L67" s="65"/>
    </row>
    <row r="68" spans="1:12" x14ac:dyDescent="0.25">
      <c r="A68" s="91" t="s">
        <v>203</v>
      </c>
      <c r="B68" s="91" t="s">
        <v>72</v>
      </c>
      <c r="C68" s="92"/>
      <c r="L68" s="65"/>
    </row>
    <row r="69" spans="1:12" x14ac:dyDescent="0.25">
      <c r="A69" s="91" t="s">
        <v>200</v>
      </c>
      <c r="B69" s="91" t="s">
        <v>73</v>
      </c>
      <c r="C69" s="92"/>
      <c r="L69" s="65"/>
    </row>
    <row r="70" spans="1:12" x14ac:dyDescent="0.25">
      <c r="A70" s="91" t="s">
        <v>201</v>
      </c>
      <c r="B70" s="91" t="s">
        <v>74</v>
      </c>
      <c r="C70" s="92"/>
      <c r="I70"/>
      <c r="L70" s="65"/>
    </row>
    <row r="71" spans="1:12" x14ac:dyDescent="0.25">
      <c r="A71" s="91" t="s">
        <v>202</v>
      </c>
      <c r="B71" s="91" t="s">
        <v>75</v>
      </c>
      <c r="C71" s="92"/>
      <c r="L71" s="65"/>
    </row>
    <row r="72" spans="1:12" x14ac:dyDescent="0.25">
      <c r="A72" s="91" t="s">
        <v>201</v>
      </c>
      <c r="B72" s="91" t="s">
        <v>76</v>
      </c>
      <c r="C72" s="92"/>
      <c r="L72" s="65"/>
    </row>
    <row r="73" spans="1:12" x14ac:dyDescent="0.25">
      <c r="A73" s="91" t="s">
        <v>203</v>
      </c>
      <c r="B73" s="91" t="s">
        <v>77</v>
      </c>
      <c r="C73" s="92"/>
      <c r="I73"/>
      <c r="L73" s="65"/>
    </row>
    <row r="74" spans="1:12" x14ac:dyDescent="0.25">
      <c r="A74" s="91" t="s">
        <v>202</v>
      </c>
      <c r="B74" s="91" t="s">
        <v>78</v>
      </c>
      <c r="C74" s="92"/>
      <c r="I74"/>
      <c r="L74" s="65"/>
    </row>
    <row r="75" spans="1:12" x14ac:dyDescent="0.25">
      <c r="A75" s="91" t="s">
        <v>202</v>
      </c>
      <c r="B75" s="91" t="s">
        <v>79</v>
      </c>
      <c r="C75" s="92"/>
      <c r="L75" s="65"/>
    </row>
    <row r="76" spans="1:12" x14ac:dyDescent="0.25">
      <c r="A76" s="91" t="s">
        <v>200</v>
      </c>
      <c r="B76" s="91" t="s">
        <v>80</v>
      </c>
      <c r="C76" s="92"/>
      <c r="L76" s="65"/>
    </row>
    <row r="77" spans="1:12" x14ac:dyDescent="0.25">
      <c r="A77" s="91" t="s">
        <v>201</v>
      </c>
      <c r="B77" s="91" t="s">
        <v>81</v>
      </c>
      <c r="C77" s="92"/>
      <c r="I77"/>
      <c r="L77" s="65"/>
    </row>
    <row r="78" spans="1:12" x14ac:dyDescent="0.25">
      <c r="A78" s="91" t="s">
        <v>202</v>
      </c>
      <c r="B78" s="91" t="s">
        <v>82</v>
      </c>
      <c r="C78" s="92"/>
      <c r="I78"/>
      <c r="L78" s="65"/>
    </row>
    <row r="79" spans="1:12" customFormat="1" x14ac:dyDescent="0.25">
      <c r="A79" s="91" t="s">
        <v>202</v>
      </c>
      <c r="B79" s="91" t="s">
        <v>83</v>
      </c>
      <c r="C79" s="92"/>
      <c r="D79" s="9"/>
      <c r="E79" s="9"/>
      <c r="F79" s="9"/>
      <c r="G79" s="9"/>
      <c r="H79" s="9"/>
      <c r="I79" s="9"/>
      <c r="J79" s="9"/>
      <c r="L79" s="65"/>
    </row>
    <row r="80" spans="1:12" customForma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L80" s="65"/>
    </row>
    <row r="81" spans="1:12" customFormat="1" x14ac:dyDescent="0.25">
      <c r="A81" s="9"/>
      <c r="B81" s="93" t="s">
        <v>199</v>
      </c>
      <c r="C81" s="95"/>
      <c r="D81" s="9"/>
      <c r="E81" s="9"/>
      <c r="F81" s="9"/>
      <c r="G81" s="9"/>
      <c r="H81" s="9"/>
      <c r="I81" s="9"/>
      <c r="J81" s="9"/>
      <c r="L81" s="65"/>
    </row>
    <row r="82" spans="1:12" customFormat="1" x14ac:dyDescent="0.25">
      <c r="A82" s="9"/>
      <c r="B82" s="94" t="s">
        <v>200</v>
      </c>
      <c r="C82" s="96"/>
      <c r="D82" s="9"/>
      <c r="E82" s="9"/>
      <c r="F82" s="9"/>
      <c r="G82" s="9"/>
      <c r="H82" s="9"/>
      <c r="I82" s="9"/>
      <c r="J82" s="9"/>
      <c r="L82" s="65"/>
    </row>
    <row r="83" spans="1:12" customFormat="1" x14ac:dyDescent="0.25">
      <c r="A83" s="9"/>
      <c r="B83" s="94" t="s">
        <v>201</v>
      </c>
      <c r="C83" s="96"/>
      <c r="D83" s="9"/>
      <c r="E83" s="9"/>
      <c r="F83" s="9"/>
      <c r="G83" s="9"/>
      <c r="H83" s="9"/>
      <c r="I83" s="9"/>
      <c r="J83" s="9"/>
      <c r="L83" s="65"/>
    </row>
    <row r="84" spans="1:12" customFormat="1" x14ac:dyDescent="0.25">
      <c r="A84" s="9"/>
      <c r="B84" s="94" t="s">
        <v>202</v>
      </c>
      <c r="C84" s="96"/>
      <c r="D84" s="9"/>
      <c r="E84" s="9"/>
      <c r="F84" s="9"/>
      <c r="G84" s="9"/>
      <c r="H84" s="9"/>
      <c r="I84" s="9"/>
      <c r="J84" s="9"/>
      <c r="L84" s="65"/>
    </row>
    <row r="85" spans="1:12" customFormat="1" x14ac:dyDescent="0.25">
      <c r="A85" s="9"/>
      <c r="B85" s="94" t="s">
        <v>203</v>
      </c>
      <c r="C85" s="96"/>
      <c r="D85" s="9"/>
      <c r="E85" s="9"/>
      <c r="F85" s="9"/>
      <c r="G85" s="9"/>
      <c r="H85" s="9"/>
      <c r="I85" s="9"/>
      <c r="J85" s="9"/>
      <c r="L85" s="65"/>
    </row>
    <row r="86" spans="1:12" customForma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L86" s="65"/>
    </row>
    <row r="87" spans="1:12" customFormat="1" x14ac:dyDescent="0.25">
      <c r="A87" s="135" t="s">
        <v>195</v>
      </c>
      <c r="B87" s="135"/>
      <c r="C87" s="135"/>
      <c r="D87" s="135"/>
      <c r="E87" s="135"/>
      <c r="F87" s="135"/>
      <c r="G87" s="135"/>
      <c r="H87" s="135"/>
      <c r="I87" s="135"/>
      <c r="J87" s="135"/>
      <c r="L87" s="65"/>
    </row>
    <row r="88" spans="1:12" customFormat="1" x14ac:dyDescent="0.25">
      <c r="A88" s="135" t="s">
        <v>196</v>
      </c>
      <c r="B88" s="135"/>
      <c r="C88" s="135"/>
      <c r="D88" s="135"/>
      <c r="E88" s="135"/>
      <c r="F88" s="135"/>
      <c r="G88" s="135"/>
      <c r="H88" s="135"/>
      <c r="I88" s="135"/>
      <c r="J88" s="135"/>
      <c r="L88" s="65"/>
    </row>
    <row r="89" spans="1:12" customFormat="1" x14ac:dyDescent="0.25">
      <c r="A89" s="135" t="s">
        <v>197</v>
      </c>
      <c r="B89" s="135"/>
      <c r="C89" s="135"/>
      <c r="D89" s="135"/>
      <c r="E89" s="135"/>
      <c r="F89" s="135"/>
      <c r="G89" s="135"/>
      <c r="H89" s="135"/>
      <c r="I89" s="135"/>
      <c r="J89" s="135"/>
      <c r="L89" s="65"/>
    </row>
    <row r="90" spans="1:12" customFormat="1" x14ac:dyDescent="0.25">
      <c r="A90" s="136" t="s">
        <v>192</v>
      </c>
      <c r="B90" s="136"/>
      <c r="C90" s="136"/>
      <c r="D90" s="136"/>
      <c r="E90" s="136"/>
      <c r="F90" s="136"/>
      <c r="G90" s="136"/>
      <c r="H90" s="136"/>
      <c r="I90" s="136"/>
      <c r="J90" s="136"/>
      <c r="L90" s="65"/>
    </row>
    <row r="91" spans="1:12" customFormat="1" x14ac:dyDescent="0.25">
      <c r="A91" s="135" t="s">
        <v>198</v>
      </c>
      <c r="B91" s="135"/>
      <c r="C91" s="135"/>
      <c r="D91" s="135"/>
      <c r="E91" s="135"/>
      <c r="F91" s="135"/>
      <c r="G91" s="135"/>
      <c r="H91" s="135"/>
      <c r="I91" s="135"/>
      <c r="J91" s="135"/>
      <c r="L91" s="65"/>
    </row>
    <row r="92" spans="1:12" customFormat="1" x14ac:dyDescent="0.25">
      <c r="A92" s="111" t="s">
        <v>174</v>
      </c>
      <c r="B92" s="111"/>
      <c r="C92" s="111"/>
      <c r="D92" s="111"/>
      <c r="E92" s="111"/>
      <c r="F92" s="111"/>
      <c r="G92" s="111"/>
      <c r="H92" s="111"/>
      <c r="I92" s="111"/>
      <c r="J92" s="111"/>
      <c r="L92" s="65"/>
    </row>
    <row r="93" spans="1:12" customForma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L93" s="65"/>
    </row>
    <row r="94" spans="1:12" customForma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L94" s="65"/>
    </row>
    <row r="95" spans="1:12" customForma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L95" s="65"/>
    </row>
    <row r="96" spans="1:12" customForma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L96" s="65"/>
    </row>
    <row r="97" spans="1:12" customForma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L97" s="65"/>
    </row>
    <row r="98" spans="1:12" customForma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L98" s="65"/>
    </row>
    <row r="99" spans="1:12" customForma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L99" s="65"/>
    </row>
    <row r="100" spans="1:12" customForma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L100" s="65"/>
    </row>
    <row r="101" spans="1:12" customForma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L101" s="65"/>
    </row>
    <row r="102" spans="1:12" customForma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L102" s="65"/>
    </row>
    <row r="103" spans="1:12" customForma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L103" s="65"/>
    </row>
    <row r="104" spans="1:12" customForma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L104" s="65"/>
    </row>
    <row r="105" spans="1:12" customForma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L105" s="65"/>
    </row>
    <row r="106" spans="1:12" customForma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L106" s="65"/>
    </row>
    <row r="107" spans="1:12" customForma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L107" s="65"/>
    </row>
    <row r="108" spans="1:12" customForma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L108" s="65"/>
    </row>
    <row r="109" spans="1:12" customForma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L109" s="65"/>
    </row>
    <row r="110" spans="1:12" customForma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L110" s="65"/>
    </row>
    <row r="111" spans="1:12" customForma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L111" s="65"/>
    </row>
    <row r="112" spans="1:12" customForma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L112" s="65"/>
    </row>
    <row r="113" spans="1:12" customForma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L113" s="65"/>
    </row>
    <row r="114" spans="1:12" customForma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L114" s="65"/>
    </row>
    <row r="115" spans="1:12" customForma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L115" s="65"/>
    </row>
    <row r="116" spans="1:12" customForma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L116" s="65"/>
    </row>
    <row r="117" spans="1:12" customForma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L117" s="65"/>
    </row>
    <row r="118" spans="1:12" customForma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L118" s="65"/>
    </row>
    <row r="119" spans="1:12" customForma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L119" s="65"/>
    </row>
    <row r="120" spans="1:12" customForma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L120" s="65"/>
    </row>
    <row r="121" spans="1:12" customForma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L121" s="65"/>
    </row>
    <row r="122" spans="1:12" customForma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L122" s="65"/>
    </row>
    <row r="123" spans="1:12" customForma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L123" s="65"/>
    </row>
    <row r="124" spans="1:12" customForma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L124" s="65"/>
    </row>
    <row r="125" spans="1:12" customForma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L125" s="65"/>
    </row>
    <row r="126" spans="1:12" customForma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L126" s="65"/>
    </row>
    <row r="127" spans="1:12" customForma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L127" s="65"/>
    </row>
    <row r="128" spans="1:12" customForma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L128" s="65"/>
    </row>
    <row r="129" spans="1:12" customForma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L129" s="65"/>
    </row>
    <row r="130" spans="1:12" customForma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L130" s="65"/>
    </row>
    <row r="131" spans="1:12" customForma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L131" s="65"/>
    </row>
    <row r="132" spans="1:12" customForma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L132" s="65"/>
    </row>
    <row r="133" spans="1:12" customForma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L133" s="65"/>
    </row>
    <row r="134" spans="1:12" customForma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L134" s="65"/>
    </row>
    <row r="135" spans="1:12" customForma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L135" s="65"/>
    </row>
    <row r="136" spans="1:12" customForma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L136" s="65"/>
    </row>
    <row r="137" spans="1:12" customForma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L137" s="65"/>
    </row>
    <row r="138" spans="1:12" customForma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L138" s="65"/>
    </row>
    <row r="139" spans="1:12" customForma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L139" s="65"/>
    </row>
    <row r="140" spans="1:12" customForma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L140" s="65"/>
    </row>
    <row r="141" spans="1:12" customForma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L141" s="65"/>
    </row>
    <row r="142" spans="1:12" customForma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L142" s="65"/>
    </row>
    <row r="143" spans="1:12" customForma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L143" s="65"/>
    </row>
    <row r="144" spans="1:12" customForma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L144" s="65"/>
    </row>
    <row r="145" spans="1:12" customForma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L145" s="65"/>
    </row>
    <row r="146" spans="1:12" customForma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L146" s="65"/>
    </row>
    <row r="147" spans="1:12" customForma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L147" s="65"/>
    </row>
    <row r="148" spans="1:12" customForma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L148" s="65"/>
    </row>
    <row r="149" spans="1:12" customForma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L149" s="65"/>
    </row>
    <row r="150" spans="1:12" customForma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L150" s="65"/>
    </row>
    <row r="151" spans="1:12" customForma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L151" s="65"/>
    </row>
    <row r="152" spans="1:12" customForma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L152" s="65"/>
    </row>
    <row r="153" spans="1:12" customForma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L153" s="65"/>
    </row>
    <row r="154" spans="1:12" customForma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L154" s="65"/>
    </row>
    <row r="155" spans="1:12" customForma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L155" s="65"/>
    </row>
    <row r="156" spans="1:12" customForma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L156" s="65"/>
    </row>
    <row r="157" spans="1:12" customForma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L157" s="65"/>
    </row>
    <row r="158" spans="1:12" customForma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L158" s="65"/>
    </row>
    <row r="159" spans="1:12" customForma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L159" s="65"/>
    </row>
    <row r="160" spans="1:12" customForma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L160" s="65"/>
    </row>
    <row r="161" spans="1:12" customForma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L161" s="65"/>
    </row>
    <row r="162" spans="1:12" customForma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L162" s="65"/>
    </row>
    <row r="163" spans="1:12" customForma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L163" s="65"/>
    </row>
    <row r="164" spans="1:12" customForma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L164" s="65"/>
    </row>
    <row r="165" spans="1:12" customForma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L165" s="65"/>
    </row>
    <row r="166" spans="1:12" customForma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L166" s="65"/>
    </row>
    <row r="167" spans="1:12" customForma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L167" s="65"/>
    </row>
    <row r="168" spans="1:12" customForma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L168" s="65"/>
    </row>
    <row r="169" spans="1:12" customForma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L169" s="65"/>
    </row>
    <row r="170" spans="1:12" customForma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L170" s="65"/>
    </row>
    <row r="171" spans="1:12" customForma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L171" s="65"/>
    </row>
    <row r="172" spans="1:12" customForma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L172" s="65"/>
    </row>
    <row r="173" spans="1:12" customForma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L173" s="65"/>
    </row>
    <row r="174" spans="1:12" customForma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L174" s="65"/>
    </row>
    <row r="175" spans="1:12" customForma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L175" s="65"/>
    </row>
    <row r="176" spans="1:12" customForma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L176" s="65"/>
    </row>
    <row r="177" spans="1:12" customForma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L177" s="65"/>
    </row>
    <row r="178" spans="1:12" customForma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L178" s="65"/>
    </row>
    <row r="179" spans="1:12" customForma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L179" s="65"/>
    </row>
    <row r="180" spans="1:12" customForma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L180" s="65"/>
    </row>
    <row r="181" spans="1:12" customForma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L181" s="65"/>
    </row>
    <row r="182" spans="1:12" customForma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L182" s="65"/>
    </row>
    <row r="183" spans="1:12" customForma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L183" s="65"/>
    </row>
    <row r="184" spans="1:12" customForma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L184" s="65"/>
    </row>
    <row r="185" spans="1:12" customForma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L185" s="65"/>
    </row>
    <row r="186" spans="1:12" customForma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L186" s="65"/>
    </row>
    <row r="187" spans="1:12" customForma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L187" s="65"/>
    </row>
    <row r="188" spans="1:12" customForma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L188" s="65"/>
    </row>
    <row r="189" spans="1:12" customForma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L189" s="65"/>
    </row>
    <row r="190" spans="1:12" customForma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L190" s="65"/>
    </row>
    <row r="191" spans="1:12" customForma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L191" s="65"/>
    </row>
    <row r="192" spans="1:12" customForma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L192" s="65"/>
    </row>
    <row r="193" spans="1:12" customForma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L193" s="65"/>
    </row>
    <row r="194" spans="1:12" customForma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L194" s="65"/>
    </row>
    <row r="195" spans="1:12" customForma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L195" s="65"/>
    </row>
    <row r="196" spans="1:12" customForma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L196" s="65"/>
    </row>
    <row r="197" spans="1:12" customForma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L197" s="65"/>
    </row>
    <row r="198" spans="1:12" customForma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L198" s="65"/>
    </row>
    <row r="199" spans="1:12" customForma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L199" s="65"/>
    </row>
    <row r="200" spans="1:12" customForma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L200" s="65"/>
    </row>
    <row r="201" spans="1:12" customForma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L201" s="65"/>
    </row>
    <row r="202" spans="1:12" customForma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L202" s="65"/>
    </row>
    <row r="203" spans="1:12" customForma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L203" s="65"/>
    </row>
    <row r="204" spans="1:12" customForma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L204" s="65"/>
    </row>
    <row r="205" spans="1:12" customForma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L205" s="65"/>
    </row>
    <row r="206" spans="1:12" customForma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L206" s="65"/>
    </row>
    <row r="207" spans="1:12" customForma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L207" s="65"/>
    </row>
    <row r="208" spans="1:12" customForma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L208" s="65"/>
    </row>
    <row r="209" spans="1:12" customForma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L209" s="65"/>
    </row>
    <row r="210" spans="1:12" customForma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L210" s="65"/>
    </row>
    <row r="211" spans="1:12" customForma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L211" s="65"/>
    </row>
    <row r="212" spans="1:12" customForma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L212" s="65"/>
    </row>
    <row r="213" spans="1:12" customForma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L213" s="65"/>
    </row>
    <row r="214" spans="1:12" customForma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L214" s="65"/>
    </row>
    <row r="215" spans="1:12" customForma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L215" s="65"/>
    </row>
    <row r="216" spans="1:12" customForma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L216" s="65"/>
    </row>
    <row r="217" spans="1:12" customForma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L217" s="65"/>
    </row>
    <row r="218" spans="1:12" customForma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L218" s="65"/>
    </row>
    <row r="219" spans="1:12" customForma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L219" s="65"/>
    </row>
    <row r="220" spans="1:12" customForma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L220" s="65"/>
    </row>
    <row r="221" spans="1:12" customForma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L221" s="65"/>
    </row>
    <row r="222" spans="1:12" customForma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L222" s="65"/>
    </row>
    <row r="223" spans="1:12" customForma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L223" s="65"/>
    </row>
    <row r="224" spans="1:12" customForma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L224" s="65"/>
    </row>
    <row r="225" spans="1:12" customForma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L225" s="65"/>
    </row>
    <row r="226" spans="1:12" customForma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L226" s="65"/>
    </row>
    <row r="227" spans="1:12" customForma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L227" s="65"/>
    </row>
    <row r="228" spans="1:12" customForma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L228" s="65"/>
    </row>
    <row r="229" spans="1:12" customForma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L229" s="65"/>
    </row>
    <row r="230" spans="1:12" customForma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L230" s="65"/>
    </row>
    <row r="231" spans="1:12" customForma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L231" s="65"/>
    </row>
    <row r="232" spans="1:12" customForma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L232" s="65"/>
    </row>
    <row r="233" spans="1:12" customForma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L233" s="65"/>
    </row>
    <row r="234" spans="1:12" customForma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L234" s="65"/>
    </row>
    <row r="235" spans="1:12" customForma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L235" s="65"/>
    </row>
    <row r="236" spans="1:12" customForma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L236" s="65"/>
    </row>
    <row r="237" spans="1:12" customForma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L237" s="65"/>
    </row>
    <row r="238" spans="1:12" customForma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L238" s="65"/>
    </row>
    <row r="239" spans="1:12" customForma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L239" s="65"/>
    </row>
    <row r="240" spans="1:12" customForma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L240" s="65"/>
    </row>
    <row r="241" spans="1:12" customForma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L241" s="65"/>
    </row>
    <row r="242" spans="1:12" customForma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L242" s="65"/>
    </row>
    <row r="243" spans="1:12" customForma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L243" s="65"/>
    </row>
    <row r="244" spans="1:12" customForma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L244" s="65"/>
    </row>
    <row r="245" spans="1:12" customForma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L245" s="65"/>
    </row>
    <row r="246" spans="1:12" customForma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L246" s="65"/>
    </row>
    <row r="247" spans="1:12" customForma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L247" s="65"/>
    </row>
    <row r="248" spans="1:12" customForma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L248" s="65"/>
    </row>
    <row r="249" spans="1:12" customForma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L249" s="65"/>
    </row>
    <row r="250" spans="1:12" customForma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L250" s="65"/>
    </row>
    <row r="251" spans="1:12" customForma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L251" s="65"/>
    </row>
    <row r="252" spans="1:12" customForma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L252" s="65"/>
    </row>
    <row r="253" spans="1:12" customForma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L253" s="65"/>
    </row>
    <row r="254" spans="1:12" customForma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L254" s="65"/>
    </row>
    <row r="255" spans="1:12" customForma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L255" s="65"/>
    </row>
    <row r="256" spans="1:12" customForma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L256" s="65"/>
    </row>
    <row r="257" spans="1:12" customForma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L257" s="65"/>
    </row>
    <row r="258" spans="1:12" customForma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L258" s="65"/>
    </row>
    <row r="259" spans="1:12" customForma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L259" s="65"/>
    </row>
    <row r="260" spans="1:12" customForma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L260" s="65"/>
    </row>
    <row r="261" spans="1:12" customForma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L261" s="65"/>
    </row>
    <row r="262" spans="1:12" customForma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L262" s="65"/>
    </row>
    <row r="263" spans="1:12" customForma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L263" s="65"/>
    </row>
    <row r="264" spans="1:12" customForma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L264" s="65"/>
    </row>
    <row r="265" spans="1:12" customForma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L265" s="65"/>
    </row>
    <row r="266" spans="1:12" customForma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L266" s="65"/>
    </row>
    <row r="267" spans="1:12" customForma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L267" s="65"/>
    </row>
    <row r="268" spans="1:12" customForma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L268" s="65"/>
    </row>
    <row r="269" spans="1:12" customForma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L269" s="65"/>
    </row>
    <row r="270" spans="1:12" customForma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L270" s="65"/>
    </row>
    <row r="271" spans="1:12" customForma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L271" s="65"/>
    </row>
    <row r="272" spans="1:12" customForma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L272" s="65"/>
    </row>
    <row r="273" spans="1:12" customForma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L273" s="65"/>
    </row>
    <row r="274" spans="1:12" customForma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L274" s="65"/>
    </row>
    <row r="275" spans="1:12" customForma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L275" s="65"/>
    </row>
    <row r="276" spans="1:12" customForma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L276" s="65"/>
    </row>
    <row r="277" spans="1:12" customForma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L277" s="65"/>
    </row>
    <row r="278" spans="1:12" customForma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L278" s="65"/>
    </row>
    <row r="279" spans="1:12" customForma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L279" s="65"/>
    </row>
    <row r="280" spans="1:12" customForma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L280" s="65"/>
    </row>
    <row r="281" spans="1:12" customForma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L281" s="65"/>
    </row>
    <row r="282" spans="1:12" customForma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L282" s="65"/>
    </row>
    <row r="283" spans="1:12" customForma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L283" s="65"/>
    </row>
    <row r="284" spans="1:12" customForma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L284" s="65"/>
    </row>
    <row r="285" spans="1:12" customForma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L285" s="65"/>
    </row>
    <row r="286" spans="1:12" customForma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L286" s="65"/>
    </row>
    <row r="287" spans="1:12" customForma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L287" s="65"/>
    </row>
    <row r="288" spans="1:12" customForma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L288" s="65"/>
    </row>
    <row r="289" spans="1:12" customForma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L289" s="65"/>
    </row>
    <row r="290" spans="1:12" customForma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L290" s="65"/>
    </row>
    <row r="291" spans="1:12" customForma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L291" s="65"/>
    </row>
    <row r="292" spans="1:12" customForma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L292" s="65"/>
    </row>
    <row r="293" spans="1:12" customForma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L293" s="65"/>
    </row>
    <row r="294" spans="1:12" customForma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L294" s="65"/>
    </row>
    <row r="295" spans="1:12" customForma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L295" s="65"/>
    </row>
    <row r="296" spans="1:12" customForma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L296" s="65"/>
    </row>
    <row r="297" spans="1:12" customForma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L297" s="65"/>
    </row>
    <row r="298" spans="1:12" customForma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L298" s="65"/>
    </row>
    <row r="299" spans="1:12" customForma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L299" s="65"/>
    </row>
    <row r="300" spans="1:12" customForma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L300" s="65"/>
    </row>
    <row r="301" spans="1:12" customForma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L301" s="65"/>
    </row>
    <row r="302" spans="1:12" customForma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L302" s="65"/>
    </row>
    <row r="303" spans="1:12" customForma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L303" s="65"/>
    </row>
    <row r="304" spans="1:12" customForma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L304" s="65"/>
    </row>
    <row r="305" spans="1:12" customForma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L305" s="65"/>
    </row>
    <row r="306" spans="1:12" customForma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L306" s="65"/>
    </row>
    <row r="307" spans="1:12" customForma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L307" s="65"/>
    </row>
    <row r="308" spans="1:12" customForma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L308" s="65"/>
    </row>
    <row r="309" spans="1:12" customForma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L309" s="65"/>
    </row>
    <row r="310" spans="1:12" customForma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L310" s="65"/>
    </row>
    <row r="311" spans="1:12" customForma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L311" s="65"/>
    </row>
    <row r="312" spans="1:12" customForma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L312" s="65"/>
    </row>
    <row r="313" spans="1:12" customForma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L313" s="65"/>
    </row>
    <row r="314" spans="1:12" customForma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L314" s="65"/>
    </row>
    <row r="315" spans="1:12" customForma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L315" s="65"/>
    </row>
    <row r="316" spans="1:12" customForma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L316" s="65"/>
    </row>
    <row r="317" spans="1:12" customForma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L317" s="65"/>
    </row>
    <row r="318" spans="1:12" customForma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L318" s="65"/>
    </row>
    <row r="319" spans="1:12" customForma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L319" s="65"/>
    </row>
    <row r="320" spans="1:12" customForma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L320" s="65"/>
    </row>
    <row r="321" spans="1:12" customForma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L321" s="65"/>
    </row>
    <row r="322" spans="1:12" customForma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L322" s="65"/>
    </row>
    <row r="323" spans="1:12" customForma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L323" s="65"/>
    </row>
    <row r="324" spans="1:12" customForma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L324" s="65"/>
    </row>
    <row r="325" spans="1:12" customForma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L325" s="65"/>
    </row>
    <row r="326" spans="1:12" customForma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L326" s="65"/>
    </row>
    <row r="327" spans="1:12" customForma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L327" s="65"/>
    </row>
    <row r="328" spans="1:12" customForma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L328" s="65"/>
    </row>
    <row r="329" spans="1:12" customForma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L329" s="65"/>
    </row>
    <row r="330" spans="1:12" customForma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L330" s="65"/>
    </row>
    <row r="331" spans="1:12" customForma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L331" s="65"/>
    </row>
    <row r="332" spans="1:12" customForma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L332" s="65"/>
    </row>
    <row r="333" spans="1:12" customForma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L333" s="65"/>
    </row>
    <row r="334" spans="1:12" customForma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L334" s="65"/>
    </row>
    <row r="335" spans="1:12" customForma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L335" s="65"/>
    </row>
    <row r="336" spans="1:12" customForma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L336" s="65"/>
    </row>
    <row r="337" spans="1:12" customForma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L337" s="65"/>
    </row>
    <row r="338" spans="1:12" customForma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L338" s="65"/>
    </row>
    <row r="339" spans="1:12" customForma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L339" s="65"/>
    </row>
    <row r="340" spans="1:12" customForma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L340" s="65"/>
    </row>
    <row r="341" spans="1:12" customForma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L341" s="65"/>
    </row>
    <row r="342" spans="1:12" customForma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L342" s="65"/>
    </row>
    <row r="343" spans="1:12" customForma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L343" s="65"/>
    </row>
    <row r="344" spans="1:12" customForma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L344" s="65"/>
    </row>
    <row r="345" spans="1:12" customForma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L345" s="65"/>
    </row>
    <row r="346" spans="1:12" customForma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L346" s="65"/>
    </row>
    <row r="347" spans="1:12" customForma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L347" s="65"/>
    </row>
    <row r="348" spans="1:12" customForma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L348" s="65"/>
    </row>
    <row r="349" spans="1:12" customForma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L349" s="65"/>
    </row>
    <row r="350" spans="1:12" customForma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L350" s="65"/>
    </row>
    <row r="351" spans="1:12" customForma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L351" s="65"/>
    </row>
    <row r="352" spans="1:12" customForma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L352" s="65"/>
    </row>
    <row r="353" spans="1:12" customForma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L353" s="65"/>
    </row>
    <row r="354" spans="1:12" customForma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L354" s="65"/>
    </row>
    <row r="355" spans="1:12" customForma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L355" s="65"/>
    </row>
    <row r="356" spans="1:12" customForma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L356" s="65"/>
    </row>
    <row r="357" spans="1:12" customForma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L357" s="65"/>
    </row>
    <row r="358" spans="1:12" customForma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L358" s="65"/>
    </row>
    <row r="359" spans="1:12" customForma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L359" s="65"/>
    </row>
    <row r="360" spans="1:12" customForma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L360" s="65"/>
    </row>
    <row r="361" spans="1:12" customForma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L361" s="65"/>
    </row>
    <row r="362" spans="1:12" customForma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L362" s="65"/>
    </row>
    <row r="363" spans="1:12" customForma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L363" s="65"/>
    </row>
    <row r="364" spans="1:12" customForma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L364" s="65"/>
    </row>
    <row r="365" spans="1:12" customForma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L365" s="65"/>
    </row>
    <row r="366" spans="1:12" customForma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L366" s="65"/>
    </row>
    <row r="367" spans="1:12" customForma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L367" s="65"/>
    </row>
    <row r="368" spans="1:12" customForma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L368" s="65"/>
    </row>
    <row r="369" spans="1:12" customForma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L369" s="65"/>
    </row>
    <row r="370" spans="1:12" customForma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L370" s="65"/>
    </row>
    <row r="371" spans="1:12" customForma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L371" s="65"/>
    </row>
    <row r="372" spans="1:12" customForma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L372" s="65"/>
    </row>
    <row r="373" spans="1:12" customForma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L373" s="65"/>
    </row>
    <row r="374" spans="1:12" customForma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L374" s="65"/>
    </row>
    <row r="375" spans="1:12" customForma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L375" s="65"/>
    </row>
    <row r="376" spans="1:12" customForma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L376" s="65"/>
    </row>
    <row r="377" spans="1:12" customForma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L377" s="65"/>
    </row>
    <row r="378" spans="1:12" customForma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L378" s="65"/>
    </row>
    <row r="379" spans="1:12" customForma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L379" s="65"/>
    </row>
    <row r="380" spans="1:12" customForma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L380" s="65"/>
    </row>
    <row r="381" spans="1:12" customForma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L381" s="65"/>
    </row>
    <row r="382" spans="1:12" customForma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L382" s="65"/>
    </row>
    <row r="383" spans="1:12" customForma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L383" s="65"/>
    </row>
    <row r="384" spans="1:12" customForma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L384" s="65"/>
    </row>
    <row r="385" spans="1:12" customForma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L385" s="65"/>
    </row>
    <row r="386" spans="1:12" customForma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L386" s="65"/>
    </row>
    <row r="387" spans="1:12" customForma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L387" s="65"/>
    </row>
    <row r="388" spans="1:12" customForma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L388" s="65"/>
    </row>
    <row r="389" spans="1:12" customForma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L389" s="65"/>
    </row>
    <row r="390" spans="1:12" customForma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L390" s="65"/>
    </row>
    <row r="391" spans="1:12" customForma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L391" s="65"/>
    </row>
    <row r="392" spans="1:12" customForma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L392" s="65"/>
    </row>
    <row r="393" spans="1:12" customForma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L393" s="65"/>
    </row>
    <row r="394" spans="1:12" customForma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L394" s="65"/>
    </row>
    <row r="395" spans="1:12" customForma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L395" s="65"/>
    </row>
    <row r="396" spans="1:12" customForma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L396" s="65"/>
    </row>
    <row r="397" spans="1:12" customForma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L397" s="65"/>
    </row>
    <row r="398" spans="1:12" customForma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L398" s="65"/>
    </row>
    <row r="399" spans="1:12" customForma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L399" s="65"/>
    </row>
    <row r="400" spans="1:12" customForma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L400" s="65"/>
    </row>
    <row r="401" spans="1:12" customForma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L401" s="65"/>
    </row>
    <row r="402" spans="1:12" customForma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L402" s="65"/>
    </row>
    <row r="403" spans="1:12" customForma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L403" s="65"/>
    </row>
    <row r="404" spans="1:12" customForma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L404" s="65"/>
    </row>
    <row r="405" spans="1:12" customForma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L405" s="65"/>
    </row>
    <row r="406" spans="1:12" customForma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L406" s="65"/>
    </row>
    <row r="407" spans="1:12" customForma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L407" s="65"/>
    </row>
    <row r="408" spans="1:12" customForma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L408" s="65"/>
    </row>
    <row r="409" spans="1:12" customForma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L409" s="65"/>
    </row>
    <row r="410" spans="1:12" customForma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L410" s="65"/>
    </row>
    <row r="411" spans="1:12" customForma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L411" s="65"/>
    </row>
    <row r="412" spans="1:12" customForma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L412" s="65"/>
    </row>
    <row r="413" spans="1:12" customForma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L413" s="65"/>
    </row>
    <row r="414" spans="1:12" customForma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L414" s="65"/>
    </row>
    <row r="415" spans="1:12" customForma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L415" s="65"/>
    </row>
    <row r="416" spans="1:12" customForma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L416" s="65"/>
    </row>
    <row r="417" spans="1:12" customForma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L417" s="65"/>
    </row>
    <row r="418" spans="1:12" customForma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L418" s="65"/>
    </row>
    <row r="419" spans="1:12" customForma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L419" s="65"/>
    </row>
    <row r="420" spans="1:12" customForma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L420" s="65"/>
    </row>
    <row r="421" spans="1:12" customForma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L421" s="65"/>
    </row>
    <row r="422" spans="1:12" customForma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L422" s="65"/>
    </row>
    <row r="423" spans="1:12" customForma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L423" s="65"/>
    </row>
    <row r="424" spans="1:12" customForma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L424" s="65"/>
    </row>
    <row r="425" spans="1:12" customForma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L425" s="65"/>
    </row>
    <row r="426" spans="1:12" customForma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L426" s="65"/>
    </row>
    <row r="427" spans="1:12" customForma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L427" s="65"/>
    </row>
    <row r="428" spans="1:12" customForma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L428" s="65"/>
    </row>
    <row r="429" spans="1:12" customForma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L429" s="65"/>
    </row>
    <row r="430" spans="1:12" customForma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L430" s="65"/>
    </row>
    <row r="431" spans="1:12" customForma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L431" s="65"/>
    </row>
    <row r="432" spans="1:12" customForma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L432" s="65"/>
    </row>
    <row r="433" spans="1:12" customForma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L433" s="65"/>
    </row>
    <row r="434" spans="1:12" customForma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L434" s="65"/>
    </row>
    <row r="435" spans="1:12" customForma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L435" s="65"/>
    </row>
    <row r="436" spans="1:12" customForma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L436" s="65"/>
    </row>
    <row r="437" spans="1:12" customForma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L437" s="65"/>
    </row>
    <row r="438" spans="1:12" customForma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L438" s="65"/>
    </row>
    <row r="439" spans="1:12" customForma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L439" s="65"/>
    </row>
    <row r="440" spans="1:12" customForma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L440" s="65"/>
    </row>
    <row r="441" spans="1:12" customForma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L441" s="65"/>
    </row>
    <row r="442" spans="1:12" customForma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L442" s="65"/>
    </row>
    <row r="443" spans="1:12" customForma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L443" s="65"/>
    </row>
    <row r="444" spans="1:12" customForma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L444" s="65"/>
    </row>
    <row r="445" spans="1:12" customForma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L445" s="65"/>
    </row>
    <row r="446" spans="1:12" customForma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L446" s="65"/>
    </row>
    <row r="447" spans="1:12" customForma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L447" s="65"/>
    </row>
    <row r="448" spans="1:12" customForma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L448" s="65"/>
    </row>
    <row r="449" spans="1:12" customForma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L449" s="65"/>
    </row>
    <row r="450" spans="1:12" customForma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L450" s="65"/>
    </row>
    <row r="451" spans="1:12" customForma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L451" s="65"/>
    </row>
    <row r="452" spans="1:12" customForma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L452" s="65"/>
    </row>
    <row r="453" spans="1:12" customForma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L453" s="65"/>
    </row>
    <row r="454" spans="1:12" customForma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L454" s="65"/>
    </row>
    <row r="455" spans="1:12" customForma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L455" s="65"/>
    </row>
    <row r="456" spans="1:12" customForma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L456" s="65"/>
    </row>
    <row r="457" spans="1:12" customForma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L457" s="65"/>
    </row>
    <row r="458" spans="1:12" customForma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L458" s="65"/>
    </row>
    <row r="459" spans="1:12" customForma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L459" s="65"/>
    </row>
    <row r="460" spans="1:12" customForma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L460" s="65"/>
    </row>
    <row r="461" spans="1:12" customForma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L461" s="65"/>
    </row>
    <row r="462" spans="1:12" customForma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L462" s="65"/>
    </row>
    <row r="463" spans="1:12" customForma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L463" s="65"/>
    </row>
    <row r="464" spans="1:12" customForma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L464" s="65"/>
    </row>
    <row r="465" spans="1:12" customForma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L465" s="65"/>
    </row>
    <row r="466" spans="1:12" customForma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L466" s="65"/>
    </row>
    <row r="467" spans="1:12" customForma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L467" s="65"/>
    </row>
    <row r="468" spans="1:12" customForma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L468" s="65"/>
    </row>
    <row r="469" spans="1:12" customForma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L469" s="65"/>
    </row>
    <row r="470" spans="1:12" customForma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L470" s="65"/>
    </row>
    <row r="471" spans="1:12" customForma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L471" s="65"/>
    </row>
    <row r="472" spans="1:12" customForma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L472" s="65"/>
    </row>
    <row r="473" spans="1:12" customForma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L473" s="65"/>
    </row>
    <row r="474" spans="1:12" customForma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L474" s="65"/>
    </row>
    <row r="475" spans="1:12" customForma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L475" s="65"/>
    </row>
    <row r="476" spans="1:12" customForma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L476" s="65"/>
    </row>
    <row r="477" spans="1:12" customForma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L477" s="65"/>
    </row>
    <row r="478" spans="1:12" customForma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L478" s="65"/>
    </row>
    <row r="479" spans="1:12" customForma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L479" s="65"/>
    </row>
    <row r="480" spans="1:12" customForma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L480" s="65"/>
    </row>
    <row r="481" spans="1:12" customForma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L481" s="65"/>
    </row>
    <row r="482" spans="1:12" customForma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L482" s="65"/>
    </row>
    <row r="483" spans="1:12" customForma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L483" s="65"/>
    </row>
    <row r="484" spans="1:12" customForma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L484" s="65"/>
    </row>
    <row r="485" spans="1:12" customForma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L485" s="65"/>
    </row>
    <row r="486" spans="1:12" customForma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L486" s="65"/>
    </row>
    <row r="487" spans="1:12" customForma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L487" s="65"/>
    </row>
    <row r="488" spans="1:12" customForma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L488" s="65"/>
    </row>
    <row r="489" spans="1:12" customForma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L489" s="65"/>
    </row>
    <row r="490" spans="1:12" customForma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L490" s="65"/>
    </row>
    <row r="491" spans="1:12" customForma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L491" s="65"/>
    </row>
    <row r="492" spans="1:12" customForma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L492" s="65"/>
    </row>
    <row r="493" spans="1:12" customForma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L493" s="65"/>
    </row>
    <row r="494" spans="1:12" customForma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L494" s="65"/>
    </row>
    <row r="495" spans="1:12" customForma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L495" s="65"/>
    </row>
    <row r="496" spans="1:12" customForma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L496" s="65"/>
    </row>
    <row r="497" spans="1:12" customForma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L497" s="65"/>
    </row>
    <row r="498" spans="1:12" customForma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L498" s="65"/>
    </row>
    <row r="499" spans="1:12" customForma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L499" s="65"/>
    </row>
    <row r="500" spans="1:12" customForma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L500" s="65"/>
    </row>
    <row r="501" spans="1:12" customForma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L501" s="65"/>
    </row>
    <row r="502" spans="1:12" customForma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L502" s="65"/>
    </row>
    <row r="503" spans="1:12" customForma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L503" s="65"/>
    </row>
    <row r="504" spans="1:12" customForma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L504" s="65"/>
    </row>
    <row r="505" spans="1:12" customForma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L505" s="65"/>
    </row>
    <row r="506" spans="1:12" customForma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L506" s="65"/>
    </row>
    <row r="507" spans="1:12" customForma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L507" s="65"/>
    </row>
    <row r="508" spans="1:12" customForma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L508" s="65"/>
    </row>
    <row r="509" spans="1:12" customForma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L509" s="65"/>
    </row>
    <row r="510" spans="1:12" customForma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L510" s="65"/>
    </row>
    <row r="511" spans="1:12" customForma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L511" s="65"/>
    </row>
    <row r="512" spans="1:12" customForma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L512" s="65"/>
    </row>
    <row r="513" spans="1:12" customForma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L513" s="65"/>
    </row>
    <row r="514" spans="1:12" customForma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L514" s="65"/>
    </row>
    <row r="515" spans="1:12" customForma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L515" s="65"/>
    </row>
    <row r="516" spans="1:12" customForma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L516" s="65"/>
    </row>
    <row r="517" spans="1:12" customForma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L517" s="65"/>
    </row>
    <row r="518" spans="1:12" customForma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L518" s="65"/>
    </row>
    <row r="519" spans="1:12" customForma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L519" s="65"/>
    </row>
    <row r="520" spans="1:12" customForma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L520" s="65"/>
    </row>
    <row r="521" spans="1:12" customForma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L521" s="65"/>
    </row>
    <row r="522" spans="1:12" customForma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L522" s="65"/>
    </row>
    <row r="523" spans="1:12" customForma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L523" s="65"/>
    </row>
    <row r="524" spans="1:12" customForma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L524" s="65"/>
    </row>
    <row r="525" spans="1:12" customForma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L525" s="65"/>
    </row>
    <row r="526" spans="1:12" customForma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L526" s="65"/>
    </row>
    <row r="527" spans="1:12" customForma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L527" s="65"/>
    </row>
    <row r="528" spans="1:12" customForma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L528" s="65"/>
    </row>
    <row r="529" spans="1:12" customForma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L529" s="65"/>
    </row>
    <row r="530" spans="1:12" customForma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L530" s="65"/>
    </row>
    <row r="531" spans="1:12" customForma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L531" s="65"/>
    </row>
    <row r="532" spans="1:12" customForma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L532" s="65"/>
    </row>
    <row r="533" spans="1:12" customForma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L533" s="65"/>
    </row>
    <row r="534" spans="1:12" customForma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L534" s="65"/>
    </row>
    <row r="535" spans="1:12" customForma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L535" s="65"/>
    </row>
    <row r="536" spans="1:12" customForma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L536" s="65"/>
    </row>
    <row r="537" spans="1:12" customForma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L537" s="65"/>
    </row>
    <row r="538" spans="1:12" customForma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L538" s="65"/>
    </row>
    <row r="539" spans="1:12" customForma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L539" s="65"/>
    </row>
    <row r="540" spans="1:12" customForma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L540" s="65"/>
    </row>
    <row r="541" spans="1:12" customForma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L541" s="65"/>
    </row>
    <row r="542" spans="1:12" customForma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L542" s="65"/>
    </row>
    <row r="543" spans="1:12" customForma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L543" s="65"/>
    </row>
    <row r="544" spans="1:12" customForma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L544" s="65"/>
    </row>
    <row r="545" spans="1:12" customForma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L545" s="65"/>
    </row>
    <row r="546" spans="1:12" customForma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L546" s="65"/>
    </row>
    <row r="547" spans="1:12" customForma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L547" s="65"/>
    </row>
    <row r="548" spans="1:12" customForma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L548" s="65"/>
    </row>
    <row r="549" spans="1:12" customForma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L549" s="65"/>
    </row>
    <row r="550" spans="1:12" customForma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L550" s="65"/>
    </row>
    <row r="551" spans="1:12" customForma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L551" s="65"/>
    </row>
    <row r="552" spans="1:12" customForma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L552" s="65"/>
    </row>
    <row r="553" spans="1:12" customForma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L553" s="65"/>
    </row>
    <row r="554" spans="1:12" customForma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L554" s="65"/>
    </row>
    <row r="555" spans="1:12" customForma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L555" s="65"/>
    </row>
    <row r="556" spans="1:12" customForma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L556" s="65"/>
    </row>
    <row r="557" spans="1:12" customForma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L557" s="65"/>
    </row>
    <row r="558" spans="1:12" customForma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L558" s="65"/>
    </row>
    <row r="559" spans="1:12" customForma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L559" s="65"/>
    </row>
    <row r="560" spans="1:12" customForma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L560" s="65"/>
    </row>
    <row r="561" spans="1:12" customForma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L561" s="65"/>
    </row>
    <row r="562" spans="1:12" customForma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L562" s="65"/>
    </row>
    <row r="563" spans="1:12" customForma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L563" s="65"/>
    </row>
    <row r="564" spans="1:12" customForma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L564" s="65"/>
    </row>
    <row r="565" spans="1:12" customForma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L565" s="65"/>
    </row>
    <row r="566" spans="1:12" customForma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L566" s="65"/>
    </row>
    <row r="567" spans="1:12" customForma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L567" s="65"/>
    </row>
    <row r="568" spans="1:12" customForma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L568" s="65"/>
    </row>
    <row r="569" spans="1:12" customForma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L569" s="65"/>
    </row>
    <row r="570" spans="1:12" customForma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L570" s="65"/>
    </row>
    <row r="571" spans="1:12" customForma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L571" s="65"/>
    </row>
    <row r="572" spans="1:12" customForma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L572" s="65"/>
    </row>
    <row r="573" spans="1:12" customForma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L573" s="65"/>
    </row>
    <row r="574" spans="1:12" customForma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L574" s="65"/>
    </row>
    <row r="575" spans="1:12" customForma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L575" s="65"/>
    </row>
    <row r="576" spans="1:12" customForma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L576" s="65"/>
    </row>
    <row r="577" spans="1:12" customForma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L577" s="65"/>
    </row>
    <row r="578" spans="1:12" customForma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L578" s="65"/>
    </row>
    <row r="579" spans="1:12" customForma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L579" s="65"/>
    </row>
    <row r="580" spans="1:12" customForma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L580" s="65"/>
    </row>
    <row r="581" spans="1:12" customForma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L581" s="65"/>
    </row>
    <row r="582" spans="1:12" customForma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L582" s="65"/>
    </row>
    <row r="583" spans="1:12" customForma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L583" s="65"/>
    </row>
    <row r="584" spans="1:12" customForma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L584" s="65"/>
    </row>
    <row r="585" spans="1:12" customForma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L585" s="65"/>
    </row>
    <row r="586" spans="1:12" customForma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L586" s="65"/>
    </row>
    <row r="587" spans="1:12" customForma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L587" s="65"/>
    </row>
    <row r="588" spans="1:12" customForma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L588" s="65"/>
    </row>
    <row r="589" spans="1:12" customForma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L589" s="65"/>
    </row>
    <row r="590" spans="1:12" customForma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L590" s="65"/>
    </row>
    <row r="591" spans="1:12" customForma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L591" s="65"/>
    </row>
    <row r="592" spans="1:12" customForma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L592" s="65"/>
    </row>
    <row r="593" spans="1:12" customForma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L593" s="65"/>
    </row>
    <row r="594" spans="1:12" customForma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L594" s="65"/>
    </row>
    <row r="595" spans="1:12" customForma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L595" s="65"/>
    </row>
    <row r="596" spans="1:12" customForma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L596" s="65"/>
    </row>
    <row r="597" spans="1:12" customForma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L597" s="65"/>
    </row>
    <row r="598" spans="1:12" customForma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L598" s="65"/>
    </row>
    <row r="599" spans="1:12" customForma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L599" s="65"/>
    </row>
    <row r="600" spans="1:12" customForma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L600" s="65"/>
    </row>
    <row r="601" spans="1:12" customForma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L601" s="65"/>
    </row>
    <row r="602" spans="1:12" customForma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L602" s="65"/>
    </row>
    <row r="603" spans="1:12" customForma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L603" s="65"/>
    </row>
    <row r="604" spans="1:12" customForma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L604" s="65"/>
    </row>
    <row r="605" spans="1:12" customForma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L605" s="65"/>
    </row>
    <row r="606" spans="1:12" customForma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L606" s="65"/>
    </row>
    <row r="607" spans="1:12" customForma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L607" s="65"/>
    </row>
    <row r="608" spans="1:12" customForma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L608" s="65"/>
    </row>
    <row r="609" spans="1:12" customForma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L609" s="65"/>
    </row>
    <row r="610" spans="1:12" customForma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L610" s="65"/>
    </row>
    <row r="611" spans="1:12" customForma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L611" s="65"/>
    </row>
    <row r="612" spans="1:12" customForma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L612" s="65"/>
    </row>
    <row r="613" spans="1:12" customForma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L613" s="65"/>
    </row>
    <row r="614" spans="1:12" customForma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L614" s="65"/>
    </row>
    <row r="615" spans="1:12" customForma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L615" s="65"/>
    </row>
    <row r="616" spans="1:12" customForma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L616" s="65"/>
    </row>
    <row r="617" spans="1:12" customForma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L617" s="65"/>
    </row>
    <row r="618" spans="1:12" customForma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L618" s="65"/>
    </row>
    <row r="619" spans="1:12" customForma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L619" s="65"/>
    </row>
    <row r="620" spans="1:12" customForma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L620" s="65"/>
    </row>
    <row r="621" spans="1:12" customForma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L621" s="65"/>
    </row>
    <row r="622" spans="1:12" customForma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L622" s="65"/>
    </row>
    <row r="623" spans="1:12" customForma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L623" s="65"/>
    </row>
    <row r="624" spans="1:12" customForma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L624" s="65"/>
    </row>
    <row r="625" spans="1:12" customForma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L625" s="65"/>
    </row>
    <row r="626" spans="1:12" customForma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L626" s="65"/>
    </row>
    <row r="627" spans="1:12" customForma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L627" s="65"/>
    </row>
    <row r="628" spans="1:12" customForma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L628" s="65"/>
    </row>
    <row r="629" spans="1:12" customForma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L629" s="65"/>
    </row>
    <row r="630" spans="1:12" customForma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L630" s="65"/>
    </row>
    <row r="631" spans="1:12" customForma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L631" s="65"/>
    </row>
    <row r="632" spans="1:12" customForma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L632" s="65"/>
    </row>
    <row r="633" spans="1:12" customForma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L633" s="65"/>
    </row>
    <row r="634" spans="1:12" customForma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L634" s="65"/>
    </row>
    <row r="635" spans="1:12" customForma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L635" s="65"/>
    </row>
    <row r="636" spans="1:12" customForma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L636" s="65"/>
    </row>
    <row r="637" spans="1:12" customForma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L637" s="65"/>
    </row>
    <row r="638" spans="1:12" customForma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L638" s="65"/>
    </row>
    <row r="639" spans="1:12" customForma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L639" s="65"/>
    </row>
    <row r="640" spans="1:12" customForma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L640" s="65"/>
    </row>
    <row r="641" spans="1:12" customForma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L641" s="65"/>
    </row>
    <row r="642" spans="1:12" customForma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L642" s="65"/>
    </row>
    <row r="643" spans="1:12" customForma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L643" s="65"/>
    </row>
    <row r="644" spans="1:12" customForma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L644" s="65"/>
    </row>
    <row r="645" spans="1:12" customForma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L645" s="65"/>
    </row>
    <row r="646" spans="1:12" customForma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L646" s="65"/>
    </row>
    <row r="647" spans="1:12" customForma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L647" s="65"/>
    </row>
    <row r="648" spans="1:12" customForma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L648" s="65"/>
    </row>
    <row r="649" spans="1:12" customForma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L649" s="65"/>
    </row>
    <row r="650" spans="1:12" customForma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L650" s="65"/>
    </row>
    <row r="651" spans="1:12" customForma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L651" s="65"/>
    </row>
    <row r="652" spans="1:12" customForma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L652" s="65"/>
    </row>
    <row r="653" spans="1:12" customForma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L653" s="65"/>
    </row>
    <row r="654" spans="1:12" customForma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L654" s="65"/>
    </row>
    <row r="655" spans="1:12" customForma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L655" s="65"/>
    </row>
    <row r="656" spans="1:12" customForma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L656" s="65"/>
    </row>
    <row r="657" spans="1:12" customForma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L657" s="65"/>
    </row>
    <row r="658" spans="1:12" customForma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L658" s="65"/>
    </row>
    <row r="659" spans="1:12" customForma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L659" s="65"/>
    </row>
    <row r="660" spans="1:12" customForma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L660" s="65"/>
    </row>
    <row r="661" spans="1:12" customForma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L661" s="65"/>
    </row>
    <row r="662" spans="1:12" customForma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L662" s="65"/>
    </row>
    <row r="663" spans="1:12" customForma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L663" s="65"/>
    </row>
    <row r="664" spans="1:12" customForma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L664" s="65"/>
    </row>
    <row r="665" spans="1:12" customForma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L665" s="65"/>
    </row>
    <row r="666" spans="1:12" customForma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L666" s="65"/>
    </row>
    <row r="667" spans="1:12" customForma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L667" s="65"/>
    </row>
    <row r="668" spans="1:12" customForma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L668" s="65"/>
    </row>
    <row r="669" spans="1:12" customForma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L669" s="65"/>
    </row>
    <row r="670" spans="1:12" customForma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L670" s="65"/>
    </row>
    <row r="671" spans="1:12" customForma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L671" s="65"/>
    </row>
    <row r="672" spans="1:12" customForma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L672" s="65"/>
    </row>
    <row r="673" spans="1:12" customForma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L673" s="65"/>
    </row>
    <row r="674" spans="1:12" customForma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L674" s="65"/>
    </row>
    <row r="675" spans="1:12" customForma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L675" s="65"/>
    </row>
    <row r="676" spans="1:12" customForma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L676" s="65"/>
    </row>
    <row r="677" spans="1:12" customForma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L677" s="65"/>
    </row>
    <row r="678" spans="1:12" customForma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L678" s="65"/>
    </row>
    <row r="679" spans="1:12" customForma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L679" s="65"/>
    </row>
    <row r="680" spans="1:12" customForma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L680" s="65"/>
    </row>
    <row r="681" spans="1:12" customForma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L681" s="65"/>
    </row>
    <row r="682" spans="1:12" customForma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L682" s="65"/>
    </row>
    <row r="683" spans="1:12" customForma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L683" s="65"/>
    </row>
    <row r="684" spans="1:12" customForma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L684" s="65"/>
    </row>
    <row r="685" spans="1:12" customForma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L685" s="65"/>
    </row>
    <row r="686" spans="1:12" customForma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L686" s="65"/>
    </row>
    <row r="687" spans="1:12" customForma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L687" s="65"/>
    </row>
    <row r="688" spans="1:12" customForma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L688" s="65"/>
    </row>
    <row r="689" spans="1:12" customForma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L689" s="65"/>
    </row>
    <row r="690" spans="1:12" customForma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L690" s="65"/>
    </row>
    <row r="691" spans="1:12" customForma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L691" s="65"/>
    </row>
    <row r="692" spans="1:12" customForma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L692" s="65"/>
    </row>
    <row r="693" spans="1:12" customForma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L693" s="65"/>
    </row>
    <row r="694" spans="1:12" customForma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L694" s="65"/>
    </row>
    <row r="695" spans="1:12" customForma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L695" s="65"/>
    </row>
    <row r="696" spans="1:12" customForma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L696" s="65"/>
    </row>
    <row r="697" spans="1:12" customForma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L697" s="65"/>
    </row>
    <row r="698" spans="1:12" customForma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L698" s="65"/>
    </row>
    <row r="699" spans="1:12" customForma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L699" s="65"/>
    </row>
    <row r="700" spans="1:12" customForma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L700" s="65"/>
    </row>
    <row r="701" spans="1:12" customForma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L701" s="65"/>
    </row>
    <row r="702" spans="1:12" customForma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L702" s="65"/>
    </row>
    <row r="703" spans="1:12" customForma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L703" s="65"/>
    </row>
    <row r="704" spans="1:12" customForma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L704" s="65"/>
    </row>
    <row r="705" spans="1:12" customForma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L705" s="65"/>
    </row>
    <row r="706" spans="1:12" customForma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L706" s="65"/>
    </row>
    <row r="707" spans="1:12" customForma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L707" s="65"/>
    </row>
    <row r="708" spans="1:12" customForma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L708" s="65"/>
    </row>
    <row r="709" spans="1:12" customForma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L709" s="65"/>
    </row>
    <row r="710" spans="1:12" customForma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L710" s="65"/>
    </row>
    <row r="711" spans="1:12" customForma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L711" s="65"/>
    </row>
    <row r="712" spans="1:12" customForma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L712" s="65"/>
    </row>
    <row r="713" spans="1:12" customForma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L713" s="65"/>
    </row>
    <row r="714" spans="1:12" customForma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L714" s="65"/>
    </row>
    <row r="715" spans="1:12" customForma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L715" s="65"/>
    </row>
    <row r="716" spans="1:12" customForma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L716" s="65"/>
    </row>
    <row r="717" spans="1:12" customForma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L717" s="65"/>
    </row>
    <row r="718" spans="1:12" customForma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L718" s="65"/>
    </row>
    <row r="719" spans="1:12" customForma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L719" s="65"/>
    </row>
    <row r="720" spans="1:12" customForma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L720" s="65"/>
    </row>
    <row r="721" spans="1:12" customForma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L721" s="65"/>
    </row>
    <row r="722" spans="1:12" customForma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L722" s="65"/>
    </row>
    <row r="723" spans="1:12" customForma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L723" s="65"/>
    </row>
    <row r="724" spans="1:12" customForma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L724" s="65"/>
    </row>
    <row r="725" spans="1:12" customForma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L725" s="65"/>
    </row>
    <row r="726" spans="1:12" customForma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L726" s="65"/>
    </row>
    <row r="727" spans="1:12" customForma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L727" s="65"/>
    </row>
    <row r="728" spans="1:12" customForma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L728" s="65"/>
    </row>
    <row r="729" spans="1:12" customForma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L729" s="65"/>
    </row>
    <row r="730" spans="1:12" customForma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L730" s="65"/>
    </row>
    <row r="731" spans="1:12" customForma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L731" s="65"/>
    </row>
    <row r="732" spans="1:12" customForma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L732" s="65"/>
    </row>
    <row r="733" spans="1:12" customForma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L733" s="65"/>
    </row>
    <row r="734" spans="1:12" customForma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L734" s="65"/>
    </row>
    <row r="735" spans="1:12" customForma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L735" s="65"/>
    </row>
    <row r="736" spans="1:12" customForma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L736" s="65"/>
    </row>
    <row r="737" spans="1:12" customForma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L737" s="65"/>
    </row>
    <row r="738" spans="1:12" customForma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L738" s="65"/>
    </row>
    <row r="739" spans="1:12" customForma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L739" s="65"/>
    </row>
    <row r="740" spans="1:12" customForma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L740" s="65"/>
    </row>
    <row r="741" spans="1:12" customForma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L741" s="65"/>
    </row>
    <row r="742" spans="1:12" customForma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L742" s="65"/>
    </row>
    <row r="743" spans="1:12" customForma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L743" s="65"/>
    </row>
    <row r="744" spans="1:12" customForma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L744" s="65"/>
    </row>
    <row r="745" spans="1:12" customForma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L745" s="65"/>
    </row>
    <row r="746" spans="1:12" customForma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L746" s="65"/>
    </row>
    <row r="747" spans="1:12" customForma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L747" s="65"/>
    </row>
    <row r="748" spans="1:12" customForma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L748" s="65"/>
    </row>
    <row r="749" spans="1:12" customForma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L749" s="65"/>
    </row>
    <row r="750" spans="1:12" customForma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L750" s="65"/>
    </row>
    <row r="751" spans="1:12" customForma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L751" s="65"/>
    </row>
    <row r="752" spans="1:12" customForma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L752" s="65"/>
    </row>
    <row r="753" spans="1:12" customForma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L753" s="65"/>
    </row>
    <row r="754" spans="1:12" customForma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L754" s="65"/>
    </row>
    <row r="755" spans="1:12" customForma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L755" s="65"/>
    </row>
    <row r="756" spans="1:12" customForma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L756" s="65"/>
    </row>
    <row r="757" spans="1:12" customForma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L757" s="65"/>
    </row>
    <row r="758" spans="1:12" customForma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L758" s="65"/>
    </row>
    <row r="759" spans="1:12" customForma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L759" s="65"/>
    </row>
    <row r="760" spans="1:12" customForma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L760" s="65"/>
    </row>
    <row r="761" spans="1:12" customForma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L761" s="65"/>
    </row>
    <row r="762" spans="1:12" customForma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L762" s="65"/>
    </row>
    <row r="763" spans="1:12" customForma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L763" s="65"/>
    </row>
    <row r="764" spans="1:12" customForma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L764" s="65"/>
    </row>
    <row r="765" spans="1:12" customForma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L765" s="65"/>
    </row>
    <row r="766" spans="1:12" customForma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L766" s="65"/>
    </row>
    <row r="767" spans="1:12" customForma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L767" s="65"/>
    </row>
    <row r="768" spans="1:12" customForma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L768" s="65"/>
    </row>
    <row r="769" spans="1:12" customForma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L769" s="65"/>
    </row>
    <row r="770" spans="1:12" customForma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L770" s="65"/>
    </row>
    <row r="771" spans="1:12" customForma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L771" s="65"/>
    </row>
    <row r="772" spans="1:12" customForma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L772" s="65"/>
    </row>
    <row r="773" spans="1:12" customForma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L773" s="65"/>
    </row>
    <row r="774" spans="1:12" customForma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L774" s="65"/>
    </row>
    <row r="775" spans="1:12" customForma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L775" s="65"/>
    </row>
    <row r="776" spans="1:12" customForma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L776" s="65"/>
    </row>
    <row r="777" spans="1:12" customForma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L777" s="65"/>
    </row>
    <row r="778" spans="1:12" customForma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L778" s="65"/>
    </row>
    <row r="779" spans="1:12" customForma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L779" s="65"/>
    </row>
    <row r="780" spans="1:12" customForma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L780" s="65"/>
    </row>
    <row r="781" spans="1:12" customForma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L781" s="65"/>
    </row>
    <row r="782" spans="1:12" customForma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L782" s="65"/>
    </row>
    <row r="783" spans="1:12" customForma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L783" s="65"/>
    </row>
    <row r="784" spans="1:12" customForma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L784" s="65"/>
    </row>
    <row r="785" spans="1:12" customForma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L785" s="65"/>
    </row>
    <row r="786" spans="1:12" customForma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L786" s="65"/>
    </row>
    <row r="787" spans="1:12" customForma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L787" s="65"/>
    </row>
    <row r="788" spans="1:12" customForma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L788" s="65"/>
    </row>
    <row r="789" spans="1:12" customForma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L789" s="65"/>
    </row>
    <row r="790" spans="1:12" customForma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L790" s="65"/>
    </row>
    <row r="791" spans="1:12" customForma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L791" s="65"/>
    </row>
    <row r="792" spans="1:12" customForma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L792" s="65"/>
    </row>
    <row r="793" spans="1:12" customForma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L793" s="65"/>
    </row>
    <row r="794" spans="1:12" customForma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L794" s="65"/>
    </row>
    <row r="795" spans="1:12" customForma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L795" s="65"/>
    </row>
    <row r="796" spans="1:12" customForma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L796" s="65"/>
    </row>
    <row r="797" spans="1:12" customForma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L797" s="65"/>
    </row>
    <row r="798" spans="1:12" customForma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L798" s="65"/>
    </row>
    <row r="799" spans="1:12" customForma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L799" s="65"/>
    </row>
    <row r="800" spans="1:12" customForma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L800" s="65"/>
    </row>
    <row r="801" spans="1:12" customForma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L801" s="65"/>
    </row>
    <row r="802" spans="1:12" customForma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L802" s="65"/>
    </row>
    <row r="803" spans="1:12" customForma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L803" s="65"/>
    </row>
    <row r="804" spans="1:12" customForma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L804" s="65"/>
    </row>
    <row r="805" spans="1:12" customForma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L805" s="65"/>
    </row>
    <row r="806" spans="1:12" customForma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L806" s="65"/>
    </row>
    <row r="807" spans="1:12" customForma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L807" s="65"/>
    </row>
    <row r="808" spans="1:12" customForma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L808" s="65"/>
    </row>
    <row r="809" spans="1:12" customForma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L809" s="65"/>
    </row>
    <row r="810" spans="1:12" customForma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L810" s="65"/>
    </row>
    <row r="811" spans="1:12" customForma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L811" s="65"/>
    </row>
    <row r="812" spans="1:12" customForma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L812" s="65"/>
    </row>
    <row r="813" spans="1:12" customForma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L813" s="65"/>
    </row>
    <row r="814" spans="1:12" customForma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L814" s="65"/>
    </row>
    <row r="815" spans="1:12" customForma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L815" s="65"/>
    </row>
    <row r="816" spans="1:12" customForma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L816" s="65"/>
    </row>
    <row r="817" spans="1:12" customForma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L817" s="65"/>
    </row>
    <row r="818" spans="1:12" customForma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L818" s="65"/>
    </row>
    <row r="819" spans="1:12" customForma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L819" s="65"/>
    </row>
    <row r="820" spans="1:12" customForma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L820" s="65"/>
    </row>
    <row r="821" spans="1:12" customForma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L821" s="65"/>
    </row>
    <row r="822" spans="1:12" customForma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L822" s="65"/>
    </row>
    <row r="823" spans="1:12" customForma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L823" s="65"/>
    </row>
    <row r="824" spans="1:12" customForma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L824" s="65"/>
    </row>
    <row r="825" spans="1:12" customForma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L825" s="65"/>
    </row>
    <row r="826" spans="1:12" customForma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L826" s="65"/>
    </row>
    <row r="827" spans="1:12" customForma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L827" s="65"/>
    </row>
    <row r="828" spans="1:12" customForma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L828" s="65"/>
    </row>
    <row r="829" spans="1:12" customForma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L829" s="65"/>
    </row>
    <row r="830" spans="1:12" customForma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L830" s="65"/>
    </row>
    <row r="831" spans="1:12" customForma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L831" s="65"/>
    </row>
    <row r="832" spans="1:12" customForma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L832" s="65"/>
    </row>
    <row r="833" spans="1:12" customForma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L833" s="65"/>
    </row>
    <row r="834" spans="1:12" customForma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L834" s="65"/>
    </row>
    <row r="835" spans="1:12" customForma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L835" s="65"/>
    </row>
    <row r="836" spans="1:12" customForma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L836" s="65"/>
    </row>
    <row r="837" spans="1:12" customForma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L837" s="65"/>
    </row>
    <row r="838" spans="1:12" customForma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L838" s="65"/>
    </row>
    <row r="839" spans="1:12" customForma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L839" s="65"/>
    </row>
    <row r="840" spans="1:12" customForma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L840" s="65"/>
    </row>
    <row r="841" spans="1:12" customForma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L841" s="65"/>
    </row>
    <row r="842" spans="1:12" customForma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L842" s="65"/>
    </row>
    <row r="843" spans="1:12" customForma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L843" s="65"/>
    </row>
    <row r="844" spans="1:12" customForma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L844" s="65"/>
    </row>
    <row r="845" spans="1:12" customForma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L845" s="65"/>
    </row>
    <row r="846" spans="1:12" customForma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L846" s="65"/>
    </row>
    <row r="847" spans="1:12" customForma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L847" s="65"/>
    </row>
    <row r="848" spans="1:12" customForma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L848" s="65"/>
    </row>
    <row r="849" spans="1:12" customForma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L849" s="65"/>
    </row>
    <row r="850" spans="1:12" customForma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L850" s="65"/>
    </row>
    <row r="851" spans="1:12" customForma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L851" s="65"/>
    </row>
    <row r="852" spans="1:12" customForma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L852" s="65"/>
    </row>
    <row r="853" spans="1:12" customForma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L853" s="65"/>
    </row>
    <row r="854" spans="1:12" customForma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L854" s="65"/>
    </row>
    <row r="855" spans="1:12" customForma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L855" s="65"/>
    </row>
    <row r="856" spans="1:12" customForma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L856" s="65"/>
    </row>
    <row r="857" spans="1:12" customForma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L857" s="65"/>
    </row>
    <row r="858" spans="1:12" customForma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L858" s="65"/>
    </row>
    <row r="859" spans="1:12" customForma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L859" s="65"/>
    </row>
    <row r="860" spans="1:12" customForma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L860" s="65"/>
    </row>
    <row r="861" spans="1:12" customForma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L861" s="65"/>
    </row>
    <row r="862" spans="1:12" customForma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L862" s="65"/>
    </row>
    <row r="863" spans="1:12" customForma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L863" s="65"/>
    </row>
    <row r="864" spans="1:12" customForma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L864" s="65"/>
    </row>
    <row r="865" spans="1:12" customForma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L865" s="65"/>
    </row>
    <row r="866" spans="1:12" customForma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L866" s="65"/>
    </row>
    <row r="867" spans="1:12" customForma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L867" s="65"/>
    </row>
    <row r="868" spans="1:12" customForma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L868" s="65"/>
    </row>
    <row r="869" spans="1:12" customForma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L869" s="65"/>
    </row>
    <row r="870" spans="1:12" customForma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L870" s="65"/>
    </row>
    <row r="871" spans="1:12" customForma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L871" s="65"/>
    </row>
    <row r="872" spans="1:12" customForma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L872" s="65"/>
    </row>
    <row r="873" spans="1:12" customForma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L873" s="65"/>
    </row>
    <row r="874" spans="1:12" customForma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L874" s="65"/>
    </row>
    <row r="875" spans="1:12" customForma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L875" s="65"/>
    </row>
    <row r="876" spans="1:12" customForma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L876" s="65"/>
    </row>
    <row r="877" spans="1:12" customForma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L877" s="65"/>
    </row>
    <row r="878" spans="1:12" customForma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L878" s="65"/>
    </row>
    <row r="879" spans="1:12" customForma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L879" s="65"/>
    </row>
    <row r="880" spans="1:12" customForma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L880" s="65"/>
    </row>
    <row r="881" spans="1:12" customForma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L881" s="65"/>
    </row>
    <row r="882" spans="1:12" customForma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L882" s="65"/>
    </row>
    <row r="883" spans="1:12" customForma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L883" s="65"/>
    </row>
    <row r="884" spans="1:12" customForma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L884" s="65"/>
    </row>
    <row r="885" spans="1:12" customForma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L885" s="65"/>
    </row>
    <row r="886" spans="1:12" customForma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L886" s="65"/>
    </row>
    <row r="887" spans="1:12" customForma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L887" s="65"/>
    </row>
    <row r="888" spans="1:12" customForma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L888" s="65"/>
    </row>
    <row r="889" spans="1:12" customForma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L889" s="65"/>
    </row>
    <row r="890" spans="1:12" customForma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L890" s="65"/>
    </row>
    <row r="891" spans="1:12" customForma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L891" s="65"/>
    </row>
    <row r="892" spans="1:12" customForma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L892" s="65"/>
    </row>
    <row r="893" spans="1:12" customForma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L893" s="65"/>
    </row>
    <row r="894" spans="1:12" customForma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L894" s="65"/>
    </row>
    <row r="895" spans="1:12" customForma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L895" s="65"/>
    </row>
    <row r="896" spans="1:12" customForma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L896" s="65"/>
    </row>
    <row r="897" spans="1:12" customForma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L897" s="65"/>
    </row>
    <row r="898" spans="1:12" customForma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L898" s="65"/>
    </row>
    <row r="899" spans="1:12" customForma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L899" s="65"/>
    </row>
    <row r="900" spans="1:12" customForma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L900" s="65"/>
    </row>
    <row r="901" spans="1:12" customForma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L901" s="65"/>
    </row>
    <row r="902" spans="1:12" customForma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L902" s="65"/>
    </row>
    <row r="903" spans="1:12" customForma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L903" s="65"/>
    </row>
    <row r="904" spans="1:12" customForma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L904" s="65"/>
    </row>
    <row r="905" spans="1:12" customForma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L905" s="65"/>
    </row>
    <row r="906" spans="1:12" customForma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L906" s="65"/>
    </row>
    <row r="907" spans="1:12" customForma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L907" s="65"/>
    </row>
    <row r="908" spans="1:12" customForma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L908" s="65"/>
    </row>
    <row r="909" spans="1:12" customForma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L909" s="65"/>
    </row>
    <row r="910" spans="1:12" customForma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L910" s="65"/>
    </row>
    <row r="911" spans="1:12" customForma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L911" s="65"/>
    </row>
    <row r="912" spans="1:12" customForma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L912" s="65"/>
    </row>
    <row r="913" spans="1:12" customForma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L913" s="65"/>
    </row>
    <row r="914" spans="1:12" customForma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L914" s="65"/>
    </row>
    <row r="915" spans="1:12" customForma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L915" s="65"/>
    </row>
    <row r="916" spans="1:12" customForma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L916" s="65"/>
    </row>
    <row r="917" spans="1:12" customForma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L917" s="65"/>
    </row>
    <row r="918" spans="1:12" customForma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L918" s="65"/>
    </row>
    <row r="919" spans="1:12" customForma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L919" s="65"/>
    </row>
    <row r="920" spans="1:12" customForma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L920" s="65"/>
    </row>
    <row r="921" spans="1:12" customForma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L921" s="65"/>
    </row>
    <row r="922" spans="1:12" customForma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L922" s="65"/>
    </row>
    <row r="923" spans="1:12" customForma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L923" s="65"/>
    </row>
    <row r="924" spans="1:12" customForma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L924" s="65"/>
    </row>
    <row r="925" spans="1:12" customForma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L925" s="65"/>
    </row>
    <row r="926" spans="1:12" customForma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L926" s="65"/>
    </row>
    <row r="927" spans="1:12" customForma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L927" s="65"/>
    </row>
  </sheetData>
  <customSheetViews>
    <customSheetView guid="{9EFA0E2E-4423-4194-BE85-A51AF61C76D7}" showGridLines="0" state="hidden" topLeftCell="A31">
      <selection activeCell="A90" sqref="A90:J90"/>
      <pageMargins left="0.511811024" right="0.511811024" top="0.78740157499999996" bottom="0.78740157499999996" header="0.31496062000000002" footer="0.31496062000000002"/>
      <pageSetup paperSize="9" orientation="portrait" r:id="rId1"/>
    </customSheetView>
  </customSheetViews>
  <mergeCells count="6">
    <mergeCell ref="A91:J91"/>
    <mergeCell ref="A92:J92"/>
    <mergeCell ref="A87:J87"/>
    <mergeCell ref="A88:J88"/>
    <mergeCell ref="A89:J89"/>
    <mergeCell ref="A90:J90"/>
  </mergeCell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tabColor rgb="FFFF99CC"/>
  </sheetPr>
  <dimension ref="A1:N923"/>
  <sheetViews>
    <sheetView showGridLines="0" workbookViewId="0">
      <pane ySplit="1" topLeftCell="A2" activePane="bottomLeft" state="frozen"/>
      <selection pane="bottomLeft" activeCell="E10" sqref="E10"/>
    </sheetView>
  </sheetViews>
  <sheetFormatPr defaultRowHeight="15" x14ac:dyDescent="0.25"/>
  <cols>
    <col min="1" max="1" width="18.140625" style="9" customWidth="1"/>
    <col min="2" max="2" width="23.85546875" style="9" bestFit="1" customWidth="1"/>
    <col min="3" max="3" width="14.28515625" style="9" customWidth="1"/>
    <col min="4" max="10" width="9.140625" style="9"/>
    <col min="11" max="11" width="26.5703125" customWidth="1"/>
    <col min="12" max="12" width="9.140625" customWidth="1"/>
    <col min="13" max="13" width="23.28515625" customWidth="1"/>
    <col min="14" max="14" width="8.7109375" customWidth="1"/>
    <col min="15" max="16384" width="9.140625" style="9"/>
  </cols>
  <sheetData>
    <row r="1" spans="1:9" ht="24.75" customHeight="1" thickBot="1" x14ac:dyDescent="0.3">
      <c r="A1" s="6" t="s">
        <v>0</v>
      </c>
      <c r="B1" s="7" t="s">
        <v>1</v>
      </c>
      <c r="C1" s="17" t="s">
        <v>86</v>
      </c>
      <c r="I1"/>
    </row>
    <row r="2" spans="1:9" x14ac:dyDescent="0.25">
      <c r="A2" s="18" t="s">
        <v>2</v>
      </c>
      <c r="B2" s="19" t="s">
        <v>6</v>
      </c>
      <c r="C2" s="25">
        <v>53.779963122311003</v>
      </c>
      <c r="I2"/>
    </row>
    <row r="3" spans="1:9" x14ac:dyDescent="0.25">
      <c r="A3" s="20" t="s">
        <v>101</v>
      </c>
      <c r="B3" s="21" t="s">
        <v>7</v>
      </c>
      <c r="C3" s="26">
        <v>57.831325301204814</v>
      </c>
    </row>
    <row r="4" spans="1:9" x14ac:dyDescent="0.25">
      <c r="A4" s="20" t="s">
        <v>101</v>
      </c>
      <c r="B4" s="21" t="s">
        <v>8</v>
      </c>
      <c r="C4" s="26">
        <v>53.174603174603178</v>
      </c>
    </row>
    <row r="5" spans="1:9" x14ac:dyDescent="0.25">
      <c r="A5" s="20" t="s">
        <v>5</v>
      </c>
      <c r="B5" s="21" t="s">
        <v>9</v>
      </c>
      <c r="C5" s="26">
        <v>63.878608438193929</v>
      </c>
    </row>
    <row r="6" spans="1:9" x14ac:dyDescent="0.25">
      <c r="A6" s="20" t="s">
        <v>5</v>
      </c>
      <c r="B6" s="21" t="s">
        <v>10</v>
      </c>
      <c r="C6" s="26">
        <v>34.018987341772153</v>
      </c>
    </row>
    <row r="7" spans="1:9" x14ac:dyDescent="0.25">
      <c r="A7" s="20" t="s">
        <v>101</v>
      </c>
      <c r="B7" s="21" t="s">
        <v>11</v>
      </c>
      <c r="C7" s="26">
        <v>78.155339805825236</v>
      </c>
    </row>
    <row r="8" spans="1:9" x14ac:dyDescent="0.25">
      <c r="A8" s="20" t="s">
        <v>5</v>
      </c>
      <c r="B8" s="21" t="s">
        <v>12</v>
      </c>
      <c r="C8" s="26">
        <v>65.939153439153444</v>
      </c>
    </row>
    <row r="9" spans="1:9" x14ac:dyDescent="0.25">
      <c r="A9" s="20" t="s">
        <v>5</v>
      </c>
      <c r="B9" s="21" t="s">
        <v>13</v>
      </c>
      <c r="C9" s="26">
        <v>28.296703296703296</v>
      </c>
    </row>
    <row r="10" spans="1:9" x14ac:dyDescent="0.25">
      <c r="A10" s="20" t="s">
        <v>2</v>
      </c>
      <c r="B10" s="21" t="s">
        <v>14</v>
      </c>
      <c r="C10" s="26">
        <v>68.618006669136719</v>
      </c>
    </row>
    <row r="11" spans="1:9" x14ac:dyDescent="0.25">
      <c r="A11" s="20" t="s">
        <v>5</v>
      </c>
      <c r="B11" s="21" t="s">
        <v>15</v>
      </c>
      <c r="C11" s="26">
        <v>67.3828125</v>
      </c>
    </row>
    <row r="12" spans="1:9" x14ac:dyDescent="0.25">
      <c r="A12" s="20" t="s">
        <v>101</v>
      </c>
      <c r="B12" s="21" t="s">
        <v>16</v>
      </c>
      <c r="C12" s="26">
        <v>53.810775295663603</v>
      </c>
    </row>
    <row r="13" spans="1:9" x14ac:dyDescent="0.25">
      <c r="A13" s="20" t="s">
        <v>101</v>
      </c>
      <c r="B13" s="21" t="s">
        <v>17</v>
      </c>
      <c r="C13" s="26">
        <v>58.803122289679102</v>
      </c>
    </row>
    <row r="14" spans="1:9" x14ac:dyDescent="0.25">
      <c r="A14" s="20" t="s">
        <v>101</v>
      </c>
      <c r="B14" s="21" t="s">
        <v>18</v>
      </c>
      <c r="C14" s="26">
        <v>51.753155680224403</v>
      </c>
    </row>
    <row r="15" spans="1:9" x14ac:dyDescent="0.25">
      <c r="A15" s="20" t="s">
        <v>5</v>
      </c>
      <c r="B15" s="21" t="s">
        <v>19</v>
      </c>
      <c r="C15" s="26">
        <v>37.044145873320538</v>
      </c>
    </row>
    <row r="16" spans="1:9" x14ac:dyDescent="0.25">
      <c r="A16" s="20" t="s">
        <v>2</v>
      </c>
      <c r="B16" s="21" t="s">
        <v>20</v>
      </c>
      <c r="C16" s="26">
        <v>67.197875166002646</v>
      </c>
    </row>
    <row r="17" spans="1:14" x14ac:dyDescent="0.25">
      <c r="A17" s="20" t="s">
        <v>5</v>
      </c>
      <c r="B17" s="21" t="s">
        <v>21</v>
      </c>
      <c r="C17" s="26">
        <v>68.642849242340446</v>
      </c>
    </row>
    <row r="18" spans="1:14" x14ac:dyDescent="0.25">
      <c r="A18" s="20" t="s">
        <v>2</v>
      </c>
      <c r="B18" s="21" t="s">
        <v>22</v>
      </c>
      <c r="C18" s="26">
        <v>60.680863978956957</v>
      </c>
    </row>
    <row r="19" spans="1:14" x14ac:dyDescent="0.25">
      <c r="A19" s="20" t="s">
        <v>5</v>
      </c>
      <c r="B19" s="21" t="s">
        <v>23</v>
      </c>
      <c r="C19" s="26">
        <v>67.380352644836279</v>
      </c>
    </row>
    <row r="20" spans="1:14" x14ac:dyDescent="0.25">
      <c r="A20" s="20" t="s">
        <v>101</v>
      </c>
      <c r="B20" s="21" t="s">
        <v>24</v>
      </c>
      <c r="C20" s="26">
        <v>52.283351312477521</v>
      </c>
    </row>
    <row r="21" spans="1:14" x14ac:dyDescent="0.25">
      <c r="A21" s="20" t="s">
        <v>101</v>
      </c>
      <c r="B21" s="21" t="s">
        <v>25</v>
      </c>
      <c r="C21" s="26">
        <v>45.407577497129736</v>
      </c>
      <c r="I21"/>
    </row>
    <row r="22" spans="1:14" x14ac:dyDescent="0.25">
      <c r="A22" s="20" t="s">
        <v>2</v>
      </c>
      <c r="B22" s="21" t="s">
        <v>26</v>
      </c>
      <c r="C22" s="26">
        <v>66.38513513513513</v>
      </c>
      <c r="I22"/>
    </row>
    <row r="23" spans="1:14" x14ac:dyDescent="0.25">
      <c r="A23" s="20" t="s">
        <v>5</v>
      </c>
      <c r="B23" s="21" t="s">
        <v>27</v>
      </c>
      <c r="C23" s="26">
        <v>51.838235294117652</v>
      </c>
      <c r="I23"/>
    </row>
    <row r="24" spans="1:14" x14ac:dyDescent="0.25">
      <c r="A24" s="20" t="s">
        <v>2</v>
      </c>
      <c r="B24" s="21" t="s">
        <v>28</v>
      </c>
      <c r="C24" s="26">
        <v>66.492450638792093</v>
      </c>
    </row>
    <row r="25" spans="1:14" x14ac:dyDescent="0.25">
      <c r="A25" s="20" t="s">
        <v>5</v>
      </c>
      <c r="B25" s="21" t="s">
        <v>29</v>
      </c>
      <c r="C25" s="26">
        <v>69.028871391076123</v>
      </c>
      <c r="I25"/>
    </row>
    <row r="26" spans="1:14" x14ac:dyDescent="0.25">
      <c r="A26" s="20" t="s">
        <v>101</v>
      </c>
      <c r="B26" s="21" t="s">
        <v>30</v>
      </c>
      <c r="C26" s="26">
        <v>55.057167985927876</v>
      </c>
    </row>
    <row r="27" spans="1:14" x14ac:dyDescent="0.25">
      <c r="A27" s="20" t="s">
        <v>2</v>
      </c>
      <c r="B27" s="21" t="s">
        <v>31</v>
      </c>
      <c r="C27" s="26">
        <v>62.997903563941307</v>
      </c>
      <c r="I27"/>
    </row>
    <row r="28" spans="1:14" x14ac:dyDescent="0.25">
      <c r="A28" s="20" t="s">
        <v>101</v>
      </c>
      <c r="B28" s="21" t="s">
        <v>32</v>
      </c>
      <c r="C28" s="26">
        <v>64.909090909090907</v>
      </c>
    </row>
    <row r="29" spans="1:14" x14ac:dyDescent="0.25">
      <c r="A29" s="20" t="s">
        <v>5</v>
      </c>
      <c r="B29" s="21" t="s">
        <v>33</v>
      </c>
      <c r="C29" s="26">
        <v>58.156498673740053</v>
      </c>
      <c r="I29"/>
      <c r="L29" s="65"/>
    </row>
    <row r="30" spans="1:14" x14ac:dyDescent="0.25">
      <c r="A30" s="20" t="s">
        <v>2</v>
      </c>
      <c r="B30" s="21" t="s">
        <v>34</v>
      </c>
      <c r="C30" s="26">
        <v>59.58161551381891</v>
      </c>
      <c r="J30"/>
      <c r="K30" s="9"/>
      <c r="L30" s="9"/>
      <c r="M30" s="9"/>
      <c r="N30" s="9"/>
    </row>
    <row r="31" spans="1:14" x14ac:dyDescent="0.25">
      <c r="A31" s="20" t="s">
        <v>2</v>
      </c>
      <c r="B31" s="21" t="s">
        <v>35</v>
      </c>
      <c r="C31" s="26">
        <v>63.472622478386164</v>
      </c>
      <c r="J31"/>
      <c r="K31" s="9"/>
      <c r="L31" s="9"/>
      <c r="M31" s="9"/>
      <c r="N31" s="9"/>
    </row>
    <row r="32" spans="1:14" x14ac:dyDescent="0.25">
      <c r="A32" s="20" t="s">
        <v>2</v>
      </c>
      <c r="B32" s="21" t="s">
        <v>36</v>
      </c>
      <c r="C32" s="26">
        <v>65.331010452961664</v>
      </c>
      <c r="J32"/>
      <c r="K32" s="9"/>
      <c r="L32" s="9"/>
      <c r="M32" s="9"/>
      <c r="N32" s="9"/>
    </row>
    <row r="33" spans="1:14" x14ac:dyDescent="0.25">
      <c r="A33" s="20" t="s">
        <v>5</v>
      </c>
      <c r="B33" s="21" t="s">
        <v>37</v>
      </c>
      <c r="C33" s="26">
        <v>60.732984293193716</v>
      </c>
      <c r="J33"/>
      <c r="K33" s="9"/>
      <c r="L33" s="9"/>
      <c r="M33" s="9"/>
      <c r="N33" s="9"/>
    </row>
    <row r="34" spans="1:14" x14ac:dyDescent="0.25">
      <c r="A34" s="20" t="s">
        <v>5</v>
      </c>
      <c r="B34" s="21" t="s">
        <v>38</v>
      </c>
      <c r="C34" s="26">
        <v>65.551181102362193</v>
      </c>
      <c r="J34"/>
      <c r="K34" s="9"/>
      <c r="L34" s="9"/>
      <c r="M34" s="9"/>
      <c r="N34" s="9"/>
    </row>
    <row r="35" spans="1:14" x14ac:dyDescent="0.25">
      <c r="A35" s="20" t="s">
        <v>5</v>
      </c>
      <c r="B35" s="21" t="s">
        <v>39</v>
      </c>
      <c r="C35" s="26">
        <v>56.706507304116869</v>
      </c>
      <c r="J35"/>
      <c r="K35" s="9"/>
      <c r="L35" s="9"/>
      <c r="M35" s="9"/>
      <c r="N35" s="9"/>
    </row>
    <row r="36" spans="1:14" x14ac:dyDescent="0.25">
      <c r="A36" s="20" t="s">
        <v>2</v>
      </c>
      <c r="B36" s="21" t="s">
        <v>40</v>
      </c>
      <c r="C36" s="26">
        <v>56.006493506493506</v>
      </c>
      <c r="I36"/>
      <c r="J36"/>
      <c r="K36" s="9"/>
      <c r="L36" s="9"/>
      <c r="M36" s="9"/>
      <c r="N36" s="9"/>
    </row>
    <row r="37" spans="1:14" x14ac:dyDescent="0.25">
      <c r="A37" s="20" t="s">
        <v>5</v>
      </c>
      <c r="B37" s="21" t="s">
        <v>41</v>
      </c>
      <c r="C37" s="26">
        <v>49.935815147625163</v>
      </c>
      <c r="J37"/>
      <c r="K37" s="9"/>
      <c r="L37" s="9"/>
      <c r="M37" s="9"/>
      <c r="N37" s="9"/>
    </row>
    <row r="38" spans="1:14" x14ac:dyDescent="0.25">
      <c r="A38" s="20" t="s">
        <v>2</v>
      </c>
      <c r="B38" s="21" t="s">
        <v>42</v>
      </c>
      <c r="C38" s="26">
        <v>55.841121495327108</v>
      </c>
      <c r="I38"/>
      <c r="J38"/>
      <c r="K38" s="9"/>
      <c r="L38" s="9"/>
      <c r="M38" s="9"/>
      <c r="N38" s="9"/>
    </row>
    <row r="39" spans="1:14" x14ac:dyDescent="0.25">
      <c r="A39" s="20" t="s">
        <v>5</v>
      </c>
      <c r="B39" s="21" t="s">
        <v>43</v>
      </c>
      <c r="C39" s="26">
        <v>54.347826086956516</v>
      </c>
      <c r="J39"/>
      <c r="K39" s="9"/>
      <c r="L39" s="9"/>
      <c r="M39" s="9"/>
      <c r="N39" s="9"/>
    </row>
    <row r="40" spans="1:14" x14ac:dyDescent="0.25">
      <c r="A40" s="20" t="s">
        <v>101</v>
      </c>
      <c r="B40" s="21" t="s">
        <v>44</v>
      </c>
      <c r="C40" s="26">
        <v>53.010033444816052</v>
      </c>
      <c r="J40"/>
      <c r="K40" s="9"/>
      <c r="L40" s="9"/>
      <c r="M40" s="9"/>
      <c r="N40" s="9"/>
    </row>
    <row r="41" spans="1:14" x14ac:dyDescent="0.25">
      <c r="A41" s="20" t="s">
        <v>5</v>
      </c>
      <c r="B41" s="21" t="s">
        <v>45</v>
      </c>
      <c r="C41" s="26">
        <v>73.00177619893428</v>
      </c>
      <c r="I41"/>
      <c r="J41"/>
      <c r="K41" s="9"/>
      <c r="L41" s="9"/>
      <c r="M41" s="9"/>
      <c r="N41" s="9"/>
    </row>
    <row r="42" spans="1:14" x14ac:dyDescent="0.25">
      <c r="A42" s="20" t="s">
        <v>2</v>
      </c>
      <c r="B42" s="21" t="s">
        <v>46</v>
      </c>
      <c r="C42" s="26">
        <v>64.339908952959021</v>
      </c>
      <c r="J42"/>
      <c r="K42" s="9"/>
      <c r="L42" s="9"/>
      <c r="M42" s="9"/>
      <c r="N42" s="9"/>
    </row>
    <row r="43" spans="1:14" x14ac:dyDescent="0.25">
      <c r="A43" s="20" t="s">
        <v>2</v>
      </c>
      <c r="B43" s="21" t="s">
        <v>47</v>
      </c>
      <c r="C43" s="26">
        <v>55.942622950819676</v>
      </c>
      <c r="J43"/>
      <c r="K43" s="9"/>
      <c r="L43" s="9"/>
      <c r="M43" s="9"/>
      <c r="N43" s="9"/>
    </row>
    <row r="44" spans="1:14" x14ac:dyDescent="0.25">
      <c r="A44" s="20" t="s">
        <v>101</v>
      </c>
      <c r="B44" s="21" t="s">
        <v>48</v>
      </c>
      <c r="C44" s="26">
        <v>61.119450997212098</v>
      </c>
      <c r="J44"/>
      <c r="K44" s="9"/>
      <c r="L44" s="9"/>
      <c r="M44" s="9"/>
      <c r="N44" s="9"/>
    </row>
    <row r="45" spans="1:14" x14ac:dyDescent="0.25">
      <c r="A45" s="20" t="s">
        <v>101</v>
      </c>
      <c r="B45" s="21" t="s">
        <v>49</v>
      </c>
      <c r="C45" s="26">
        <v>71.126760563380287</v>
      </c>
      <c r="J45"/>
      <c r="K45" s="9"/>
      <c r="L45" s="9"/>
      <c r="M45" s="9"/>
      <c r="N45" s="9"/>
    </row>
    <row r="46" spans="1:14" x14ac:dyDescent="0.25">
      <c r="A46" s="20" t="s">
        <v>5</v>
      </c>
      <c r="B46" s="21" t="s">
        <v>50</v>
      </c>
      <c r="C46" s="26">
        <v>71.86243858865565</v>
      </c>
      <c r="J46"/>
      <c r="K46" s="9"/>
      <c r="L46" s="9"/>
      <c r="M46" s="9"/>
      <c r="N46" s="9"/>
    </row>
    <row r="47" spans="1:14" x14ac:dyDescent="0.25">
      <c r="A47" s="20" t="s">
        <v>2</v>
      </c>
      <c r="B47" s="21" t="s">
        <v>51</v>
      </c>
      <c r="C47" s="26">
        <v>67.570498915401302</v>
      </c>
      <c r="J47"/>
      <c r="K47" s="9"/>
      <c r="L47" s="9"/>
      <c r="M47" s="9"/>
      <c r="N47" s="9"/>
    </row>
    <row r="48" spans="1:14" x14ac:dyDescent="0.25">
      <c r="A48" s="20" t="s">
        <v>101</v>
      </c>
      <c r="B48" s="21" t="s">
        <v>52</v>
      </c>
      <c r="C48" s="26">
        <v>62</v>
      </c>
      <c r="I48"/>
      <c r="J48"/>
      <c r="K48" s="9"/>
      <c r="L48" s="9"/>
      <c r="M48" s="9"/>
      <c r="N48" s="9"/>
    </row>
    <row r="49" spans="1:14" x14ac:dyDescent="0.25">
      <c r="A49" s="20" t="s">
        <v>5</v>
      </c>
      <c r="B49" s="21" t="s">
        <v>53</v>
      </c>
      <c r="C49" s="26">
        <v>58.930112165660056</v>
      </c>
      <c r="J49"/>
      <c r="K49" s="9"/>
      <c r="L49" s="9"/>
      <c r="M49" s="9"/>
      <c r="N49" s="9"/>
    </row>
    <row r="50" spans="1:14" x14ac:dyDescent="0.25">
      <c r="A50" s="20" t="s">
        <v>101</v>
      </c>
      <c r="B50" s="21" t="s">
        <v>54</v>
      </c>
      <c r="C50" s="26">
        <v>66.952380952380949</v>
      </c>
      <c r="J50"/>
      <c r="K50" s="9"/>
      <c r="L50" s="9"/>
      <c r="M50" s="9"/>
      <c r="N50" s="9"/>
    </row>
    <row r="51" spans="1:14" x14ac:dyDescent="0.25">
      <c r="A51" s="20" t="s">
        <v>101</v>
      </c>
      <c r="B51" s="21" t="s">
        <v>55</v>
      </c>
      <c r="C51" s="26">
        <v>55.335968379446641</v>
      </c>
      <c r="I51"/>
      <c r="J51"/>
      <c r="K51" s="9"/>
      <c r="L51" s="9"/>
      <c r="M51" s="9"/>
      <c r="N51" s="9"/>
    </row>
    <row r="52" spans="1:14" x14ac:dyDescent="0.25">
      <c r="A52" s="20" t="s">
        <v>5</v>
      </c>
      <c r="B52" s="21" t="s">
        <v>56</v>
      </c>
      <c r="C52" s="26">
        <v>54.978354978354979</v>
      </c>
      <c r="I52"/>
      <c r="J52"/>
      <c r="K52" s="9"/>
      <c r="L52" s="9"/>
      <c r="M52" s="9"/>
      <c r="N52" s="9"/>
    </row>
    <row r="53" spans="1:14" x14ac:dyDescent="0.25">
      <c r="A53" s="20" t="s">
        <v>5</v>
      </c>
      <c r="B53" s="21" t="s">
        <v>57</v>
      </c>
      <c r="C53" s="26">
        <v>56.948640483383684</v>
      </c>
      <c r="I53"/>
    </row>
    <row r="54" spans="1:14" x14ac:dyDescent="0.25">
      <c r="A54" s="20" t="s">
        <v>101</v>
      </c>
      <c r="B54" s="21" t="s">
        <v>58</v>
      </c>
      <c r="C54" s="26">
        <v>42.639175257731956</v>
      </c>
    </row>
    <row r="55" spans="1:14" x14ac:dyDescent="0.25">
      <c r="A55" s="20" t="s">
        <v>101</v>
      </c>
      <c r="B55" s="21" t="s">
        <v>59</v>
      </c>
      <c r="C55" s="26">
        <v>59.408033826638473</v>
      </c>
    </row>
    <row r="56" spans="1:14" x14ac:dyDescent="0.25">
      <c r="A56" s="20" t="s">
        <v>101</v>
      </c>
      <c r="B56" s="21" t="s">
        <v>60</v>
      </c>
      <c r="C56" s="26">
        <v>61.77174780526736</v>
      </c>
    </row>
    <row r="57" spans="1:14" x14ac:dyDescent="0.25">
      <c r="A57" s="20" t="s">
        <v>101</v>
      </c>
      <c r="B57" s="21" t="s">
        <v>61</v>
      </c>
      <c r="C57" s="26">
        <v>52.717007762879319</v>
      </c>
      <c r="I57"/>
    </row>
    <row r="58" spans="1:14" x14ac:dyDescent="0.25">
      <c r="A58" s="20" t="s">
        <v>5</v>
      </c>
      <c r="B58" s="21" t="s">
        <v>62</v>
      </c>
      <c r="C58" s="26">
        <v>56.721915285451196</v>
      </c>
    </row>
    <row r="59" spans="1:14" x14ac:dyDescent="0.25">
      <c r="A59" s="20" t="s">
        <v>101</v>
      </c>
      <c r="B59" s="21" t="s">
        <v>63</v>
      </c>
      <c r="C59" s="26">
        <v>52.777777777777779</v>
      </c>
      <c r="L59" s="65"/>
    </row>
    <row r="60" spans="1:14" x14ac:dyDescent="0.25">
      <c r="A60" s="20" t="s">
        <v>5</v>
      </c>
      <c r="B60" s="21" t="s">
        <v>64</v>
      </c>
      <c r="C60" s="26">
        <v>77.534246575342465</v>
      </c>
      <c r="L60" s="65"/>
    </row>
    <row r="61" spans="1:14" x14ac:dyDescent="0.25">
      <c r="A61" s="20" t="s">
        <v>101</v>
      </c>
      <c r="B61" s="21" t="s">
        <v>65</v>
      </c>
      <c r="C61" s="26">
        <v>67.272727272727266</v>
      </c>
      <c r="I61"/>
      <c r="L61" s="65"/>
    </row>
    <row r="62" spans="1:14" x14ac:dyDescent="0.25">
      <c r="A62" s="20" t="s">
        <v>5</v>
      </c>
      <c r="B62" s="21" t="s">
        <v>66</v>
      </c>
      <c r="C62" s="26">
        <v>48.850574712643677</v>
      </c>
      <c r="I62"/>
      <c r="L62" s="65"/>
    </row>
    <row r="63" spans="1:14" x14ac:dyDescent="0.25">
      <c r="A63" s="20" t="s">
        <v>2</v>
      </c>
      <c r="B63" s="21" t="s">
        <v>67</v>
      </c>
      <c r="C63" s="26">
        <v>41.417322834645667</v>
      </c>
      <c r="I63"/>
      <c r="L63" s="65"/>
    </row>
    <row r="64" spans="1:14" x14ac:dyDescent="0.25">
      <c r="A64" s="20" t="s">
        <v>2</v>
      </c>
      <c r="B64" s="21" t="s">
        <v>68</v>
      </c>
      <c r="C64" s="26">
        <v>65.274519005161892</v>
      </c>
      <c r="L64" s="65"/>
    </row>
    <row r="65" spans="1:12" x14ac:dyDescent="0.25">
      <c r="A65" s="20" t="s">
        <v>2</v>
      </c>
      <c r="B65" s="21" t="s">
        <v>69</v>
      </c>
      <c r="C65" s="26">
        <v>66.698292220113856</v>
      </c>
      <c r="L65" s="65"/>
    </row>
    <row r="66" spans="1:12" x14ac:dyDescent="0.25">
      <c r="A66" s="20" t="s">
        <v>101</v>
      </c>
      <c r="B66" s="21" t="s">
        <v>70</v>
      </c>
      <c r="C66" s="26">
        <v>63.902439024390247</v>
      </c>
      <c r="L66" s="65"/>
    </row>
    <row r="67" spans="1:12" x14ac:dyDescent="0.25">
      <c r="A67" s="20" t="s">
        <v>101</v>
      </c>
      <c r="B67" s="21" t="s">
        <v>71</v>
      </c>
      <c r="C67" s="26">
        <v>49.75247524752475</v>
      </c>
      <c r="L67" s="65"/>
    </row>
    <row r="68" spans="1:12" x14ac:dyDescent="0.25">
      <c r="A68" s="20" t="s">
        <v>5</v>
      </c>
      <c r="B68" s="21" t="s">
        <v>72</v>
      </c>
      <c r="C68" s="26">
        <v>57.971014492753625</v>
      </c>
      <c r="I68"/>
      <c r="L68" s="65"/>
    </row>
    <row r="69" spans="1:12" x14ac:dyDescent="0.25">
      <c r="A69" s="20" t="s">
        <v>101</v>
      </c>
      <c r="B69" s="21" t="s">
        <v>73</v>
      </c>
      <c r="C69" s="26">
        <v>51.180387409200968</v>
      </c>
      <c r="I69"/>
      <c r="L69" s="65"/>
    </row>
    <row r="70" spans="1:12" x14ac:dyDescent="0.25">
      <c r="A70" s="20" t="s">
        <v>101</v>
      </c>
      <c r="B70" s="21" t="s">
        <v>74</v>
      </c>
      <c r="C70" s="26">
        <v>72.473118279569889</v>
      </c>
      <c r="L70" s="65"/>
    </row>
    <row r="71" spans="1:12" x14ac:dyDescent="0.25">
      <c r="A71" s="20" t="s">
        <v>2</v>
      </c>
      <c r="B71" s="21" t="s">
        <v>75</v>
      </c>
      <c r="C71" s="26">
        <v>54.108623121108934</v>
      </c>
      <c r="L71" s="65"/>
    </row>
    <row r="72" spans="1:12" x14ac:dyDescent="0.25">
      <c r="A72" s="20" t="s">
        <v>101</v>
      </c>
      <c r="B72" s="21" t="s">
        <v>76</v>
      </c>
      <c r="C72" s="26">
        <v>66.29737609329446</v>
      </c>
      <c r="L72" s="65"/>
    </row>
    <row r="73" spans="1:12" x14ac:dyDescent="0.25">
      <c r="A73" s="20" t="s">
        <v>5</v>
      </c>
      <c r="B73" s="21" t="s">
        <v>77</v>
      </c>
      <c r="C73" s="26">
        <v>63.610038610038607</v>
      </c>
      <c r="L73" s="65"/>
    </row>
    <row r="74" spans="1:12" x14ac:dyDescent="0.25">
      <c r="A74" s="20" t="s">
        <v>2</v>
      </c>
      <c r="B74" s="21" t="s">
        <v>78</v>
      </c>
      <c r="C74" s="26">
        <v>62.4777183600713</v>
      </c>
      <c r="L74" s="65"/>
    </row>
    <row r="75" spans="1:12" x14ac:dyDescent="0.25">
      <c r="A75" s="20" t="s">
        <v>2</v>
      </c>
      <c r="B75" s="21" t="s">
        <v>79</v>
      </c>
      <c r="C75" s="26">
        <v>62.594268476621416</v>
      </c>
      <c r="L75" s="65"/>
    </row>
    <row r="76" spans="1:12" x14ac:dyDescent="0.25">
      <c r="A76" s="20" t="s">
        <v>101</v>
      </c>
      <c r="B76" s="21" t="s">
        <v>80</v>
      </c>
      <c r="C76" s="26">
        <v>74.672489082969435</v>
      </c>
      <c r="I76"/>
      <c r="L76" s="65"/>
    </row>
    <row r="77" spans="1:12" x14ac:dyDescent="0.25">
      <c r="A77" s="20" t="s">
        <v>101</v>
      </c>
      <c r="B77" s="21" t="s">
        <v>81</v>
      </c>
      <c r="C77" s="26">
        <v>75.811209439528028</v>
      </c>
      <c r="I77"/>
      <c r="L77" s="65"/>
    </row>
    <row r="78" spans="1:12" x14ac:dyDescent="0.25">
      <c r="A78" s="20" t="s">
        <v>2</v>
      </c>
      <c r="B78" s="21" t="s">
        <v>82</v>
      </c>
      <c r="C78" s="26">
        <v>65.942654609896863</v>
      </c>
      <c r="L78" s="65"/>
    </row>
    <row r="79" spans="1:12" ht="15.75" thickBot="1" x14ac:dyDescent="0.3">
      <c r="A79" s="22" t="s">
        <v>2</v>
      </c>
      <c r="B79" s="23" t="s">
        <v>83</v>
      </c>
      <c r="C79" s="27">
        <v>64.891159795618393</v>
      </c>
      <c r="L79" s="65"/>
    </row>
    <row r="80" spans="1:12" ht="15.75" thickBot="1" x14ac:dyDescent="0.3">
      <c r="A80" s="137" t="s">
        <v>84</v>
      </c>
      <c r="B80" s="138"/>
      <c r="C80" s="10">
        <v>67.407021659554673</v>
      </c>
      <c r="L80" s="65"/>
    </row>
    <row r="81" spans="1:12" x14ac:dyDescent="0.25">
      <c r="L81" s="65"/>
    </row>
    <row r="82" spans="1:12" x14ac:dyDescent="0.25">
      <c r="A82" s="135" t="s">
        <v>85</v>
      </c>
      <c r="B82" s="135"/>
      <c r="C82" s="135"/>
      <c r="D82" s="135"/>
      <c r="E82" s="135"/>
      <c r="F82" s="135"/>
      <c r="G82" s="135"/>
      <c r="H82" s="135"/>
      <c r="I82" s="135"/>
      <c r="J82" s="135"/>
      <c r="L82" s="65"/>
    </row>
    <row r="83" spans="1:12" x14ac:dyDescent="0.25">
      <c r="A83" s="135" t="s">
        <v>191</v>
      </c>
      <c r="B83" s="135"/>
      <c r="C83" s="135"/>
      <c r="D83" s="135"/>
      <c r="E83" s="135"/>
      <c r="F83" s="135"/>
      <c r="G83" s="135"/>
      <c r="H83" s="135"/>
      <c r="I83" s="135"/>
      <c r="J83" s="135"/>
      <c r="L83" s="65"/>
    </row>
    <row r="84" spans="1:12" x14ac:dyDescent="0.25">
      <c r="A84" s="135" t="s">
        <v>87</v>
      </c>
      <c r="B84" s="135"/>
      <c r="C84" s="135"/>
      <c r="D84" s="135"/>
      <c r="E84" s="135"/>
      <c r="F84" s="135"/>
      <c r="G84" s="135"/>
      <c r="H84" s="135"/>
      <c r="I84" s="135"/>
      <c r="J84" s="135"/>
      <c r="L84" s="65"/>
    </row>
    <row r="85" spans="1:12" x14ac:dyDescent="0.25">
      <c r="A85" s="136" t="s">
        <v>178</v>
      </c>
      <c r="B85" s="136"/>
      <c r="C85" s="136"/>
      <c r="D85" s="136"/>
      <c r="E85" s="136"/>
      <c r="F85" s="136"/>
      <c r="G85" s="136"/>
      <c r="H85" s="136"/>
      <c r="I85" s="136"/>
      <c r="J85" s="136"/>
      <c r="L85" s="65"/>
    </row>
    <row r="86" spans="1:12" x14ac:dyDescent="0.25">
      <c r="A86" s="136" t="s">
        <v>207</v>
      </c>
      <c r="B86" s="136"/>
      <c r="C86" s="136"/>
      <c r="D86" s="136"/>
      <c r="E86" s="136"/>
      <c r="F86" s="136"/>
      <c r="G86" s="136"/>
      <c r="H86" s="136"/>
      <c r="I86" s="136"/>
      <c r="J86" s="136"/>
      <c r="L86" s="65"/>
    </row>
    <row r="87" spans="1:12" x14ac:dyDescent="0.25">
      <c r="A87" s="135" t="s">
        <v>182</v>
      </c>
      <c r="B87" s="135"/>
      <c r="C87" s="135"/>
      <c r="D87" s="135"/>
      <c r="E87" s="135"/>
      <c r="F87" s="135"/>
      <c r="G87" s="135"/>
      <c r="H87" s="135"/>
      <c r="I87" s="135"/>
      <c r="J87" s="135"/>
      <c r="L87" s="65"/>
    </row>
    <row r="88" spans="1:12" x14ac:dyDescent="0.25">
      <c r="A88" s="111" t="s">
        <v>174</v>
      </c>
      <c r="B88" s="111"/>
      <c r="C88" s="111"/>
      <c r="D88" s="111"/>
      <c r="E88" s="111"/>
      <c r="F88" s="111"/>
      <c r="G88" s="111"/>
      <c r="H88" s="111"/>
      <c r="I88" s="111"/>
      <c r="J88" s="111"/>
      <c r="L88" s="65"/>
    </row>
    <row r="89" spans="1:12" x14ac:dyDescent="0.25">
      <c r="L89" s="65"/>
    </row>
    <row r="90" spans="1:12" x14ac:dyDescent="0.25">
      <c r="L90" s="65"/>
    </row>
    <row r="91" spans="1:12" x14ac:dyDescent="0.25">
      <c r="L91" s="65"/>
    </row>
    <row r="92" spans="1:12" x14ac:dyDescent="0.25">
      <c r="L92" s="65"/>
    </row>
    <row r="93" spans="1:12" x14ac:dyDescent="0.25">
      <c r="L93" s="65"/>
    </row>
    <row r="94" spans="1:12" x14ac:dyDescent="0.25">
      <c r="L94" s="65"/>
    </row>
    <row r="95" spans="1:12" x14ac:dyDescent="0.25">
      <c r="L95" s="65"/>
    </row>
    <row r="96" spans="1:12" x14ac:dyDescent="0.25">
      <c r="L96" s="65"/>
    </row>
    <row r="97" spans="12:12" x14ac:dyDescent="0.25">
      <c r="L97" s="65"/>
    </row>
    <row r="98" spans="12:12" x14ac:dyDescent="0.25">
      <c r="L98" s="65"/>
    </row>
    <row r="99" spans="12:12" x14ac:dyDescent="0.25">
      <c r="L99" s="65"/>
    </row>
    <row r="100" spans="12:12" x14ac:dyDescent="0.25">
      <c r="L100" s="65"/>
    </row>
    <row r="101" spans="12:12" x14ac:dyDescent="0.25">
      <c r="L101" s="65"/>
    </row>
    <row r="102" spans="12:12" x14ac:dyDescent="0.25">
      <c r="L102" s="65"/>
    </row>
    <row r="103" spans="12:12" x14ac:dyDescent="0.25">
      <c r="L103" s="65"/>
    </row>
    <row r="104" spans="12:12" x14ac:dyDescent="0.25">
      <c r="L104" s="65"/>
    </row>
    <row r="105" spans="12:12" x14ac:dyDescent="0.25">
      <c r="L105" s="65"/>
    </row>
    <row r="106" spans="12:12" x14ac:dyDescent="0.25">
      <c r="L106" s="65"/>
    </row>
    <row r="107" spans="12:12" x14ac:dyDescent="0.25">
      <c r="L107" s="65"/>
    </row>
    <row r="108" spans="12:12" x14ac:dyDescent="0.25">
      <c r="L108" s="65"/>
    </row>
    <row r="109" spans="12:12" x14ac:dyDescent="0.25">
      <c r="L109" s="65"/>
    </row>
    <row r="110" spans="12:12" x14ac:dyDescent="0.25">
      <c r="L110" s="65"/>
    </row>
    <row r="111" spans="12:12" x14ac:dyDescent="0.25">
      <c r="L111" s="65"/>
    </row>
    <row r="112" spans="12:12" x14ac:dyDescent="0.25">
      <c r="L112" s="65"/>
    </row>
    <row r="113" spans="12:12" x14ac:dyDescent="0.25">
      <c r="L113" s="65"/>
    </row>
    <row r="114" spans="12:12" x14ac:dyDescent="0.25">
      <c r="L114" s="65"/>
    </row>
    <row r="115" spans="12:12" x14ac:dyDescent="0.25">
      <c r="L115" s="65"/>
    </row>
    <row r="116" spans="12:12" x14ac:dyDescent="0.25">
      <c r="L116" s="65"/>
    </row>
    <row r="117" spans="12:12" x14ac:dyDescent="0.25">
      <c r="L117" s="65"/>
    </row>
    <row r="118" spans="12:12" x14ac:dyDescent="0.25">
      <c r="L118" s="65"/>
    </row>
    <row r="119" spans="12:12" x14ac:dyDescent="0.25">
      <c r="L119" s="65"/>
    </row>
    <row r="120" spans="12:12" x14ac:dyDescent="0.25">
      <c r="L120" s="65"/>
    </row>
    <row r="121" spans="12:12" x14ac:dyDescent="0.25">
      <c r="L121" s="65"/>
    </row>
    <row r="122" spans="12:12" x14ac:dyDescent="0.25">
      <c r="L122" s="65"/>
    </row>
    <row r="123" spans="12:12" x14ac:dyDescent="0.25">
      <c r="L123" s="65"/>
    </row>
    <row r="124" spans="12:12" x14ac:dyDescent="0.25">
      <c r="L124" s="65"/>
    </row>
    <row r="125" spans="12:12" x14ac:dyDescent="0.25">
      <c r="L125" s="65"/>
    </row>
    <row r="126" spans="12:12" x14ac:dyDescent="0.25">
      <c r="L126" s="65"/>
    </row>
    <row r="127" spans="12:12" x14ac:dyDescent="0.25">
      <c r="L127" s="65"/>
    </row>
    <row r="128" spans="12:12" x14ac:dyDescent="0.25">
      <c r="L128" s="65"/>
    </row>
    <row r="129" spans="12:12" x14ac:dyDescent="0.25">
      <c r="L129" s="65"/>
    </row>
    <row r="130" spans="12:12" x14ac:dyDescent="0.25">
      <c r="L130" s="65"/>
    </row>
    <row r="131" spans="12:12" x14ac:dyDescent="0.25">
      <c r="L131" s="65"/>
    </row>
    <row r="132" spans="12:12" x14ac:dyDescent="0.25">
      <c r="L132" s="65"/>
    </row>
    <row r="133" spans="12:12" x14ac:dyDescent="0.25">
      <c r="L133" s="65"/>
    </row>
    <row r="134" spans="12:12" x14ac:dyDescent="0.25">
      <c r="L134" s="65"/>
    </row>
    <row r="135" spans="12:12" x14ac:dyDescent="0.25">
      <c r="L135" s="65"/>
    </row>
    <row r="136" spans="12:12" x14ac:dyDescent="0.25">
      <c r="L136" s="65"/>
    </row>
    <row r="137" spans="12:12" x14ac:dyDescent="0.25">
      <c r="L137" s="65"/>
    </row>
    <row r="138" spans="12:12" x14ac:dyDescent="0.25">
      <c r="L138" s="65"/>
    </row>
    <row r="139" spans="12:12" x14ac:dyDescent="0.25">
      <c r="L139" s="65"/>
    </row>
    <row r="140" spans="12:12" x14ac:dyDescent="0.25">
      <c r="L140" s="65"/>
    </row>
    <row r="141" spans="12:12" x14ac:dyDescent="0.25">
      <c r="L141" s="65"/>
    </row>
    <row r="142" spans="12:12" x14ac:dyDescent="0.25">
      <c r="L142" s="65"/>
    </row>
    <row r="143" spans="12:12" x14ac:dyDescent="0.25">
      <c r="L143" s="65"/>
    </row>
    <row r="144" spans="12:12" x14ac:dyDescent="0.25">
      <c r="L144" s="65"/>
    </row>
    <row r="145" spans="12:12" x14ac:dyDescent="0.25">
      <c r="L145" s="65"/>
    </row>
    <row r="146" spans="12:12" x14ac:dyDescent="0.25">
      <c r="L146" s="65"/>
    </row>
    <row r="147" spans="12:12" x14ac:dyDescent="0.25">
      <c r="L147" s="65"/>
    </row>
    <row r="148" spans="12:12" x14ac:dyDescent="0.25">
      <c r="L148" s="65"/>
    </row>
    <row r="149" spans="12:12" x14ac:dyDescent="0.25">
      <c r="L149" s="65"/>
    </row>
    <row r="150" spans="12:12" x14ac:dyDescent="0.25">
      <c r="L150" s="65"/>
    </row>
    <row r="151" spans="12:12" x14ac:dyDescent="0.25">
      <c r="L151" s="65"/>
    </row>
    <row r="152" spans="12:12" x14ac:dyDescent="0.25">
      <c r="L152" s="65"/>
    </row>
    <row r="153" spans="12:12" x14ac:dyDescent="0.25">
      <c r="L153" s="65"/>
    </row>
    <row r="154" spans="12:12" x14ac:dyDescent="0.25">
      <c r="L154" s="65"/>
    </row>
    <row r="155" spans="12:12" x14ac:dyDescent="0.25">
      <c r="L155" s="65"/>
    </row>
    <row r="156" spans="12:12" x14ac:dyDescent="0.25">
      <c r="L156" s="65"/>
    </row>
    <row r="157" spans="12:12" x14ac:dyDescent="0.25">
      <c r="L157" s="65"/>
    </row>
    <row r="158" spans="12:12" x14ac:dyDescent="0.25">
      <c r="L158" s="65"/>
    </row>
    <row r="159" spans="12:12" x14ac:dyDescent="0.25">
      <c r="L159" s="65"/>
    </row>
    <row r="160" spans="12:12" x14ac:dyDescent="0.25">
      <c r="L160" s="65"/>
    </row>
    <row r="161" spans="12:12" x14ac:dyDescent="0.25">
      <c r="L161" s="65"/>
    </row>
    <row r="162" spans="12:12" x14ac:dyDescent="0.25">
      <c r="L162" s="65"/>
    </row>
    <row r="163" spans="12:12" x14ac:dyDescent="0.25">
      <c r="L163" s="65"/>
    </row>
    <row r="164" spans="12:12" x14ac:dyDescent="0.25">
      <c r="L164" s="65"/>
    </row>
    <row r="165" spans="12:12" x14ac:dyDescent="0.25">
      <c r="L165" s="65"/>
    </row>
    <row r="166" spans="12:12" x14ac:dyDescent="0.25">
      <c r="L166" s="65"/>
    </row>
    <row r="167" spans="12:12" x14ac:dyDescent="0.25">
      <c r="L167" s="65"/>
    </row>
    <row r="168" spans="12:12" x14ac:dyDescent="0.25">
      <c r="L168" s="65"/>
    </row>
    <row r="169" spans="12:12" x14ac:dyDescent="0.25">
      <c r="L169" s="65"/>
    </row>
    <row r="170" spans="12:12" x14ac:dyDescent="0.25">
      <c r="L170" s="65"/>
    </row>
    <row r="171" spans="12:12" x14ac:dyDescent="0.25">
      <c r="L171" s="65"/>
    </row>
    <row r="172" spans="12:12" x14ac:dyDescent="0.25">
      <c r="L172" s="65"/>
    </row>
    <row r="173" spans="12:12" x14ac:dyDescent="0.25">
      <c r="L173" s="65"/>
    </row>
    <row r="174" spans="12:12" x14ac:dyDescent="0.25">
      <c r="L174" s="65"/>
    </row>
    <row r="175" spans="12:12" x14ac:dyDescent="0.25">
      <c r="L175" s="65"/>
    </row>
    <row r="176" spans="12:12" x14ac:dyDescent="0.25">
      <c r="L176" s="65"/>
    </row>
    <row r="177" spans="12:12" x14ac:dyDescent="0.25">
      <c r="L177" s="65"/>
    </row>
    <row r="178" spans="12:12" x14ac:dyDescent="0.25">
      <c r="L178" s="65"/>
    </row>
    <row r="179" spans="12:12" x14ac:dyDescent="0.25">
      <c r="L179" s="65"/>
    </row>
    <row r="180" spans="12:12" x14ac:dyDescent="0.25">
      <c r="L180" s="65"/>
    </row>
    <row r="181" spans="12:12" x14ac:dyDescent="0.25">
      <c r="L181" s="65"/>
    </row>
    <row r="182" spans="12:12" x14ac:dyDescent="0.25">
      <c r="L182" s="65"/>
    </row>
    <row r="183" spans="12:12" x14ac:dyDescent="0.25">
      <c r="L183" s="65"/>
    </row>
    <row r="184" spans="12:12" x14ac:dyDescent="0.25">
      <c r="L184" s="65"/>
    </row>
    <row r="185" spans="12:12" x14ac:dyDescent="0.25">
      <c r="L185" s="65"/>
    </row>
    <row r="186" spans="12:12" x14ac:dyDescent="0.25">
      <c r="L186" s="65"/>
    </row>
    <row r="187" spans="12:12" x14ac:dyDescent="0.25">
      <c r="L187" s="65"/>
    </row>
    <row r="188" spans="12:12" x14ac:dyDescent="0.25">
      <c r="L188" s="65"/>
    </row>
    <row r="189" spans="12:12" x14ac:dyDescent="0.25">
      <c r="L189" s="65"/>
    </row>
    <row r="190" spans="12:12" x14ac:dyDescent="0.25">
      <c r="L190" s="65"/>
    </row>
    <row r="191" spans="12:12" x14ac:dyDescent="0.25">
      <c r="L191" s="65"/>
    </row>
    <row r="192" spans="12:12" x14ac:dyDescent="0.25">
      <c r="L192" s="65"/>
    </row>
    <row r="193" spans="12:12" x14ac:dyDescent="0.25">
      <c r="L193" s="65"/>
    </row>
    <row r="194" spans="12:12" x14ac:dyDescent="0.25">
      <c r="L194" s="65"/>
    </row>
    <row r="195" spans="12:12" x14ac:dyDescent="0.25">
      <c r="L195" s="65"/>
    </row>
    <row r="196" spans="12:12" x14ac:dyDescent="0.25">
      <c r="L196" s="65"/>
    </row>
    <row r="197" spans="12:12" x14ac:dyDescent="0.25">
      <c r="L197" s="65"/>
    </row>
    <row r="198" spans="12:12" x14ac:dyDescent="0.25">
      <c r="L198" s="65"/>
    </row>
    <row r="199" spans="12:12" x14ac:dyDescent="0.25">
      <c r="L199" s="65"/>
    </row>
    <row r="200" spans="12:12" x14ac:dyDescent="0.25">
      <c r="L200" s="65"/>
    </row>
    <row r="201" spans="12:12" x14ac:dyDescent="0.25">
      <c r="L201" s="65"/>
    </row>
    <row r="202" spans="12:12" x14ac:dyDescent="0.25">
      <c r="L202" s="65"/>
    </row>
    <row r="203" spans="12:12" x14ac:dyDescent="0.25">
      <c r="L203" s="65"/>
    </row>
    <row r="204" spans="12:12" x14ac:dyDescent="0.25">
      <c r="L204" s="65"/>
    </row>
    <row r="205" spans="12:12" x14ac:dyDescent="0.25">
      <c r="L205" s="65"/>
    </row>
    <row r="206" spans="12:12" x14ac:dyDescent="0.25">
      <c r="L206" s="65"/>
    </row>
    <row r="207" spans="12:12" x14ac:dyDescent="0.25">
      <c r="L207" s="65"/>
    </row>
    <row r="208" spans="12:12" x14ac:dyDescent="0.25">
      <c r="L208" s="65"/>
    </row>
    <row r="209" spans="12:12" x14ac:dyDescent="0.25">
      <c r="L209" s="65"/>
    </row>
    <row r="210" spans="12:12" x14ac:dyDescent="0.25">
      <c r="L210" s="65"/>
    </row>
    <row r="211" spans="12:12" x14ac:dyDescent="0.25">
      <c r="L211" s="65"/>
    </row>
    <row r="212" spans="12:12" x14ac:dyDescent="0.25">
      <c r="L212" s="65"/>
    </row>
    <row r="213" spans="12:12" x14ac:dyDescent="0.25">
      <c r="L213" s="65"/>
    </row>
    <row r="214" spans="12:12" x14ac:dyDescent="0.25">
      <c r="L214" s="65"/>
    </row>
    <row r="215" spans="12:12" x14ac:dyDescent="0.25">
      <c r="L215" s="65"/>
    </row>
    <row r="216" spans="12:12" x14ac:dyDescent="0.25">
      <c r="L216" s="65"/>
    </row>
    <row r="217" spans="12:12" x14ac:dyDescent="0.25">
      <c r="L217" s="65"/>
    </row>
    <row r="218" spans="12:12" x14ac:dyDescent="0.25">
      <c r="L218" s="65"/>
    </row>
    <row r="219" spans="12:12" x14ac:dyDescent="0.25">
      <c r="L219" s="65"/>
    </row>
    <row r="220" spans="12:12" x14ac:dyDescent="0.25">
      <c r="L220" s="65"/>
    </row>
    <row r="221" spans="12:12" x14ac:dyDescent="0.25">
      <c r="L221" s="65"/>
    </row>
    <row r="222" spans="12:12" x14ac:dyDescent="0.25">
      <c r="L222" s="65"/>
    </row>
    <row r="223" spans="12:12" x14ac:dyDescent="0.25">
      <c r="L223" s="65"/>
    </row>
    <row r="224" spans="12:12" x14ac:dyDescent="0.25">
      <c r="L224" s="65"/>
    </row>
    <row r="225" spans="12:12" x14ac:dyDescent="0.25">
      <c r="L225" s="65"/>
    </row>
    <row r="226" spans="12:12" x14ac:dyDescent="0.25">
      <c r="L226" s="65"/>
    </row>
    <row r="227" spans="12:12" x14ac:dyDescent="0.25">
      <c r="L227" s="65"/>
    </row>
    <row r="228" spans="12:12" x14ac:dyDescent="0.25">
      <c r="L228" s="65"/>
    </row>
    <row r="229" spans="12:12" x14ac:dyDescent="0.25">
      <c r="L229" s="65"/>
    </row>
    <row r="230" spans="12:12" x14ac:dyDescent="0.25">
      <c r="L230" s="65"/>
    </row>
    <row r="231" spans="12:12" x14ac:dyDescent="0.25">
      <c r="L231" s="65"/>
    </row>
    <row r="232" spans="12:12" x14ac:dyDescent="0.25">
      <c r="L232" s="65"/>
    </row>
    <row r="233" spans="12:12" x14ac:dyDescent="0.25">
      <c r="L233" s="65"/>
    </row>
    <row r="234" spans="12:12" x14ac:dyDescent="0.25">
      <c r="L234" s="65"/>
    </row>
    <row r="235" spans="12:12" x14ac:dyDescent="0.25">
      <c r="L235" s="65"/>
    </row>
    <row r="236" spans="12:12" x14ac:dyDescent="0.25">
      <c r="L236" s="65"/>
    </row>
    <row r="237" spans="12:12" x14ac:dyDescent="0.25">
      <c r="L237" s="65"/>
    </row>
    <row r="238" spans="12:12" x14ac:dyDescent="0.25">
      <c r="L238" s="65"/>
    </row>
    <row r="239" spans="12:12" x14ac:dyDescent="0.25">
      <c r="L239" s="65"/>
    </row>
    <row r="240" spans="12:12" x14ac:dyDescent="0.25">
      <c r="L240" s="65"/>
    </row>
    <row r="241" spans="12:12" x14ac:dyDescent="0.25">
      <c r="L241" s="65"/>
    </row>
    <row r="242" spans="12:12" x14ac:dyDescent="0.25">
      <c r="L242" s="65"/>
    </row>
    <row r="243" spans="12:12" x14ac:dyDescent="0.25">
      <c r="L243" s="65"/>
    </row>
    <row r="244" spans="12:12" x14ac:dyDescent="0.25">
      <c r="L244" s="65"/>
    </row>
    <row r="245" spans="12:12" x14ac:dyDescent="0.25">
      <c r="L245" s="65"/>
    </row>
    <row r="246" spans="12:12" x14ac:dyDescent="0.25">
      <c r="L246" s="65"/>
    </row>
    <row r="247" spans="12:12" x14ac:dyDescent="0.25">
      <c r="L247" s="65"/>
    </row>
    <row r="248" spans="12:12" x14ac:dyDescent="0.25">
      <c r="L248" s="65"/>
    </row>
    <row r="249" spans="12:12" x14ac:dyDescent="0.25">
      <c r="L249" s="65"/>
    </row>
    <row r="250" spans="12:12" x14ac:dyDescent="0.25">
      <c r="L250" s="65"/>
    </row>
    <row r="251" spans="12:12" x14ac:dyDescent="0.25">
      <c r="L251" s="65"/>
    </row>
    <row r="252" spans="12:12" x14ac:dyDescent="0.25">
      <c r="L252" s="65"/>
    </row>
    <row r="253" spans="12:12" x14ac:dyDescent="0.25">
      <c r="L253" s="65"/>
    </row>
    <row r="254" spans="12:12" x14ac:dyDescent="0.25">
      <c r="L254" s="65"/>
    </row>
    <row r="255" spans="12:12" x14ac:dyDescent="0.25">
      <c r="L255" s="65"/>
    </row>
    <row r="256" spans="12:12" x14ac:dyDescent="0.25">
      <c r="L256" s="65"/>
    </row>
    <row r="257" spans="12:12" x14ac:dyDescent="0.25">
      <c r="L257" s="65"/>
    </row>
    <row r="258" spans="12:12" x14ac:dyDescent="0.25">
      <c r="L258" s="65"/>
    </row>
    <row r="259" spans="12:12" x14ac:dyDescent="0.25">
      <c r="L259" s="65"/>
    </row>
    <row r="260" spans="12:12" x14ac:dyDescent="0.25">
      <c r="L260" s="65"/>
    </row>
    <row r="261" spans="12:12" x14ac:dyDescent="0.25">
      <c r="L261" s="65"/>
    </row>
    <row r="262" spans="12:12" x14ac:dyDescent="0.25">
      <c r="L262" s="65"/>
    </row>
    <row r="263" spans="12:12" x14ac:dyDescent="0.25">
      <c r="L263" s="65"/>
    </row>
    <row r="264" spans="12:12" x14ac:dyDescent="0.25">
      <c r="L264" s="65"/>
    </row>
    <row r="265" spans="12:12" x14ac:dyDescent="0.25">
      <c r="L265" s="65"/>
    </row>
    <row r="266" spans="12:12" x14ac:dyDescent="0.25">
      <c r="L266" s="65"/>
    </row>
    <row r="267" spans="12:12" x14ac:dyDescent="0.25">
      <c r="L267" s="65"/>
    </row>
    <row r="268" spans="12:12" x14ac:dyDescent="0.25">
      <c r="L268" s="65"/>
    </row>
    <row r="269" spans="12:12" x14ac:dyDescent="0.25">
      <c r="L269" s="65"/>
    </row>
    <row r="270" spans="12:12" x14ac:dyDescent="0.25">
      <c r="L270" s="65"/>
    </row>
    <row r="271" spans="12:12" x14ac:dyDescent="0.25">
      <c r="L271" s="65"/>
    </row>
    <row r="272" spans="12:12" x14ac:dyDescent="0.25">
      <c r="L272" s="65"/>
    </row>
    <row r="273" spans="12:12" x14ac:dyDescent="0.25">
      <c r="L273" s="65"/>
    </row>
    <row r="274" spans="12:12" x14ac:dyDescent="0.25">
      <c r="L274" s="65"/>
    </row>
    <row r="275" spans="12:12" x14ac:dyDescent="0.25">
      <c r="L275" s="65"/>
    </row>
    <row r="276" spans="12:12" x14ac:dyDescent="0.25">
      <c r="L276" s="65"/>
    </row>
    <row r="277" spans="12:12" x14ac:dyDescent="0.25">
      <c r="L277" s="65"/>
    </row>
    <row r="278" spans="12:12" x14ac:dyDescent="0.25">
      <c r="L278" s="65"/>
    </row>
    <row r="279" spans="12:12" x14ac:dyDescent="0.25">
      <c r="L279" s="65"/>
    </row>
    <row r="280" spans="12:12" x14ac:dyDescent="0.25">
      <c r="L280" s="65"/>
    </row>
    <row r="281" spans="12:12" x14ac:dyDescent="0.25">
      <c r="L281" s="65"/>
    </row>
    <row r="282" spans="12:12" x14ac:dyDescent="0.25">
      <c r="L282" s="65"/>
    </row>
    <row r="283" spans="12:12" x14ac:dyDescent="0.25">
      <c r="L283" s="65"/>
    </row>
    <row r="284" spans="12:12" x14ac:dyDescent="0.25">
      <c r="L284" s="65"/>
    </row>
    <row r="285" spans="12:12" x14ac:dyDescent="0.25">
      <c r="L285" s="65"/>
    </row>
    <row r="286" spans="12:12" x14ac:dyDescent="0.25">
      <c r="L286" s="65"/>
    </row>
    <row r="287" spans="12:12" x14ac:dyDescent="0.25">
      <c r="L287" s="65"/>
    </row>
    <row r="288" spans="12:12" x14ac:dyDescent="0.25">
      <c r="L288" s="65"/>
    </row>
    <row r="289" spans="12:12" x14ac:dyDescent="0.25">
      <c r="L289" s="65"/>
    </row>
    <row r="290" spans="12:12" x14ac:dyDescent="0.25">
      <c r="L290" s="65"/>
    </row>
    <row r="291" spans="12:12" x14ac:dyDescent="0.25">
      <c r="L291" s="65"/>
    </row>
    <row r="292" spans="12:12" x14ac:dyDescent="0.25">
      <c r="L292" s="65"/>
    </row>
    <row r="293" spans="12:12" x14ac:dyDescent="0.25">
      <c r="L293" s="65"/>
    </row>
    <row r="294" spans="12:12" x14ac:dyDescent="0.25">
      <c r="L294" s="65"/>
    </row>
    <row r="295" spans="12:12" x14ac:dyDescent="0.25">
      <c r="L295" s="65"/>
    </row>
    <row r="296" spans="12:12" x14ac:dyDescent="0.25">
      <c r="L296" s="65"/>
    </row>
    <row r="297" spans="12:12" x14ac:dyDescent="0.25">
      <c r="L297" s="65"/>
    </row>
    <row r="298" spans="12:12" x14ac:dyDescent="0.25">
      <c r="L298" s="65"/>
    </row>
    <row r="299" spans="12:12" x14ac:dyDescent="0.25">
      <c r="L299" s="65"/>
    </row>
    <row r="300" spans="12:12" x14ac:dyDescent="0.25">
      <c r="L300" s="65"/>
    </row>
    <row r="301" spans="12:12" x14ac:dyDescent="0.25">
      <c r="L301" s="65"/>
    </row>
    <row r="302" spans="12:12" x14ac:dyDescent="0.25">
      <c r="L302" s="65"/>
    </row>
    <row r="303" spans="12:12" x14ac:dyDescent="0.25">
      <c r="L303" s="65"/>
    </row>
    <row r="304" spans="12:12" x14ac:dyDescent="0.25">
      <c r="L304" s="65"/>
    </row>
    <row r="305" spans="12:12" x14ac:dyDescent="0.25">
      <c r="L305" s="65"/>
    </row>
    <row r="306" spans="12:12" x14ac:dyDescent="0.25">
      <c r="L306" s="65"/>
    </row>
    <row r="307" spans="12:12" x14ac:dyDescent="0.25">
      <c r="L307" s="65"/>
    </row>
    <row r="308" spans="12:12" x14ac:dyDescent="0.25">
      <c r="L308" s="65"/>
    </row>
    <row r="309" spans="12:12" x14ac:dyDescent="0.25">
      <c r="L309" s="65"/>
    </row>
    <row r="310" spans="12:12" x14ac:dyDescent="0.25">
      <c r="L310" s="65"/>
    </row>
    <row r="311" spans="12:12" x14ac:dyDescent="0.25">
      <c r="L311" s="65"/>
    </row>
    <row r="312" spans="12:12" x14ac:dyDescent="0.25">
      <c r="L312" s="65"/>
    </row>
    <row r="313" spans="12:12" x14ac:dyDescent="0.25">
      <c r="L313" s="65"/>
    </row>
    <row r="314" spans="12:12" x14ac:dyDescent="0.25">
      <c r="L314" s="65"/>
    </row>
    <row r="315" spans="12:12" x14ac:dyDescent="0.25">
      <c r="L315" s="65"/>
    </row>
    <row r="316" spans="12:12" x14ac:dyDescent="0.25">
      <c r="L316" s="65"/>
    </row>
    <row r="317" spans="12:12" x14ac:dyDescent="0.25">
      <c r="L317" s="65"/>
    </row>
    <row r="318" spans="12:12" x14ac:dyDescent="0.25">
      <c r="L318" s="65"/>
    </row>
    <row r="319" spans="12:12" x14ac:dyDescent="0.25">
      <c r="L319" s="65"/>
    </row>
    <row r="320" spans="12:12" x14ac:dyDescent="0.25">
      <c r="L320" s="65"/>
    </row>
    <row r="321" spans="12:12" x14ac:dyDescent="0.25">
      <c r="L321" s="65"/>
    </row>
    <row r="322" spans="12:12" x14ac:dyDescent="0.25">
      <c r="L322" s="65"/>
    </row>
    <row r="323" spans="12:12" x14ac:dyDescent="0.25">
      <c r="L323" s="65"/>
    </row>
    <row r="324" spans="12:12" x14ac:dyDescent="0.25">
      <c r="L324" s="65"/>
    </row>
    <row r="325" spans="12:12" x14ac:dyDescent="0.25">
      <c r="L325" s="65"/>
    </row>
    <row r="326" spans="12:12" x14ac:dyDescent="0.25">
      <c r="L326" s="65"/>
    </row>
    <row r="327" spans="12:12" x14ac:dyDescent="0.25">
      <c r="L327" s="65"/>
    </row>
    <row r="328" spans="12:12" x14ac:dyDescent="0.25">
      <c r="L328" s="65"/>
    </row>
    <row r="329" spans="12:12" x14ac:dyDescent="0.25">
      <c r="L329" s="65"/>
    </row>
    <row r="330" spans="12:12" x14ac:dyDescent="0.25">
      <c r="L330" s="65"/>
    </row>
    <row r="331" spans="12:12" x14ac:dyDescent="0.25">
      <c r="L331" s="65"/>
    </row>
    <row r="332" spans="12:12" x14ac:dyDescent="0.25">
      <c r="L332" s="65"/>
    </row>
    <row r="333" spans="12:12" x14ac:dyDescent="0.25">
      <c r="L333" s="65"/>
    </row>
    <row r="334" spans="12:12" x14ac:dyDescent="0.25">
      <c r="L334" s="65"/>
    </row>
    <row r="335" spans="12:12" x14ac:dyDescent="0.25">
      <c r="L335" s="65"/>
    </row>
    <row r="336" spans="12:12" x14ac:dyDescent="0.25">
      <c r="L336" s="65"/>
    </row>
    <row r="337" spans="12:12" x14ac:dyDescent="0.25">
      <c r="L337" s="65"/>
    </row>
    <row r="338" spans="12:12" x14ac:dyDescent="0.25">
      <c r="L338" s="65"/>
    </row>
    <row r="339" spans="12:12" x14ac:dyDescent="0.25">
      <c r="L339" s="65"/>
    </row>
    <row r="340" spans="12:12" x14ac:dyDescent="0.25">
      <c r="L340" s="65"/>
    </row>
    <row r="341" spans="12:12" x14ac:dyDescent="0.25">
      <c r="L341" s="65"/>
    </row>
    <row r="342" spans="12:12" x14ac:dyDescent="0.25">
      <c r="L342" s="65"/>
    </row>
    <row r="343" spans="12:12" x14ac:dyDescent="0.25">
      <c r="L343" s="65"/>
    </row>
    <row r="344" spans="12:12" x14ac:dyDescent="0.25">
      <c r="L344" s="65"/>
    </row>
    <row r="345" spans="12:12" x14ac:dyDescent="0.25">
      <c r="L345" s="65"/>
    </row>
    <row r="346" spans="12:12" x14ac:dyDescent="0.25">
      <c r="L346" s="65"/>
    </row>
    <row r="347" spans="12:12" x14ac:dyDescent="0.25">
      <c r="L347" s="65"/>
    </row>
    <row r="348" spans="12:12" x14ac:dyDescent="0.25">
      <c r="L348" s="65"/>
    </row>
    <row r="349" spans="12:12" x14ac:dyDescent="0.25">
      <c r="L349" s="65"/>
    </row>
    <row r="350" spans="12:12" x14ac:dyDescent="0.25">
      <c r="L350" s="65"/>
    </row>
    <row r="351" spans="12:12" x14ac:dyDescent="0.25">
      <c r="L351" s="65"/>
    </row>
    <row r="352" spans="12:12" x14ac:dyDescent="0.25">
      <c r="L352" s="65"/>
    </row>
    <row r="353" spans="12:12" x14ac:dyDescent="0.25">
      <c r="L353" s="65"/>
    </row>
    <row r="354" spans="12:12" x14ac:dyDescent="0.25">
      <c r="L354" s="65"/>
    </row>
    <row r="355" spans="12:12" x14ac:dyDescent="0.25">
      <c r="L355" s="65"/>
    </row>
    <row r="356" spans="12:12" x14ac:dyDescent="0.25">
      <c r="L356" s="65"/>
    </row>
    <row r="357" spans="12:12" x14ac:dyDescent="0.25">
      <c r="L357" s="65"/>
    </row>
    <row r="358" spans="12:12" x14ac:dyDescent="0.25">
      <c r="L358" s="65"/>
    </row>
    <row r="359" spans="12:12" x14ac:dyDescent="0.25">
      <c r="L359" s="65"/>
    </row>
    <row r="360" spans="12:12" x14ac:dyDescent="0.25">
      <c r="L360" s="65"/>
    </row>
    <row r="361" spans="12:12" x14ac:dyDescent="0.25">
      <c r="L361" s="65"/>
    </row>
    <row r="362" spans="12:12" x14ac:dyDescent="0.25">
      <c r="L362" s="65"/>
    </row>
    <row r="363" spans="12:12" x14ac:dyDescent="0.25">
      <c r="L363" s="65"/>
    </row>
    <row r="364" spans="12:12" x14ac:dyDescent="0.25">
      <c r="L364" s="65"/>
    </row>
    <row r="365" spans="12:12" x14ac:dyDescent="0.25">
      <c r="L365" s="65"/>
    </row>
    <row r="366" spans="12:12" x14ac:dyDescent="0.25">
      <c r="L366" s="65"/>
    </row>
    <row r="367" spans="12:12" x14ac:dyDescent="0.25">
      <c r="L367" s="65"/>
    </row>
    <row r="368" spans="12:12" x14ac:dyDescent="0.25">
      <c r="L368" s="65"/>
    </row>
    <row r="369" spans="12:12" x14ac:dyDescent="0.25">
      <c r="L369" s="65"/>
    </row>
    <row r="370" spans="12:12" x14ac:dyDescent="0.25">
      <c r="L370" s="65"/>
    </row>
    <row r="371" spans="12:12" x14ac:dyDescent="0.25">
      <c r="L371" s="65"/>
    </row>
    <row r="372" spans="12:12" x14ac:dyDescent="0.25">
      <c r="L372" s="65"/>
    </row>
    <row r="373" spans="12:12" x14ac:dyDescent="0.25">
      <c r="L373" s="65"/>
    </row>
    <row r="374" spans="12:12" x14ac:dyDescent="0.25">
      <c r="L374" s="65"/>
    </row>
    <row r="375" spans="12:12" x14ac:dyDescent="0.25">
      <c r="L375" s="65"/>
    </row>
    <row r="376" spans="12:12" x14ac:dyDescent="0.25">
      <c r="L376" s="65"/>
    </row>
    <row r="377" spans="12:12" x14ac:dyDescent="0.25">
      <c r="L377" s="65"/>
    </row>
    <row r="378" spans="12:12" x14ac:dyDescent="0.25">
      <c r="L378" s="65"/>
    </row>
    <row r="379" spans="12:12" x14ac:dyDescent="0.25">
      <c r="L379" s="65"/>
    </row>
    <row r="380" spans="12:12" x14ac:dyDescent="0.25">
      <c r="L380" s="65"/>
    </row>
    <row r="381" spans="12:12" x14ac:dyDescent="0.25">
      <c r="L381" s="65"/>
    </row>
    <row r="382" spans="12:12" x14ac:dyDescent="0.25">
      <c r="L382" s="65"/>
    </row>
    <row r="383" spans="12:12" x14ac:dyDescent="0.25">
      <c r="L383" s="65"/>
    </row>
    <row r="384" spans="12:12" x14ac:dyDescent="0.25">
      <c r="L384" s="65"/>
    </row>
    <row r="385" spans="12:12" x14ac:dyDescent="0.25">
      <c r="L385" s="65"/>
    </row>
    <row r="386" spans="12:12" x14ac:dyDescent="0.25">
      <c r="L386" s="65"/>
    </row>
    <row r="387" spans="12:12" x14ac:dyDescent="0.25">
      <c r="L387" s="65"/>
    </row>
    <row r="388" spans="12:12" x14ac:dyDescent="0.25">
      <c r="L388" s="65"/>
    </row>
    <row r="389" spans="12:12" x14ac:dyDescent="0.25">
      <c r="L389" s="65"/>
    </row>
    <row r="390" spans="12:12" x14ac:dyDescent="0.25">
      <c r="L390" s="65"/>
    </row>
    <row r="391" spans="12:12" x14ac:dyDescent="0.25">
      <c r="L391" s="65"/>
    </row>
    <row r="392" spans="12:12" x14ac:dyDescent="0.25">
      <c r="L392" s="65"/>
    </row>
    <row r="393" spans="12:12" x14ac:dyDescent="0.25">
      <c r="L393" s="65"/>
    </row>
    <row r="394" spans="12:12" x14ac:dyDescent="0.25">
      <c r="L394" s="65"/>
    </row>
    <row r="395" spans="12:12" x14ac:dyDescent="0.25">
      <c r="L395" s="65"/>
    </row>
    <row r="396" spans="12:12" x14ac:dyDescent="0.25">
      <c r="L396" s="65"/>
    </row>
    <row r="397" spans="12:12" x14ac:dyDescent="0.25">
      <c r="L397" s="65"/>
    </row>
    <row r="398" spans="12:12" x14ac:dyDescent="0.25">
      <c r="L398" s="65"/>
    </row>
    <row r="399" spans="12:12" x14ac:dyDescent="0.25">
      <c r="L399" s="65"/>
    </row>
    <row r="400" spans="12:12" x14ac:dyDescent="0.25">
      <c r="L400" s="65"/>
    </row>
    <row r="401" spans="12:12" x14ac:dyDescent="0.25">
      <c r="L401" s="65"/>
    </row>
    <row r="402" spans="12:12" x14ac:dyDescent="0.25">
      <c r="L402" s="65"/>
    </row>
    <row r="403" spans="12:12" x14ac:dyDescent="0.25">
      <c r="L403" s="65"/>
    </row>
    <row r="404" spans="12:12" x14ac:dyDescent="0.25">
      <c r="L404" s="65"/>
    </row>
    <row r="405" spans="12:12" x14ac:dyDescent="0.25">
      <c r="L405" s="65"/>
    </row>
    <row r="406" spans="12:12" x14ac:dyDescent="0.25">
      <c r="L406" s="65"/>
    </row>
    <row r="407" spans="12:12" x14ac:dyDescent="0.25">
      <c r="L407" s="65"/>
    </row>
    <row r="408" spans="12:12" x14ac:dyDescent="0.25">
      <c r="L408" s="65"/>
    </row>
    <row r="409" spans="12:12" x14ac:dyDescent="0.25">
      <c r="L409" s="65"/>
    </row>
    <row r="410" spans="12:12" x14ac:dyDescent="0.25">
      <c r="L410" s="65"/>
    </row>
    <row r="411" spans="12:12" x14ac:dyDescent="0.25">
      <c r="L411" s="65"/>
    </row>
    <row r="412" spans="12:12" x14ac:dyDescent="0.25">
      <c r="L412" s="65"/>
    </row>
    <row r="413" spans="12:12" x14ac:dyDescent="0.25">
      <c r="L413" s="65"/>
    </row>
    <row r="414" spans="12:12" x14ac:dyDescent="0.25">
      <c r="L414" s="65"/>
    </row>
    <row r="415" spans="12:12" x14ac:dyDescent="0.25">
      <c r="L415" s="65"/>
    </row>
    <row r="416" spans="12:12" x14ac:dyDescent="0.25">
      <c r="L416" s="65"/>
    </row>
    <row r="417" spans="12:12" x14ac:dyDescent="0.25">
      <c r="L417" s="65"/>
    </row>
    <row r="418" spans="12:12" x14ac:dyDescent="0.25">
      <c r="L418" s="65"/>
    </row>
    <row r="419" spans="12:12" x14ac:dyDescent="0.25">
      <c r="L419" s="65"/>
    </row>
    <row r="420" spans="12:12" x14ac:dyDescent="0.25">
      <c r="L420" s="65"/>
    </row>
    <row r="421" spans="12:12" x14ac:dyDescent="0.25">
      <c r="L421" s="65"/>
    </row>
    <row r="422" spans="12:12" x14ac:dyDescent="0.25">
      <c r="L422" s="65"/>
    </row>
    <row r="423" spans="12:12" x14ac:dyDescent="0.25">
      <c r="L423" s="65"/>
    </row>
    <row r="424" spans="12:12" x14ac:dyDescent="0.25">
      <c r="L424" s="65"/>
    </row>
    <row r="425" spans="12:12" x14ac:dyDescent="0.25">
      <c r="L425" s="65"/>
    </row>
    <row r="426" spans="12:12" x14ac:dyDescent="0.25">
      <c r="L426" s="65"/>
    </row>
    <row r="427" spans="12:12" x14ac:dyDescent="0.25">
      <c r="L427" s="65"/>
    </row>
    <row r="428" spans="12:12" x14ac:dyDescent="0.25">
      <c r="L428" s="65"/>
    </row>
    <row r="429" spans="12:12" x14ac:dyDescent="0.25">
      <c r="L429" s="65"/>
    </row>
    <row r="430" spans="12:12" x14ac:dyDescent="0.25">
      <c r="L430" s="65"/>
    </row>
    <row r="431" spans="12:12" x14ac:dyDescent="0.25">
      <c r="L431" s="65"/>
    </row>
    <row r="432" spans="12:12" x14ac:dyDescent="0.25">
      <c r="L432" s="65"/>
    </row>
    <row r="433" spans="12:12" x14ac:dyDescent="0.25">
      <c r="L433" s="65"/>
    </row>
    <row r="434" spans="12:12" x14ac:dyDescent="0.25">
      <c r="L434" s="65"/>
    </row>
    <row r="435" spans="12:12" x14ac:dyDescent="0.25">
      <c r="L435" s="65"/>
    </row>
    <row r="436" spans="12:12" x14ac:dyDescent="0.25">
      <c r="L436" s="65"/>
    </row>
    <row r="437" spans="12:12" x14ac:dyDescent="0.25">
      <c r="L437" s="65"/>
    </row>
    <row r="438" spans="12:12" x14ac:dyDescent="0.25">
      <c r="L438" s="65"/>
    </row>
    <row r="439" spans="12:12" x14ac:dyDescent="0.25">
      <c r="L439" s="65"/>
    </row>
    <row r="440" spans="12:12" x14ac:dyDescent="0.25">
      <c r="L440" s="65"/>
    </row>
    <row r="441" spans="12:12" x14ac:dyDescent="0.25">
      <c r="L441" s="65"/>
    </row>
    <row r="442" spans="12:12" x14ac:dyDescent="0.25">
      <c r="L442" s="65"/>
    </row>
    <row r="443" spans="12:12" x14ac:dyDescent="0.25">
      <c r="L443" s="65"/>
    </row>
    <row r="444" spans="12:12" x14ac:dyDescent="0.25">
      <c r="L444" s="65"/>
    </row>
    <row r="445" spans="12:12" x14ac:dyDescent="0.25">
      <c r="L445" s="65"/>
    </row>
    <row r="446" spans="12:12" x14ac:dyDescent="0.25">
      <c r="L446" s="65"/>
    </row>
    <row r="447" spans="12:12" x14ac:dyDescent="0.25">
      <c r="L447" s="65"/>
    </row>
    <row r="448" spans="12:12" x14ac:dyDescent="0.25">
      <c r="L448" s="65"/>
    </row>
    <row r="449" spans="12:12" x14ac:dyDescent="0.25">
      <c r="L449" s="65"/>
    </row>
    <row r="450" spans="12:12" x14ac:dyDescent="0.25">
      <c r="L450" s="65"/>
    </row>
    <row r="451" spans="12:12" x14ac:dyDescent="0.25">
      <c r="L451" s="65"/>
    </row>
    <row r="452" spans="12:12" x14ac:dyDescent="0.25">
      <c r="L452" s="65"/>
    </row>
    <row r="453" spans="12:12" x14ac:dyDescent="0.25">
      <c r="L453" s="65"/>
    </row>
    <row r="454" spans="12:12" x14ac:dyDescent="0.25">
      <c r="L454" s="65"/>
    </row>
    <row r="455" spans="12:12" x14ac:dyDescent="0.25">
      <c r="L455" s="65"/>
    </row>
    <row r="456" spans="12:12" x14ac:dyDescent="0.25">
      <c r="L456" s="65"/>
    </row>
    <row r="457" spans="12:12" x14ac:dyDescent="0.25">
      <c r="L457" s="65"/>
    </row>
    <row r="458" spans="12:12" x14ac:dyDescent="0.25">
      <c r="L458" s="65"/>
    </row>
    <row r="459" spans="12:12" x14ac:dyDescent="0.25">
      <c r="L459" s="65"/>
    </row>
    <row r="460" spans="12:12" x14ac:dyDescent="0.25">
      <c r="L460" s="65"/>
    </row>
    <row r="461" spans="12:12" x14ac:dyDescent="0.25">
      <c r="L461" s="65"/>
    </row>
    <row r="462" spans="12:12" x14ac:dyDescent="0.25">
      <c r="L462" s="65"/>
    </row>
    <row r="463" spans="12:12" x14ac:dyDescent="0.25">
      <c r="L463" s="65"/>
    </row>
    <row r="464" spans="12:12" x14ac:dyDescent="0.25">
      <c r="L464" s="65"/>
    </row>
    <row r="465" spans="12:12" x14ac:dyDescent="0.25">
      <c r="L465" s="65"/>
    </row>
    <row r="466" spans="12:12" x14ac:dyDescent="0.25">
      <c r="L466" s="65"/>
    </row>
    <row r="467" spans="12:12" x14ac:dyDescent="0.25">
      <c r="L467" s="65"/>
    </row>
    <row r="468" spans="12:12" x14ac:dyDescent="0.25">
      <c r="L468" s="65"/>
    </row>
    <row r="469" spans="12:12" x14ac:dyDescent="0.25">
      <c r="L469" s="65"/>
    </row>
    <row r="470" spans="12:12" x14ac:dyDescent="0.25">
      <c r="L470" s="65"/>
    </row>
    <row r="471" spans="12:12" x14ac:dyDescent="0.25">
      <c r="L471" s="65"/>
    </row>
    <row r="472" spans="12:12" x14ac:dyDescent="0.25">
      <c r="L472" s="65"/>
    </row>
    <row r="473" spans="12:12" x14ac:dyDescent="0.25">
      <c r="L473" s="65"/>
    </row>
    <row r="474" spans="12:12" x14ac:dyDescent="0.25">
      <c r="L474" s="65"/>
    </row>
    <row r="475" spans="12:12" x14ac:dyDescent="0.25">
      <c r="L475" s="65"/>
    </row>
    <row r="476" spans="12:12" x14ac:dyDescent="0.25">
      <c r="L476" s="65"/>
    </row>
    <row r="477" spans="12:12" x14ac:dyDescent="0.25">
      <c r="L477" s="65"/>
    </row>
    <row r="478" spans="12:12" x14ac:dyDescent="0.25">
      <c r="L478" s="65"/>
    </row>
    <row r="479" spans="12:12" x14ac:dyDescent="0.25">
      <c r="L479" s="65"/>
    </row>
    <row r="480" spans="12:12" x14ac:dyDescent="0.25">
      <c r="L480" s="65"/>
    </row>
    <row r="481" spans="12:12" x14ac:dyDescent="0.25">
      <c r="L481" s="65"/>
    </row>
    <row r="482" spans="12:12" x14ac:dyDescent="0.25">
      <c r="L482" s="65"/>
    </row>
    <row r="483" spans="12:12" x14ac:dyDescent="0.25">
      <c r="L483" s="65"/>
    </row>
    <row r="484" spans="12:12" x14ac:dyDescent="0.25">
      <c r="L484" s="65"/>
    </row>
    <row r="485" spans="12:12" x14ac:dyDescent="0.25">
      <c r="L485" s="65"/>
    </row>
    <row r="486" spans="12:12" x14ac:dyDescent="0.25">
      <c r="L486" s="65"/>
    </row>
    <row r="487" spans="12:12" x14ac:dyDescent="0.25">
      <c r="L487" s="65"/>
    </row>
    <row r="488" spans="12:12" x14ac:dyDescent="0.25">
      <c r="L488" s="65"/>
    </row>
    <row r="489" spans="12:12" x14ac:dyDescent="0.25">
      <c r="L489" s="65"/>
    </row>
    <row r="490" spans="12:12" x14ac:dyDescent="0.25">
      <c r="L490" s="65"/>
    </row>
    <row r="491" spans="12:12" x14ac:dyDescent="0.25">
      <c r="L491" s="65"/>
    </row>
    <row r="492" spans="12:12" x14ac:dyDescent="0.25">
      <c r="L492" s="65"/>
    </row>
    <row r="493" spans="12:12" x14ac:dyDescent="0.25">
      <c r="L493" s="65"/>
    </row>
    <row r="494" spans="12:12" x14ac:dyDescent="0.25">
      <c r="L494" s="65"/>
    </row>
    <row r="495" spans="12:12" x14ac:dyDescent="0.25">
      <c r="L495" s="65"/>
    </row>
    <row r="496" spans="12:12" x14ac:dyDescent="0.25">
      <c r="L496" s="65"/>
    </row>
    <row r="497" spans="12:12" x14ac:dyDescent="0.25">
      <c r="L497" s="65"/>
    </row>
    <row r="498" spans="12:12" x14ac:dyDescent="0.25">
      <c r="L498" s="65"/>
    </row>
    <row r="499" spans="12:12" x14ac:dyDescent="0.25">
      <c r="L499" s="65"/>
    </row>
    <row r="500" spans="12:12" x14ac:dyDescent="0.25">
      <c r="L500" s="65"/>
    </row>
    <row r="501" spans="12:12" x14ac:dyDescent="0.25">
      <c r="L501" s="65"/>
    </row>
    <row r="502" spans="12:12" x14ac:dyDescent="0.25">
      <c r="L502" s="65"/>
    </row>
    <row r="503" spans="12:12" x14ac:dyDescent="0.25">
      <c r="L503" s="65"/>
    </row>
    <row r="504" spans="12:12" x14ac:dyDescent="0.25">
      <c r="L504" s="65"/>
    </row>
    <row r="505" spans="12:12" x14ac:dyDescent="0.25">
      <c r="L505" s="65"/>
    </row>
    <row r="506" spans="12:12" x14ac:dyDescent="0.25">
      <c r="L506" s="65"/>
    </row>
    <row r="507" spans="12:12" x14ac:dyDescent="0.25">
      <c r="L507" s="65"/>
    </row>
    <row r="508" spans="12:12" x14ac:dyDescent="0.25">
      <c r="L508" s="65"/>
    </row>
    <row r="509" spans="12:12" x14ac:dyDescent="0.25">
      <c r="L509" s="65"/>
    </row>
    <row r="510" spans="12:12" x14ac:dyDescent="0.25">
      <c r="L510" s="65"/>
    </row>
    <row r="511" spans="12:12" x14ac:dyDescent="0.25">
      <c r="L511" s="65"/>
    </row>
    <row r="512" spans="12:12" x14ac:dyDescent="0.25">
      <c r="L512" s="65"/>
    </row>
    <row r="513" spans="12:12" x14ac:dyDescent="0.25">
      <c r="L513" s="65"/>
    </row>
    <row r="514" spans="12:12" x14ac:dyDescent="0.25">
      <c r="L514" s="65"/>
    </row>
    <row r="515" spans="12:12" x14ac:dyDescent="0.25">
      <c r="L515" s="65"/>
    </row>
    <row r="516" spans="12:12" x14ac:dyDescent="0.25">
      <c r="L516" s="65"/>
    </row>
    <row r="517" spans="12:12" x14ac:dyDescent="0.25">
      <c r="L517" s="65"/>
    </row>
    <row r="518" spans="12:12" x14ac:dyDescent="0.25">
      <c r="L518" s="65"/>
    </row>
    <row r="519" spans="12:12" x14ac:dyDescent="0.25">
      <c r="L519" s="65"/>
    </row>
    <row r="520" spans="12:12" x14ac:dyDescent="0.25">
      <c r="L520" s="65"/>
    </row>
    <row r="521" spans="12:12" x14ac:dyDescent="0.25">
      <c r="L521" s="65"/>
    </row>
    <row r="522" spans="12:12" x14ac:dyDescent="0.25">
      <c r="L522" s="65"/>
    </row>
    <row r="523" spans="12:12" x14ac:dyDescent="0.25">
      <c r="L523" s="65"/>
    </row>
    <row r="524" spans="12:12" x14ac:dyDescent="0.25">
      <c r="L524" s="65"/>
    </row>
    <row r="525" spans="12:12" x14ac:dyDescent="0.25">
      <c r="L525" s="65"/>
    </row>
    <row r="526" spans="12:12" x14ac:dyDescent="0.25">
      <c r="L526" s="65"/>
    </row>
    <row r="527" spans="12:12" x14ac:dyDescent="0.25">
      <c r="L527" s="65"/>
    </row>
    <row r="528" spans="12:12" x14ac:dyDescent="0.25">
      <c r="L528" s="65"/>
    </row>
    <row r="529" spans="12:12" x14ac:dyDescent="0.25">
      <c r="L529" s="65"/>
    </row>
    <row r="530" spans="12:12" x14ac:dyDescent="0.25">
      <c r="L530" s="65"/>
    </row>
    <row r="531" spans="12:12" x14ac:dyDescent="0.25">
      <c r="L531" s="65"/>
    </row>
    <row r="532" spans="12:12" x14ac:dyDescent="0.25">
      <c r="L532" s="65"/>
    </row>
    <row r="533" spans="12:12" x14ac:dyDescent="0.25">
      <c r="L533" s="65"/>
    </row>
    <row r="534" spans="12:12" x14ac:dyDescent="0.25">
      <c r="L534" s="65"/>
    </row>
    <row r="535" spans="12:12" x14ac:dyDescent="0.25">
      <c r="L535" s="65"/>
    </row>
    <row r="536" spans="12:12" x14ac:dyDescent="0.25">
      <c r="L536" s="65"/>
    </row>
    <row r="537" spans="12:12" x14ac:dyDescent="0.25">
      <c r="L537" s="65"/>
    </row>
    <row r="538" spans="12:12" x14ac:dyDescent="0.25">
      <c r="L538" s="65"/>
    </row>
    <row r="539" spans="12:12" x14ac:dyDescent="0.25">
      <c r="L539" s="65"/>
    </row>
    <row r="540" spans="12:12" x14ac:dyDescent="0.25">
      <c r="L540" s="65"/>
    </row>
    <row r="541" spans="12:12" x14ac:dyDescent="0.25">
      <c r="L541" s="65"/>
    </row>
    <row r="542" spans="12:12" x14ac:dyDescent="0.25">
      <c r="L542" s="65"/>
    </row>
    <row r="543" spans="12:12" x14ac:dyDescent="0.25">
      <c r="L543" s="65"/>
    </row>
    <row r="544" spans="12:12" x14ac:dyDescent="0.25">
      <c r="L544" s="65"/>
    </row>
    <row r="545" spans="12:12" x14ac:dyDescent="0.25">
      <c r="L545" s="65"/>
    </row>
    <row r="546" spans="12:12" x14ac:dyDescent="0.25">
      <c r="L546" s="65"/>
    </row>
    <row r="547" spans="12:12" x14ac:dyDescent="0.25">
      <c r="L547" s="65"/>
    </row>
    <row r="548" spans="12:12" x14ac:dyDescent="0.25">
      <c r="L548" s="65"/>
    </row>
    <row r="549" spans="12:12" x14ac:dyDescent="0.25">
      <c r="L549" s="65"/>
    </row>
    <row r="550" spans="12:12" x14ac:dyDescent="0.25">
      <c r="L550" s="65"/>
    </row>
    <row r="551" spans="12:12" x14ac:dyDescent="0.25">
      <c r="L551" s="65"/>
    </row>
    <row r="552" spans="12:12" x14ac:dyDescent="0.25">
      <c r="L552" s="65"/>
    </row>
    <row r="553" spans="12:12" x14ac:dyDescent="0.25">
      <c r="L553" s="65"/>
    </row>
    <row r="554" spans="12:12" x14ac:dyDescent="0.25">
      <c r="L554" s="65"/>
    </row>
    <row r="555" spans="12:12" x14ac:dyDescent="0.25">
      <c r="L555" s="65"/>
    </row>
    <row r="556" spans="12:12" x14ac:dyDescent="0.25">
      <c r="L556" s="65"/>
    </row>
    <row r="557" spans="12:12" x14ac:dyDescent="0.25">
      <c r="L557" s="65"/>
    </row>
    <row r="558" spans="12:12" x14ac:dyDescent="0.25">
      <c r="L558" s="65"/>
    </row>
    <row r="559" spans="12:12" x14ac:dyDescent="0.25">
      <c r="L559" s="65"/>
    </row>
    <row r="560" spans="12:12" x14ac:dyDescent="0.25">
      <c r="L560" s="65"/>
    </row>
    <row r="561" spans="12:12" x14ac:dyDescent="0.25">
      <c r="L561" s="65"/>
    </row>
    <row r="562" spans="12:12" x14ac:dyDescent="0.25">
      <c r="L562" s="65"/>
    </row>
    <row r="563" spans="12:12" x14ac:dyDescent="0.25">
      <c r="L563" s="65"/>
    </row>
    <row r="564" spans="12:12" x14ac:dyDescent="0.25">
      <c r="L564" s="65"/>
    </row>
    <row r="565" spans="12:12" x14ac:dyDescent="0.25">
      <c r="L565" s="65"/>
    </row>
    <row r="566" spans="12:12" x14ac:dyDescent="0.25">
      <c r="L566" s="65"/>
    </row>
    <row r="567" spans="12:12" x14ac:dyDescent="0.25">
      <c r="L567" s="65"/>
    </row>
    <row r="568" spans="12:12" x14ac:dyDescent="0.25">
      <c r="L568" s="65"/>
    </row>
    <row r="569" spans="12:12" x14ac:dyDescent="0.25">
      <c r="L569" s="65"/>
    </row>
    <row r="570" spans="12:12" x14ac:dyDescent="0.25">
      <c r="L570" s="65"/>
    </row>
    <row r="571" spans="12:12" x14ac:dyDescent="0.25">
      <c r="L571" s="65"/>
    </row>
    <row r="572" spans="12:12" x14ac:dyDescent="0.25">
      <c r="L572" s="65"/>
    </row>
    <row r="573" spans="12:12" x14ac:dyDescent="0.25">
      <c r="L573" s="65"/>
    </row>
    <row r="574" spans="12:12" x14ac:dyDescent="0.25">
      <c r="L574" s="65"/>
    </row>
    <row r="575" spans="12:12" x14ac:dyDescent="0.25">
      <c r="L575" s="65"/>
    </row>
    <row r="576" spans="12:12" x14ac:dyDescent="0.25">
      <c r="L576" s="65"/>
    </row>
    <row r="577" spans="12:12" x14ac:dyDescent="0.25">
      <c r="L577" s="65"/>
    </row>
    <row r="578" spans="12:12" x14ac:dyDescent="0.25">
      <c r="L578" s="65"/>
    </row>
    <row r="579" spans="12:12" x14ac:dyDescent="0.25">
      <c r="L579" s="65"/>
    </row>
    <row r="580" spans="12:12" x14ac:dyDescent="0.25">
      <c r="L580" s="65"/>
    </row>
    <row r="581" spans="12:12" x14ac:dyDescent="0.25">
      <c r="L581" s="65"/>
    </row>
    <row r="582" spans="12:12" x14ac:dyDescent="0.25">
      <c r="L582" s="65"/>
    </row>
    <row r="583" spans="12:12" x14ac:dyDescent="0.25">
      <c r="L583" s="65"/>
    </row>
    <row r="584" spans="12:12" x14ac:dyDescent="0.25">
      <c r="L584" s="65"/>
    </row>
    <row r="585" spans="12:12" x14ac:dyDescent="0.25">
      <c r="L585" s="65"/>
    </row>
    <row r="586" spans="12:12" x14ac:dyDescent="0.25">
      <c r="L586" s="65"/>
    </row>
    <row r="587" spans="12:12" x14ac:dyDescent="0.25">
      <c r="L587" s="65"/>
    </row>
    <row r="588" spans="12:12" x14ac:dyDescent="0.25">
      <c r="L588" s="65"/>
    </row>
    <row r="589" spans="12:12" x14ac:dyDescent="0.25">
      <c r="L589" s="65"/>
    </row>
    <row r="590" spans="12:12" x14ac:dyDescent="0.25">
      <c r="L590" s="65"/>
    </row>
    <row r="591" spans="12:12" x14ac:dyDescent="0.25">
      <c r="L591" s="65"/>
    </row>
    <row r="592" spans="12:12" x14ac:dyDescent="0.25">
      <c r="L592" s="65"/>
    </row>
    <row r="593" spans="12:12" x14ac:dyDescent="0.25">
      <c r="L593" s="65"/>
    </row>
    <row r="594" spans="12:12" x14ac:dyDescent="0.25">
      <c r="L594" s="65"/>
    </row>
    <row r="595" spans="12:12" x14ac:dyDescent="0.25">
      <c r="L595" s="65"/>
    </row>
    <row r="596" spans="12:12" x14ac:dyDescent="0.25">
      <c r="L596" s="65"/>
    </row>
    <row r="597" spans="12:12" x14ac:dyDescent="0.25">
      <c r="L597" s="65"/>
    </row>
    <row r="598" spans="12:12" x14ac:dyDescent="0.25">
      <c r="L598" s="65"/>
    </row>
    <row r="599" spans="12:12" x14ac:dyDescent="0.25">
      <c r="L599" s="65"/>
    </row>
    <row r="600" spans="12:12" x14ac:dyDescent="0.25">
      <c r="L600" s="65"/>
    </row>
    <row r="601" spans="12:12" x14ac:dyDescent="0.25">
      <c r="L601" s="65"/>
    </row>
    <row r="602" spans="12:12" x14ac:dyDescent="0.25">
      <c r="L602" s="65"/>
    </row>
    <row r="603" spans="12:12" x14ac:dyDescent="0.25">
      <c r="L603" s="65"/>
    </row>
    <row r="604" spans="12:12" x14ac:dyDescent="0.25">
      <c r="L604" s="65"/>
    </row>
    <row r="605" spans="12:12" x14ac:dyDescent="0.25">
      <c r="L605" s="65"/>
    </row>
    <row r="606" spans="12:12" x14ac:dyDescent="0.25">
      <c r="L606" s="65"/>
    </row>
    <row r="607" spans="12:12" x14ac:dyDescent="0.25">
      <c r="L607" s="65"/>
    </row>
    <row r="608" spans="12:12" x14ac:dyDescent="0.25">
      <c r="L608" s="65"/>
    </row>
    <row r="609" spans="12:12" x14ac:dyDescent="0.25">
      <c r="L609" s="65"/>
    </row>
    <row r="610" spans="12:12" x14ac:dyDescent="0.25">
      <c r="L610" s="65"/>
    </row>
    <row r="611" spans="12:12" x14ac:dyDescent="0.25">
      <c r="L611" s="65"/>
    </row>
    <row r="612" spans="12:12" x14ac:dyDescent="0.25">
      <c r="L612" s="65"/>
    </row>
    <row r="613" spans="12:12" x14ac:dyDescent="0.25">
      <c r="L613" s="65"/>
    </row>
    <row r="614" spans="12:12" x14ac:dyDescent="0.25">
      <c r="L614" s="65"/>
    </row>
    <row r="615" spans="12:12" x14ac:dyDescent="0.25">
      <c r="L615" s="65"/>
    </row>
    <row r="616" spans="12:12" x14ac:dyDescent="0.25">
      <c r="L616" s="65"/>
    </row>
    <row r="617" spans="12:12" x14ac:dyDescent="0.25">
      <c r="L617" s="65"/>
    </row>
    <row r="618" spans="12:12" x14ac:dyDescent="0.25">
      <c r="L618" s="65"/>
    </row>
    <row r="619" spans="12:12" x14ac:dyDescent="0.25">
      <c r="L619" s="65"/>
    </row>
    <row r="620" spans="12:12" x14ac:dyDescent="0.25">
      <c r="L620" s="65"/>
    </row>
    <row r="621" spans="12:12" x14ac:dyDescent="0.25">
      <c r="L621" s="65"/>
    </row>
    <row r="622" spans="12:12" x14ac:dyDescent="0.25">
      <c r="L622" s="65"/>
    </row>
    <row r="623" spans="12:12" x14ac:dyDescent="0.25">
      <c r="L623" s="65"/>
    </row>
    <row r="624" spans="12:12" x14ac:dyDescent="0.25">
      <c r="L624" s="65"/>
    </row>
    <row r="625" spans="12:12" x14ac:dyDescent="0.25">
      <c r="L625" s="65"/>
    </row>
    <row r="626" spans="12:12" x14ac:dyDescent="0.25">
      <c r="L626" s="65"/>
    </row>
    <row r="627" spans="12:12" x14ac:dyDescent="0.25">
      <c r="L627" s="65"/>
    </row>
    <row r="628" spans="12:12" x14ac:dyDescent="0.25">
      <c r="L628" s="65"/>
    </row>
    <row r="629" spans="12:12" x14ac:dyDescent="0.25">
      <c r="L629" s="65"/>
    </row>
    <row r="630" spans="12:12" x14ac:dyDescent="0.25">
      <c r="L630" s="65"/>
    </row>
    <row r="631" spans="12:12" x14ac:dyDescent="0.25">
      <c r="L631" s="65"/>
    </row>
    <row r="632" spans="12:12" x14ac:dyDescent="0.25">
      <c r="L632" s="65"/>
    </row>
    <row r="633" spans="12:12" x14ac:dyDescent="0.25">
      <c r="L633" s="65"/>
    </row>
    <row r="634" spans="12:12" x14ac:dyDescent="0.25">
      <c r="L634" s="65"/>
    </row>
    <row r="635" spans="12:12" x14ac:dyDescent="0.25">
      <c r="L635" s="65"/>
    </row>
    <row r="636" spans="12:12" x14ac:dyDescent="0.25">
      <c r="L636" s="65"/>
    </row>
    <row r="637" spans="12:12" x14ac:dyDescent="0.25">
      <c r="L637" s="65"/>
    </row>
    <row r="638" spans="12:12" x14ac:dyDescent="0.25">
      <c r="L638" s="65"/>
    </row>
    <row r="639" spans="12:12" x14ac:dyDescent="0.25">
      <c r="L639" s="65"/>
    </row>
    <row r="640" spans="12:12" x14ac:dyDescent="0.25">
      <c r="L640" s="65"/>
    </row>
    <row r="641" spans="12:12" x14ac:dyDescent="0.25">
      <c r="L641" s="65"/>
    </row>
    <row r="642" spans="12:12" x14ac:dyDescent="0.25">
      <c r="L642" s="65"/>
    </row>
    <row r="643" spans="12:12" x14ac:dyDescent="0.25">
      <c r="L643" s="65"/>
    </row>
    <row r="644" spans="12:12" x14ac:dyDescent="0.25">
      <c r="L644" s="65"/>
    </row>
    <row r="645" spans="12:12" x14ac:dyDescent="0.25">
      <c r="L645" s="65"/>
    </row>
    <row r="646" spans="12:12" x14ac:dyDescent="0.25">
      <c r="L646" s="65"/>
    </row>
    <row r="647" spans="12:12" x14ac:dyDescent="0.25">
      <c r="L647" s="65"/>
    </row>
    <row r="648" spans="12:12" x14ac:dyDescent="0.25">
      <c r="L648" s="65"/>
    </row>
    <row r="649" spans="12:12" x14ac:dyDescent="0.25">
      <c r="L649" s="65"/>
    </row>
    <row r="650" spans="12:12" x14ac:dyDescent="0.25">
      <c r="L650" s="65"/>
    </row>
    <row r="651" spans="12:12" x14ac:dyDescent="0.25">
      <c r="L651" s="65"/>
    </row>
    <row r="652" spans="12:12" x14ac:dyDescent="0.25">
      <c r="L652" s="65"/>
    </row>
    <row r="653" spans="12:12" x14ac:dyDescent="0.25">
      <c r="L653" s="65"/>
    </row>
    <row r="654" spans="12:12" x14ac:dyDescent="0.25">
      <c r="L654" s="65"/>
    </row>
    <row r="655" spans="12:12" x14ac:dyDescent="0.25">
      <c r="L655" s="65"/>
    </row>
    <row r="656" spans="12:12" x14ac:dyDescent="0.25">
      <c r="L656" s="65"/>
    </row>
    <row r="657" spans="12:12" x14ac:dyDescent="0.25">
      <c r="L657" s="65"/>
    </row>
    <row r="658" spans="12:12" x14ac:dyDescent="0.25">
      <c r="L658" s="65"/>
    </row>
    <row r="659" spans="12:12" x14ac:dyDescent="0.25">
      <c r="L659" s="65"/>
    </row>
    <row r="660" spans="12:12" x14ac:dyDescent="0.25">
      <c r="L660" s="65"/>
    </row>
    <row r="661" spans="12:12" x14ac:dyDescent="0.25">
      <c r="L661" s="65"/>
    </row>
    <row r="662" spans="12:12" x14ac:dyDescent="0.25">
      <c r="L662" s="65"/>
    </row>
    <row r="663" spans="12:12" x14ac:dyDescent="0.25">
      <c r="L663" s="65"/>
    </row>
    <row r="664" spans="12:12" x14ac:dyDescent="0.25">
      <c r="L664" s="65"/>
    </row>
    <row r="665" spans="12:12" x14ac:dyDescent="0.25">
      <c r="L665" s="65"/>
    </row>
    <row r="666" spans="12:12" x14ac:dyDescent="0.25">
      <c r="L666" s="65"/>
    </row>
    <row r="667" spans="12:12" x14ac:dyDescent="0.25">
      <c r="L667" s="65"/>
    </row>
    <row r="668" spans="12:12" x14ac:dyDescent="0.25">
      <c r="L668" s="65"/>
    </row>
    <row r="669" spans="12:12" x14ac:dyDescent="0.25">
      <c r="L669" s="65"/>
    </row>
    <row r="670" spans="12:12" x14ac:dyDescent="0.25">
      <c r="L670" s="65"/>
    </row>
    <row r="671" spans="12:12" x14ac:dyDescent="0.25">
      <c r="L671" s="65"/>
    </row>
    <row r="672" spans="12:12" x14ac:dyDescent="0.25">
      <c r="L672" s="65"/>
    </row>
    <row r="673" spans="12:12" x14ac:dyDescent="0.25">
      <c r="L673" s="65"/>
    </row>
    <row r="674" spans="12:12" x14ac:dyDescent="0.25">
      <c r="L674" s="65"/>
    </row>
    <row r="675" spans="12:12" x14ac:dyDescent="0.25">
      <c r="L675" s="65"/>
    </row>
    <row r="676" spans="12:12" x14ac:dyDescent="0.25">
      <c r="L676" s="65"/>
    </row>
    <row r="677" spans="12:12" x14ac:dyDescent="0.25">
      <c r="L677" s="65"/>
    </row>
    <row r="678" spans="12:12" x14ac:dyDescent="0.25">
      <c r="L678" s="65"/>
    </row>
    <row r="679" spans="12:12" x14ac:dyDescent="0.25">
      <c r="L679" s="65"/>
    </row>
    <row r="680" spans="12:12" x14ac:dyDescent="0.25">
      <c r="L680" s="65"/>
    </row>
    <row r="681" spans="12:12" x14ac:dyDescent="0.25">
      <c r="L681" s="65"/>
    </row>
    <row r="682" spans="12:12" x14ac:dyDescent="0.25">
      <c r="L682" s="65"/>
    </row>
    <row r="683" spans="12:12" x14ac:dyDescent="0.25">
      <c r="L683" s="65"/>
    </row>
    <row r="684" spans="12:12" x14ac:dyDescent="0.25">
      <c r="L684" s="65"/>
    </row>
    <row r="685" spans="12:12" x14ac:dyDescent="0.25">
      <c r="L685" s="65"/>
    </row>
    <row r="686" spans="12:12" x14ac:dyDescent="0.25">
      <c r="L686" s="65"/>
    </row>
    <row r="687" spans="12:12" x14ac:dyDescent="0.25">
      <c r="L687" s="65"/>
    </row>
    <row r="688" spans="12:12" x14ac:dyDescent="0.25">
      <c r="L688" s="65"/>
    </row>
    <row r="689" spans="12:12" x14ac:dyDescent="0.25">
      <c r="L689" s="65"/>
    </row>
    <row r="690" spans="12:12" x14ac:dyDescent="0.25">
      <c r="L690" s="65"/>
    </row>
    <row r="691" spans="12:12" x14ac:dyDescent="0.25">
      <c r="L691" s="65"/>
    </row>
    <row r="692" spans="12:12" x14ac:dyDescent="0.25">
      <c r="L692" s="65"/>
    </row>
    <row r="693" spans="12:12" x14ac:dyDescent="0.25">
      <c r="L693" s="65"/>
    </row>
    <row r="694" spans="12:12" x14ac:dyDescent="0.25">
      <c r="L694" s="65"/>
    </row>
    <row r="695" spans="12:12" x14ac:dyDescent="0.25">
      <c r="L695" s="65"/>
    </row>
    <row r="696" spans="12:12" x14ac:dyDescent="0.25">
      <c r="L696" s="65"/>
    </row>
    <row r="697" spans="12:12" x14ac:dyDescent="0.25">
      <c r="L697" s="65"/>
    </row>
    <row r="698" spans="12:12" x14ac:dyDescent="0.25">
      <c r="L698" s="65"/>
    </row>
    <row r="699" spans="12:12" x14ac:dyDescent="0.25">
      <c r="L699" s="65"/>
    </row>
    <row r="700" spans="12:12" x14ac:dyDescent="0.25">
      <c r="L700" s="65"/>
    </row>
    <row r="701" spans="12:12" x14ac:dyDescent="0.25">
      <c r="L701" s="65"/>
    </row>
    <row r="702" spans="12:12" x14ac:dyDescent="0.25">
      <c r="L702" s="65"/>
    </row>
    <row r="703" spans="12:12" x14ac:dyDescent="0.25">
      <c r="L703" s="65"/>
    </row>
    <row r="704" spans="12:12" x14ac:dyDescent="0.25">
      <c r="L704" s="65"/>
    </row>
    <row r="705" spans="12:12" x14ac:dyDescent="0.25">
      <c r="L705" s="65"/>
    </row>
    <row r="706" spans="12:12" x14ac:dyDescent="0.25">
      <c r="L706" s="65"/>
    </row>
    <row r="707" spans="12:12" x14ac:dyDescent="0.25">
      <c r="L707" s="65"/>
    </row>
    <row r="708" spans="12:12" x14ac:dyDescent="0.25">
      <c r="L708" s="65"/>
    </row>
    <row r="709" spans="12:12" x14ac:dyDescent="0.25">
      <c r="L709" s="65"/>
    </row>
    <row r="710" spans="12:12" x14ac:dyDescent="0.25">
      <c r="L710" s="65"/>
    </row>
    <row r="711" spans="12:12" x14ac:dyDescent="0.25">
      <c r="L711" s="65"/>
    </row>
    <row r="712" spans="12:12" x14ac:dyDescent="0.25">
      <c r="L712" s="65"/>
    </row>
    <row r="713" spans="12:12" x14ac:dyDescent="0.25">
      <c r="L713" s="65"/>
    </row>
    <row r="714" spans="12:12" x14ac:dyDescent="0.25">
      <c r="L714" s="65"/>
    </row>
    <row r="715" spans="12:12" x14ac:dyDescent="0.25">
      <c r="L715" s="65"/>
    </row>
    <row r="716" spans="12:12" x14ac:dyDescent="0.25">
      <c r="L716" s="65"/>
    </row>
    <row r="717" spans="12:12" x14ac:dyDescent="0.25">
      <c r="L717" s="65"/>
    </row>
    <row r="718" spans="12:12" x14ac:dyDescent="0.25">
      <c r="L718" s="65"/>
    </row>
    <row r="719" spans="12:12" x14ac:dyDescent="0.25">
      <c r="L719" s="65"/>
    </row>
    <row r="720" spans="12:12" x14ac:dyDescent="0.25">
      <c r="L720" s="65"/>
    </row>
    <row r="721" spans="12:12" x14ac:dyDescent="0.25">
      <c r="L721" s="65"/>
    </row>
    <row r="722" spans="12:12" x14ac:dyDescent="0.25">
      <c r="L722" s="65"/>
    </row>
    <row r="723" spans="12:12" x14ac:dyDescent="0.25">
      <c r="L723" s="65"/>
    </row>
    <row r="724" spans="12:12" x14ac:dyDescent="0.25">
      <c r="L724" s="65"/>
    </row>
    <row r="725" spans="12:12" x14ac:dyDescent="0.25">
      <c r="L725" s="65"/>
    </row>
    <row r="726" spans="12:12" x14ac:dyDescent="0.25">
      <c r="L726" s="65"/>
    </row>
    <row r="727" spans="12:12" x14ac:dyDescent="0.25">
      <c r="L727" s="65"/>
    </row>
    <row r="728" spans="12:12" x14ac:dyDescent="0.25">
      <c r="L728" s="65"/>
    </row>
    <row r="729" spans="12:12" x14ac:dyDescent="0.25">
      <c r="L729" s="65"/>
    </row>
    <row r="730" spans="12:12" x14ac:dyDescent="0.25">
      <c r="L730" s="65"/>
    </row>
    <row r="731" spans="12:12" x14ac:dyDescent="0.25">
      <c r="L731" s="65"/>
    </row>
    <row r="732" spans="12:12" x14ac:dyDescent="0.25">
      <c r="L732" s="65"/>
    </row>
    <row r="733" spans="12:12" x14ac:dyDescent="0.25">
      <c r="L733" s="65"/>
    </row>
    <row r="734" spans="12:12" x14ac:dyDescent="0.25">
      <c r="L734" s="65"/>
    </row>
    <row r="735" spans="12:12" x14ac:dyDescent="0.25">
      <c r="L735" s="65"/>
    </row>
    <row r="736" spans="12:12" x14ac:dyDescent="0.25">
      <c r="L736" s="65"/>
    </row>
    <row r="737" spans="12:12" x14ac:dyDescent="0.25">
      <c r="L737" s="65"/>
    </row>
    <row r="738" spans="12:12" x14ac:dyDescent="0.25">
      <c r="L738" s="65"/>
    </row>
    <row r="739" spans="12:12" x14ac:dyDescent="0.25">
      <c r="L739" s="65"/>
    </row>
    <row r="740" spans="12:12" x14ac:dyDescent="0.25">
      <c r="L740" s="65"/>
    </row>
    <row r="741" spans="12:12" x14ac:dyDescent="0.25">
      <c r="L741" s="65"/>
    </row>
    <row r="742" spans="12:12" x14ac:dyDescent="0.25">
      <c r="L742" s="65"/>
    </row>
    <row r="743" spans="12:12" x14ac:dyDescent="0.25">
      <c r="L743" s="65"/>
    </row>
    <row r="744" spans="12:12" x14ac:dyDescent="0.25">
      <c r="L744" s="65"/>
    </row>
    <row r="745" spans="12:12" x14ac:dyDescent="0.25">
      <c r="L745" s="65"/>
    </row>
    <row r="746" spans="12:12" x14ac:dyDescent="0.25">
      <c r="L746" s="65"/>
    </row>
    <row r="747" spans="12:12" x14ac:dyDescent="0.25">
      <c r="L747" s="65"/>
    </row>
    <row r="748" spans="12:12" x14ac:dyDescent="0.25">
      <c r="L748" s="65"/>
    </row>
    <row r="749" spans="12:12" x14ac:dyDescent="0.25">
      <c r="L749" s="65"/>
    </row>
    <row r="750" spans="12:12" x14ac:dyDescent="0.25">
      <c r="L750" s="65"/>
    </row>
    <row r="751" spans="12:12" x14ac:dyDescent="0.25">
      <c r="L751" s="65"/>
    </row>
    <row r="752" spans="12:12" x14ac:dyDescent="0.25">
      <c r="L752" s="65"/>
    </row>
    <row r="753" spans="12:12" x14ac:dyDescent="0.25">
      <c r="L753" s="65"/>
    </row>
    <row r="754" spans="12:12" x14ac:dyDescent="0.25">
      <c r="L754" s="65"/>
    </row>
    <row r="755" spans="12:12" x14ac:dyDescent="0.25">
      <c r="L755" s="65"/>
    </row>
    <row r="756" spans="12:12" x14ac:dyDescent="0.25">
      <c r="L756" s="65"/>
    </row>
    <row r="757" spans="12:12" x14ac:dyDescent="0.25">
      <c r="L757" s="65"/>
    </row>
    <row r="758" spans="12:12" x14ac:dyDescent="0.25">
      <c r="L758" s="65"/>
    </row>
    <row r="759" spans="12:12" x14ac:dyDescent="0.25">
      <c r="L759" s="65"/>
    </row>
    <row r="760" spans="12:12" x14ac:dyDescent="0.25">
      <c r="L760" s="65"/>
    </row>
    <row r="761" spans="12:12" x14ac:dyDescent="0.25">
      <c r="L761" s="65"/>
    </row>
    <row r="762" spans="12:12" x14ac:dyDescent="0.25">
      <c r="L762" s="65"/>
    </row>
    <row r="763" spans="12:12" x14ac:dyDescent="0.25">
      <c r="L763" s="65"/>
    </row>
    <row r="764" spans="12:12" x14ac:dyDescent="0.25">
      <c r="L764" s="65"/>
    </row>
    <row r="765" spans="12:12" x14ac:dyDescent="0.25">
      <c r="L765" s="65"/>
    </row>
    <row r="766" spans="12:12" x14ac:dyDescent="0.25">
      <c r="L766" s="65"/>
    </row>
    <row r="767" spans="12:12" x14ac:dyDescent="0.25">
      <c r="L767" s="65"/>
    </row>
    <row r="768" spans="12:12" x14ac:dyDescent="0.25">
      <c r="L768" s="65"/>
    </row>
    <row r="769" spans="12:12" x14ac:dyDescent="0.25">
      <c r="L769" s="65"/>
    </row>
    <row r="770" spans="12:12" x14ac:dyDescent="0.25">
      <c r="L770" s="65"/>
    </row>
    <row r="771" spans="12:12" x14ac:dyDescent="0.25">
      <c r="L771" s="65"/>
    </row>
    <row r="772" spans="12:12" x14ac:dyDescent="0.25">
      <c r="L772" s="65"/>
    </row>
    <row r="773" spans="12:12" x14ac:dyDescent="0.25">
      <c r="L773" s="65"/>
    </row>
    <row r="774" spans="12:12" x14ac:dyDescent="0.25">
      <c r="L774" s="65"/>
    </row>
    <row r="775" spans="12:12" x14ac:dyDescent="0.25">
      <c r="L775" s="65"/>
    </row>
    <row r="776" spans="12:12" x14ac:dyDescent="0.25">
      <c r="L776" s="65"/>
    </row>
    <row r="777" spans="12:12" x14ac:dyDescent="0.25">
      <c r="L777" s="65"/>
    </row>
    <row r="778" spans="12:12" x14ac:dyDescent="0.25">
      <c r="L778" s="65"/>
    </row>
    <row r="779" spans="12:12" x14ac:dyDescent="0.25">
      <c r="L779" s="65"/>
    </row>
    <row r="780" spans="12:12" x14ac:dyDescent="0.25">
      <c r="L780" s="65"/>
    </row>
    <row r="781" spans="12:12" x14ac:dyDescent="0.25">
      <c r="L781" s="65"/>
    </row>
    <row r="782" spans="12:12" x14ac:dyDescent="0.25">
      <c r="L782" s="65"/>
    </row>
    <row r="783" spans="12:12" x14ac:dyDescent="0.25">
      <c r="L783" s="65"/>
    </row>
    <row r="784" spans="12:12" x14ac:dyDescent="0.25">
      <c r="L784" s="65"/>
    </row>
    <row r="785" spans="12:12" x14ac:dyDescent="0.25">
      <c r="L785" s="65"/>
    </row>
    <row r="786" spans="12:12" x14ac:dyDescent="0.25">
      <c r="L786" s="65"/>
    </row>
    <row r="787" spans="12:12" x14ac:dyDescent="0.25">
      <c r="L787" s="65"/>
    </row>
    <row r="788" spans="12:12" x14ac:dyDescent="0.25">
      <c r="L788" s="65"/>
    </row>
    <row r="789" spans="12:12" x14ac:dyDescent="0.25">
      <c r="L789" s="65"/>
    </row>
    <row r="790" spans="12:12" x14ac:dyDescent="0.25">
      <c r="L790" s="65"/>
    </row>
    <row r="791" spans="12:12" x14ac:dyDescent="0.25">
      <c r="L791" s="65"/>
    </row>
    <row r="792" spans="12:12" x14ac:dyDescent="0.25">
      <c r="L792" s="65"/>
    </row>
    <row r="793" spans="12:12" x14ac:dyDescent="0.25">
      <c r="L793" s="65"/>
    </row>
    <row r="794" spans="12:12" x14ac:dyDescent="0.25">
      <c r="L794" s="65"/>
    </row>
    <row r="795" spans="12:12" x14ac:dyDescent="0.25">
      <c r="L795" s="65"/>
    </row>
    <row r="796" spans="12:12" x14ac:dyDescent="0.25">
      <c r="L796" s="65"/>
    </row>
    <row r="797" spans="12:12" x14ac:dyDescent="0.25">
      <c r="L797" s="65"/>
    </row>
    <row r="798" spans="12:12" x14ac:dyDescent="0.25">
      <c r="L798" s="65"/>
    </row>
    <row r="799" spans="12:12" x14ac:dyDescent="0.25">
      <c r="L799" s="65"/>
    </row>
    <row r="800" spans="12:12" x14ac:dyDescent="0.25">
      <c r="L800" s="65"/>
    </row>
    <row r="801" spans="12:12" x14ac:dyDescent="0.25">
      <c r="L801" s="65"/>
    </row>
    <row r="802" spans="12:12" x14ac:dyDescent="0.25">
      <c r="L802" s="65"/>
    </row>
    <row r="803" spans="12:12" x14ac:dyDescent="0.25">
      <c r="L803" s="65"/>
    </row>
    <row r="804" spans="12:12" x14ac:dyDescent="0.25">
      <c r="L804" s="65"/>
    </row>
    <row r="805" spans="12:12" x14ac:dyDescent="0.25">
      <c r="L805" s="65"/>
    </row>
    <row r="806" spans="12:12" x14ac:dyDescent="0.25">
      <c r="L806" s="65"/>
    </row>
    <row r="807" spans="12:12" x14ac:dyDescent="0.25">
      <c r="L807" s="65"/>
    </row>
    <row r="808" spans="12:12" x14ac:dyDescent="0.25">
      <c r="L808" s="65"/>
    </row>
    <row r="809" spans="12:12" x14ac:dyDescent="0.25">
      <c r="L809" s="65"/>
    </row>
    <row r="810" spans="12:12" x14ac:dyDescent="0.25">
      <c r="L810" s="65"/>
    </row>
    <row r="811" spans="12:12" x14ac:dyDescent="0.25">
      <c r="L811" s="65"/>
    </row>
    <row r="812" spans="12:12" x14ac:dyDescent="0.25">
      <c r="L812" s="65"/>
    </row>
    <row r="813" spans="12:12" x14ac:dyDescent="0.25">
      <c r="L813" s="65"/>
    </row>
    <row r="814" spans="12:12" x14ac:dyDescent="0.25">
      <c r="L814" s="65"/>
    </row>
    <row r="815" spans="12:12" x14ac:dyDescent="0.25">
      <c r="L815" s="65"/>
    </row>
    <row r="816" spans="12:12" x14ac:dyDescent="0.25">
      <c r="L816" s="65"/>
    </row>
    <row r="817" spans="12:12" x14ac:dyDescent="0.25">
      <c r="L817" s="65"/>
    </row>
    <row r="818" spans="12:12" x14ac:dyDescent="0.25">
      <c r="L818" s="65"/>
    </row>
    <row r="819" spans="12:12" x14ac:dyDescent="0.25">
      <c r="L819" s="65"/>
    </row>
    <row r="820" spans="12:12" x14ac:dyDescent="0.25">
      <c r="L820" s="65"/>
    </row>
    <row r="821" spans="12:12" x14ac:dyDescent="0.25">
      <c r="L821" s="65"/>
    </row>
    <row r="822" spans="12:12" x14ac:dyDescent="0.25">
      <c r="L822" s="65"/>
    </row>
    <row r="823" spans="12:12" x14ac:dyDescent="0.25">
      <c r="L823" s="65"/>
    </row>
    <row r="824" spans="12:12" x14ac:dyDescent="0.25">
      <c r="L824" s="65"/>
    </row>
    <row r="825" spans="12:12" x14ac:dyDescent="0.25">
      <c r="L825" s="65"/>
    </row>
    <row r="826" spans="12:12" x14ac:dyDescent="0.25">
      <c r="L826" s="65"/>
    </row>
    <row r="827" spans="12:12" x14ac:dyDescent="0.25">
      <c r="L827" s="65"/>
    </row>
    <row r="828" spans="12:12" x14ac:dyDescent="0.25">
      <c r="L828" s="65"/>
    </row>
    <row r="829" spans="12:12" x14ac:dyDescent="0.25">
      <c r="L829" s="65"/>
    </row>
    <row r="830" spans="12:12" x14ac:dyDescent="0.25">
      <c r="L830" s="65"/>
    </row>
    <row r="831" spans="12:12" x14ac:dyDescent="0.25">
      <c r="L831" s="65"/>
    </row>
    <row r="832" spans="12:12" x14ac:dyDescent="0.25">
      <c r="L832" s="65"/>
    </row>
    <row r="833" spans="12:12" x14ac:dyDescent="0.25">
      <c r="L833" s="65"/>
    </row>
    <row r="834" spans="12:12" x14ac:dyDescent="0.25">
      <c r="L834" s="65"/>
    </row>
    <row r="835" spans="12:12" x14ac:dyDescent="0.25">
      <c r="L835" s="65"/>
    </row>
    <row r="836" spans="12:12" x14ac:dyDescent="0.25">
      <c r="L836" s="65"/>
    </row>
    <row r="837" spans="12:12" x14ac:dyDescent="0.25">
      <c r="L837" s="65"/>
    </row>
    <row r="838" spans="12:12" x14ac:dyDescent="0.25">
      <c r="L838" s="65"/>
    </row>
    <row r="839" spans="12:12" x14ac:dyDescent="0.25">
      <c r="L839" s="65"/>
    </row>
    <row r="840" spans="12:12" x14ac:dyDescent="0.25">
      <c r="L840" s="65"/>
    </row>
    <row r="841" spans="12:12" x14ac:dyDescent="0.25">
      <c r="L841" s="65"/>
    </row>
    <row r="842" spans="12:12" x14ac:dyDescent="0.25">
      <c r="L842" s="65"/>
    </row>
    <row r="843" spans="12:12" x14ac:dyDescent="0.25">
      <c r="L843" s="65"/>
    </row>
    <row r="844" spans="12:12" x14ac:dyDescent="0.25">
      <c r="L844" s="65"/>
    </row>
    <row r="845" spans="12:12" x14ac:dyDescent="0.25">
      <c r="L845" s="65"/>
    </row>
    <row r="846" spans="12:12" x14ac:dyDescent="0.25">
      <c r="L846" s="65"/>
    </row>
    <row r="847" spans="12:12" x14ac:dyDescent="0.25">
      <c r="L847" s="65"/>
    </row>
    <row r="848" spans="12:12" x14ac:dyDescent="0.25">
      <c r="L848" s="65"/>
    </row>
    <row r="849" spans="12:12" x14ac:dyDescent="0.25">
      <c r="L849" s="65"/>
    </row>
    <row r="850" spans="12:12" x14ac:dyDescent="0.25">
      <c r="L850" s="65"/>
    </row>
    <row r="851" spans="12:12" x14ac:dyDescent="0.25">
      <c r="L851" s="65"/>
    </row>
    <row r="852" spans="12:12" x14ac:dyDescent="0.25">
      <c r="L852" s="65"/>
    </row>
    <row r="853" spans="12:12" x14ac:dyDescent="0.25">
      <c r="L853" s="65"/>
    </row>
    <row r="854" spans="12:12" x14ac:dyDescent="0.25">
      <c r="L854" s="65"/>
    </row>
    <row r="855" spans="12:12" x14ac:dyDescent="0.25">
      <c r="L855" s="65"/>
    </row>
    <row r="856" spans="12:12" x14ac:dyDescent="0.25">
      <c r="L856" s="65"/>
    </row>
    <row r="857" spans="12:12" x14ac:dyDescent="0.25">
      <c r="L857" s="65"/>
    </row>
    <row r="858" spans="12:12" x14ac:dyDescent="0.25">
      <c r="L858" s="65"/>
    </row>
    <row r="859" spans="12:12" x14ac:dyDescent="0.25">
      <c r="L859" s="65"/>
    </row>
    <row r="860" spans="12:12" x14ac:dyDescent="0.25">
      <c r="L860" s="65"/>
    </row>
    <row r="861" spans="12:12" x14ac:dyDescent="0.25">
      <c r="L861" s="65"/>
    </row>
    <row r="862" spans="12:12" x14ac:dyDescent="0.25">
      <c r="L862" s="65"/>
    </row>
    <row r="863" spans="12:12" x14ac:dyDescent="0.25">
      <c r="L863" s="65"/>
    </row>
    <row r="864" spans="12:12" x14ac:dyDescent="0.25">
      <c r="L864" s="65"/>
    </row>
    <row r="865" spans="12:12" x14ac:dyDescent="0.25">
      <c r="L865" s="65"/>
    </row>
    <row r="866" spans="12:12" x14ac:dyDescent="0.25">
      <c r="L866" s="65"/>
    </row>
    <row r="867" spans="12:12" x14ac:dyDescent="0.25">
      <c r="L867" s="65"/>
    </row>
    <row r="868" spans="12:12" x14ac:dyDescent="0.25">
      <c r="L868" s="65"/>
    </row>
    <row r="869" spans="12:12" x14ac:dyDescent="0.25">
      <c r="L869" s="65"/>
    </row>
    <row r="870" spans="12:12" x14ac:dyDescent="0.25">
      <c r="L870" s="65"/>
    </row>
    <row r="871" spans="12:12" x14ac:dyDescent="0.25">
      <c r="L871" s="65"/>
    </row>
    <row r="872" spans="12:12" x14ac:dyDescent="0.25">
      <c r="L872" s="65"/>
    </row>
    <row r="873" spans="12:12" x14ac:dyDescent="0.25">
      <c r="L873" s="65"/>
    </row>
    <row r="874" spans="12:12" x14ac:dyDescent="0.25">
      <c r="L874" s="65"/>
    </row>
    <row r="875" spans="12:12" x14ac:dyDescent="0.25">
      <c r="L875" s="65"/>
    </row>
    <row r="876" spans="12:12" x14ac:dyDescent="0.25">
      <c r="L876" s="65"/>
    </row>
    <row r="877" spans="12:12" x14ac:dyDescent="0.25">
      <c r="L877" s="65"/>
    </row>
    <row r="878" spans="12:12" x14ac:dyDescent="0.25">
      <c r="L878" s="65"/>
    </row>
    <row r="879" spans="12:12" x14ac:dyDescent="0.25">
      <c r="L879" s="65"/>
    </row>
    <row r="880" spans="12:12" x14ac:dyDescent="0.25">
      <c r="L880" s="65"/>
    </row>
    <row r="881" spans="12:12" x14ac:dyDescent="0.25">
      <c r="L881" s="65"/>
    </row>
    <row r="882" spans="12:12" x14ac:dyDescent="0.25">
      <c r="L882" s="65"/>
    </row>
    <row r="883" spans="12:12" x14ac:dyDescent="0.25">
      <c r="L883" s="65"/>
    </row>
    <row r="884" spans="12:12" x14ac:dyDescent="0.25">
      <c r="L884" s="65"/>
    </row>
    <row r="885" spans="12:12" x14ac:dyDescent="0.25">
      <c r="L885" s="65"/>
    </row>
    <row r="886" spans="12:12" x14ac:dyDescent="0.25">
      <c r="L886" s="65"/>
    </row>
    <row r="887" spans="12:12" x14ac:dyDescent="0.25">
      <c r="L887" s="65"/>
    </row>
    <row r="888" spans="12:12" x14ac:dyDescent="0.25">
      <c r="L888" s="65"/>
    </row>
    <row r="889" spans="12:12" x14ac:dyDescent="0.25">
      <c r="L889" s="65"/>
    </row>
    <row r="890" spans="12:12" x14ac:dyDescent="0.25">
      <c r="L890" s="65"/>
    </row>
    <row r="891" spans="12:12" x14ac:dyDescent="0.25">
      <c r="L891" s="65"/>
    </row>
    <row r="892" spans="12:12" x14ac:dyDescent="0.25">
      <c r="L892" s="65"/>
    </row>
    <row r="893" spans="12:12" x14ac:dyDescent="0.25">
      <c r="L893" s="65"/>
    </row>
    <row r="894" spans="12:12" x14ac:dyDescent="0.25">
      <c r="L894" s="65"/>
    </row>
    <row r="895" spans="12:12" x14ac:dyDescent="0.25">
      <c r="L895" s="65"/>
    </row>
    <row r="896" spans="12:12" x14ac:dyDescent="0.25">
      <c r="L896" s="65"/>
    </row>
    <row r="897" spans="12:12" x14ac:dyDescent="0.25">
      <c r="L897" s="65"/>
    </row>
    <row r="898" spans="12:12" x14ac:dyDescent="0.25">
      <c r="L898" s="65"/>
    </row>
    <row r="899" spans="12:12" x14ac:dyDescent="0.25">
      <c r="L899" s="65"/>
    </row>
    <row r="900" spans="12:12" x14ac:dyDescent="0.25">
      <c r="L900" s="65"/>
    </row>
    <row r="901" spans="12:12" x14ac:dyDescent="0.25">
      <c r="L901" s="65"/>
    </row>
    <row r="902" spans="12:12" x14ac:dyDescent="0.25">
      <c r="L902" s="65"/>
    </row>
    <row r="903" spans="12:12" x14ac:dyDescent="0.25">
      <c r="L903" s="65"/>
    </row>
    <row r="904" spans="12:12" x14ac:dyDescent="0.25">
      <c r="L904" s="65"/>
    </row>
    <row r="905" spans="12:12" x14ac:dyDescent="0.25">
      <c r="L905" s="65"/>
    </row>
    <row r="906" spans="12:12" x14ac:dyDescent="0.25">
      <c r="L906" s="65"/>
    </row>
    <row r="907" spans="12:12" x14ac:dyDescent="0.25">
      <c r="L907" s="65"/>
    </row>
    <row r="908" spans="12:12" x14ac:dyDescent="0.25">
      <c r="L908" s="65"/>
    </row>
    <row r="909" spans="12:12" x14ac:dyDescent="0.25">
      <c r="L909" s="65"/>
    </row>
    <row r="910" spans="12:12" x14ac:dyDescent="0.25">
      <c r="L910" s="65"/>
    </row>
    <row r="911" spans="12:12" x14ac:dyDescent="0.25">
      <c r="L911" s="65"/>
    </row>
    <row r="912" spans="12:12" x14ac:dyDescent="0.25">
      <c r="L912" s="65"/>
    </row>
    <row r="913" spans="12:12" x14ac:dyDescent="0.25">
      <c r="L913" s="65"/>
    </row>
    <row r="914" spans="12:12" x14ac:dyDescent="0.25">
      <c r="L914" s="65"/>
    </row>
    <row r="915" spans="12:12" x14ac:dyDescent="0.25">
      <c r="L915" s="65"/>
    </row>
    <row r="916" spans="12:12" x14ac:dyDescent="0.25">
      <c r="L916" s="65"/>
    </row>
    <row r="917" spans="12:12" x14ac:dyDescent="0.25">
      <c r="L917" s="65"/>
    </row>
    <row r="918" spans="12:12" x14ac:dyDescent="0.25">
      <c r="L918" s="65"/>
    </row>
    <row r="919" spans="12:12" x14ac:dyDescent="0.25">
      <c r="L919" s="65"/>
    </row>
    <row r="920" spans="12:12" x14ac:dyDescent="0.25">
      <c r="L920" s="65"/>
    </row>
    <row r="921" spans="12:12" x14ac:dyDescent="0.25">
      <c r="L921" s="65"/>
    </row>
    <row r="922" spans="12:12" x14ac:dyDescent="0.25">
      <c r="L922" s="65"/>
    </row>
    <row r="923" spans="12:12" x14ac:dyDescent="0.25">
      <c r="L923" s="65"/>
    </row>
  </sheetData>
  <sheetProtection sheet="1" objects="1" scenarios="1"/>
  <sortState ref="H2:I79">
    <sortCondition ref="H2:H79"/>
  </sortState>
  <customSheetViews>
    <customSheetView guid="{1A030D3C-92EE-4DAF-ABAC-228947DF045D}" showGridLines="0">
      <selection activeCell="C80" sqref="C80"/>
      <pageMargins left="0.511811024" right="0.511811024" top="0.78740157499999996" bottom="0.78740157499999996" header="0.31496062000000002" footer="0.31496062000000002"/>
      <pageSetup paperSize="9" orientation="portrait" r:id="rId1"/>
    </customSheetView>
    <customSheetView guid="{3750D93B-2A32-4040-BAE5-F8408ECDBB1D}" showGridLines="0">
      <selection activeCell="C80" sqref="C80"/>
      <pageMargins left="0.511811024" right="0.511811024" top="0.78740157499999996" bottom="0.78740157499999996" header="0.31496062000000002" footer="0.31496062000000002"/>
      <pageSetup paperSize="9" orientation="portrait" r:id="rId2"/>
    </customSheetView>
    <customSheetView guid="{9EFA0E2E-4423-4194-BE85-A51AF61C76D7}" showGridLines="0" topLeftCell="A40">
      <selection activeCell="E89" sqref="E89"/>
      <pageMargins left="0.511811024" right="0.511811024" top="0.78740157499999996" bottom="0.78740157499999996" header="0.31496062000000002" footer="0.31496062000000002"/>
      <pageSetup paperSize="9" orientation="portrait" r:id="rId3"/>
    </customSheetView>
  </customSheetViews>
  <mergeCells count="8">
    <mergeCell ref="A86:J86"/>
    <mergeCell ref="A87:J87"/>
    <mergeCell ref="A88:J88"/>
    <mergeCell ref="A80:B80"/>
    <mergeCell ref="A82:J82"/>
    <mergeCell ref="A83:J83"/>
    <mergeCell ref="A84:J84"/>
    <mergeCell ref="A85:J85"/>
  </mergeCells>
  <pageMargins left="0.511811024" right="0.511811024" top="0.78740157499999996" bottom="0.78740157499999996" header="0.31496062000000002" footer="0.31496062000000002"/>
  <pageSetup paperSize="9" orientation="portrait"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tabColor rgb="FFFF99CC"/>
  </sheetPr>
  <dimension ref="A1:N89"/>
  <sheetViews>
    <sheetView showGridLines="0" workbookViewId="0">
      <pane ySplit="1" topLeftCell="A2" activePane="bottomLeft" state="frozen"/>
      <selection pane="bottomLeft" activeCell="G6" sqref="G6"/>
    </sheetView>
  </sheetViews>
  <sheetFormatPr defaultRowHeight="15" x14ac:dyDescent="0.25"/>
  <cols>
    <col min="1" max="1" width="16.5703125" style="14" bestFit="1" customWidth="1"/>
    <col min="2" max="2" width="23.85546875" style="14" bestFit="1" customWidth="1"/>
    <col min="3" max="6" width="20.28515625" style="14" customWidth="1"/>
    <col min="7" max="9" width="9.140625" style="14"/>
    <col min="10" max="10" width="22.42578125" style="14" customWidth="1"/>
    <col min="11" max="14" width="9.140625" style="14" customWidth="1"/>
    <col min="15" max="16384" width="9.140625" style="14"/>
  </cols>
  <sheetData>
    <row r="1" spans="1:14" s="15" customFormat="1" ht="30" x14ac:dyDescent="0.25">
      <c r="A1" s="11" t="s">
        <v>99</v>
      </c>
      <c r="B1" s="11" t="s">
        <v>94</v>
      </c>
      <c r="C1" s="12" t="s">
        <v>95</v>
      </c>
      <c r="D1" s="12" t="s">
        <v>96</v>
      </c>
      <c r="E1" s="13" t="s">
        <v>97</v>
      </c>
      <c r="F1" s="13" t="s">
        <v>98</v>
      </c>
    </row>
    <row r="2" spans="1:14" x14ac:dyDescent="0.25">
      <c r="A2" s="16" t="s">
        <v>92</v>
      </c>
      <c r="B2" s="16" t="s">
        <v>6</v>
      </c>
      <c r="C2" s="28">
        <v>80.351906158357764</v>
      </c>
      <c r="D2" s="28">
        <v>69.802513464991023</v>
      </c>
      <c r="E2" s="28">
        <v>78.927524088814422</v>
      </c>
      <c r="F2" s="28">
        <v>65.350089766606828</v>
      </c>
      <c r="H2" s="15"/>
      <c r="K2" s="73"/>
      <c r="L2" s="73"/>
      <c r="M2" s="73"/>
      <c r="N2" s="73"/>
    </row>
    <row r="3" spans="1:14" x14ac:dyDescent="0.25">
      <c r="A3" s="16" t="s">
        <v>100</v>
      </c>
      <c r="B3" s="16" t="s">
        <v>7</v>
      </c>
      <c r="C3" s="28">
        <v>81.864235055724421</v>
      </c>
      <c r="D3" s="28">
        <v>72</v>
      </c>
      <c r="E3" s="28">
        <v>52.077001013171234</v>
      </c>
      <c r="F3" s="28">
        <v>42.608695652173914</v>
      </c>
      <c r="K3" s="73"/>
      <c r="L3" s="73"/>
      <c r="M3" s="73"/>
      <c r="N3" s="73"/>
    </row>
    <row r="4" spans="1:14" ht="15" customHeight="1" x14ac:dyDescent="0.25">
      <c r="A4" s="16" t="s">
        <v>100</v>
      </c>
      <c r="B4" s="16" t="s">
        <v>8</v>
      </c>
      <c r="C4" s="28">
        <v>65.389876880984957</v>
      </c>
      <c r="D4" s="28">
        <v>58.536585365853654</v>
      </c>
      <c r="E4" s="28">
        <v>69.767441860465112</v>
      </c>
      <c r="F4" s="28">
        <v>41.11498257839721</v>
      </c>
      <c r="K4" s="73"/>
      <c r="L4" s="73"/>
      <c r="M4" s="73"/>
      <c r="N4" s="73"/>
    </row>
    <row r="5" spans="1:14" ht="15" customHeight="1" x14ac:dyDescent="0.25">
      <c r="A5" s="16" t="s">
        <v>93</v>
      </c>
      <c r="B5" s="16" t="s">
        <v>9</v>
      </c>
      <c r="C5" s="28">
        <v>76.162506118453251</v>
      </c>
      <c r="D5" s="28">
        <v>69.612794612794616</v>
      </c>
      <c r="E5" s="28">
        <v>55.996084189916786</v>
      </c>
      <c r="F5" s="28">
        <v>59.006734006734007</v>
      </c>
      <c r="K5" s="73"/>
      <c r="L5" s="73"/>
      <c r="M5" s="73"/>
      <c r="N5" s="73"/>
    </row>
    <row r="6" spans="1:14" ht="15" customHeight="1" x14ac:dyDescent="0.25">
      <c r="A6" s="16" t="s">
        <v>93</v>
      </c>
      <c r="B6" s="16" t="s">
        <v>10</v>
      </c>
      <c r="C6" s="28">
        <v>74.948240165631475</v>
      </c>
      <c r="D6" s="28">
        <v>72.344161545215101</v>
      </c>
      <c r="E6" s="28">
        <v>54.45134575569358</v>
      </c>
      <c r="F6" s="28">
        <v>63.915715539947328</v>
      </c>
      <c r="K6" s="73"/>
      <c r="L6" s="73"/>
      <c r="M6" s="73"/>
      <c r="N6" s="73"/>
    </row>
    <row r="7" spans="1:14" ht="15" customHeight="1" x14ac:dyDescent="0.25">
      <c r="A7" s="16" t="s">
        <v>100</v>
      </c>
      <c r="B7" s="16" t="s">
        <v>11</v>
      </c>
      <c r="C7" s="28">
        <v>96.849087893864009</v>
      </c>
      <c r="D7" s="28">
        <v>91.223021582733807</v>
      </c>
      <c r="E7" s="28">
        <v>82.91873963515755</v>
      </c>
      <c r="F7" s="28">
        <v>61.870503597122308</v>
      </c>
      <c r="K7" s="73"/>
      <c r="L7" s="73"/>
      <c r="M7" s="73"/>
      <c r="N7" s="73"/>
    </row>
    <row r="8" spans="1:14" ht="15" customHeight="1" x14ac:dyDescent="0.25">
      <c r="A8" s="16" t="s">
        <v>93</v>
      </c>
      <c r="B8" s="16" t="s">
        <v>12</v>
      </c>
      <c r="C8" s="28">
        <v>86.294855166450503</v>
      </c>
      <c r="D8" s="28">
        <v>73.11511585141595</v>
      </c>
      <c r="E8" s="28">
        <v>74.102896670990063</v>
      </c>
      <c r="F8" s="28">
        <v>55.608679661640302</v>
      </c>
      <c r="K8" s="73"/>
      <c r="L8" s="73"/>
      <c r="M8" s="73"/>
      <c r="N8" s="73"/>
    </row>
    <row r="9" spans="1:14" ht="15" customHeight="1" x14ac:dyDescent="0.25">
      <c r="A9" s="16" t="s">
        <v>93</v>
      </c>
      <c r="B9" s="16" t="s">
        <v>13</v>
      </c>
      <c r="C9" s="28">
        <v>65.666041275797369</v>
      </c>
      <c r="D9" s="28">
        <v>56.872037914691944</v>
      </c>
      <c r="E9" s="28">
        <v>45.778611632270163</v>
      </c>
      <c r="F9" s="28">
        <v>33.80726698262243</v>
      </c>
      <c r="K9" s="73"/>
      <c r="L9" s="73"/>
      <c r="M9" s="73"/>
      <c r="N9" s="73"/>
    </row>
    <row r="10" spans="1:14" ht="15" customHeight="1" x14ac:dyDescent="0.25">
      <c r="A10" s="16" t="s">
        <v>92</v>
      </c>
      <c r="B10" s="16" t="s">
        <v>14</v>
      </c>
      <c r="C10" s="28">
        <v>78.924205378973099</v>
      </c>
      <c r="D10" s="28">
        <v>67.375065754865858</v>
      </c>
      <c r="E10" s="28">
        <v>70.880195599022002</v>
      </c>
      <c r="F10" s="28">
        <v>58.158863755917935</v>
      </c>
      <c r="K10" s="73"/>
      <c r="L10" s="73"/>
      <c r="M10" s="73"/>
      <c r="N10" s="73"/>
    </row>
    <row r="11" spans="1:14" ht="15" customHeight="1" x14ac:dyDescent="0.25">
      <c r="A11" s="16" t="s">
        <v>93</v>
      </c>
      <c r="B11" s="16" t="s">
        <v>102</v>
      </c>
      <c r="C11" s="28">
        <v>97.48743718592965</v>
      </c>
      <c r="D11" s="28">
        <v>77.398720682302766</v>
      </c>
      <c r="E11" s="28">
        <v>85.929648241206024</v>
      </c>
      <c r="F11" s="28">
        <v>65.031982942430702</v>
      </c>
      <c r="K11" s="73"/>
      <c r="L11" s="73"/>
      <c r="M11" s="73"/>
      <c r="N11" s="73"/>
    </row>
    <row r="12" spans="1:14" ht="15" customHeight="1" x14ac:dyDescent="0.25">
      <c r="A12" s="16" t="s">
        <v>100</v>
      </c>
      <c r="B12" s="16" t="s">
        <v>16</v>
      </c>
      <c r="C12" s="28">
        <v>76.929786306149154</v>
      </c>
      <c r="D12" s="28">
        <v>63.985239852398522</v>
      </c>
      <c r="E12" s="28">
        <v>57.653728739642382</v>
      </c>
      <c r="F12" s="28">
        <v>35.498154981549817</v>
      </c>
      <c r="K12" s="73"/>
      <c r="L12" s="73"/>
      <c r="M12" s="73"/>
      <c r="N12" s="73"/>
    </row>
    <row r="13" spans="1:14" x14ac:dyDescent="0.25">
      <c r="A13" s="16" t="s">
        <v>100</v>
      </c>
      <c r="B13" s="16" t="s">
        <v>17</v>
      </c>
      <c r="C13" s="28">
        <v>70.175438596491219</v>
      </c>
      <c r="D13" s="28">
        <v>55.541841520612188</v>
      </c>
      <c r="E13" s="28">
        <v>53.609433419614604</v>
      </c>
      <c r="F13" s="28">
        <v>31.992100715872624</v>
      </c>
      <c r="K13" s="73"/>
      <c r="L13" s="73"/>
      <c r="M13" s="73"/>
      <c r="N13" s="73"/>
    </row>
    <row r="14" spans="1:14" x14ac:dyDescent="0.25">
      <c r="A14" s="16" t="s">
        <v>100</v>
      </c>
      <c r="B14" s="16" t="s">
        <v>18</v>
      </c>
      <c r="C14" s="28">
        <v>81.410867492850343</v>
      </c>
      <c r="D14" s="28">
        <v>69.748580697485806</v>
      </c>
      <c r="E14" s="28">
        <v>43.851286939942803</v>
      </c>
      <c r="F14" s="28">
        <v>30.170316301703163</v>
      </c>
      <c r="K14" s="73"/>
      <c r="L14" s="73"/>
      <c r="M14" s="73"/>
      <c r="N14" s="73"/>
    </row>
    <row r="15" spans="1:14" ht="15" customHeight="1" x14ac:dyDescent="0.25">
      <c r="A15" s="16" t="s">
        <v>93</v>
      </c>
      <c r="B15" s="16" t="s">
        <v>19</v>
      </c>
      <c r="C15" s="28">
        <v>74.479166666666657</v>
      </c>
      <c r="D15" s="28">
        <v>53.111111111111107</v>
      </c>
      <c r="E15" s="28">
        <v>51.302083333333336</v>
      </c>
      <c r="F15" s="28">
        <v>28.222222222222221</v>
      </c>
      <c r="K15" s="73"/>
      <c r="L15" s="73"/>
      <c r="M15" s="73"/>
      <c r="N15" s="73"/>
    </row>
    <row r="16" spans="1:14" ht="15" customHeight="1" x14ac:dyDescent="0.25">
      <c r="A16" s="16" t="s">
        <v>92</v>
      </c>
      <c r="B16" s="16" t="s">
        <v>20</v>
      </c>
      <c r="C16" s="28">
        <v>86.514886164623476</v>
      </c>
      <c r="D16" s="28">
        <v>73.691860465116278</v>
      </c>
      <c r="E16" s="28">
        <v>72.504378283712782</v>
      </c>
      <c r="F16" s="28">
        <v>57.994186046511629</v>
      </c>
      <c r="K16" s="73"/>
      <c r="L16" s="73"/>
      <c r="M16" s="73"/>
      <c r="N16" s="73"/>
    </row>
    <row r="17" spans="1:14" ht="15" customHeight="1" x14ac:dyDescent="0.25">
      <c r="A17" s="16" t="s">
        <v>93</v>
      </c>
      <c r="B17" s="16" t="s">
        <v>21</v>
      </c>
      <c r="C17" s="28">
        <v>82.082199838247178</v>
      </c>
      <c r="D17" s="28">
        <v>69.242892265019236</v>
      </c>
      <c r="E17" s="28">
        <v>80.464671715315049</v>
      </c>
      <c r="F17" s="28">
        <v>57.794868562062661</v>
      </c>
      <c r="K17" s="73"/>
      <c r="L17" s="73"/>
      <c r="M17" s="73"/>
      <c r="N17" s="73"/>
    </row>
    <row r="18" spans="1:14" ht="15" customHeight="1" x14ac:dyDescent="0.25">
      <c r="A18" s="16" t="s">
        <v>92</v>
      </c>
      <c r="B18" s="16" t="s">
        <v>22</v>
      </c>
      <c r="C18" s="28">
        <v>76.224244046026229</v>
      </c>
      <c r="D18" s="28">
        <v>60.0787107523484</v>
      </c>
      <c r="E18" s="28">
        <v>46.628311479796629</v>
      </c>
      <c r="F18" s="28">
        <v>37.304300364827206</v>
      </c>
      <c r="K18" s="73"/>
      <c r="L18" s="73"/>
      <c r="M18" s="73"/>
      <c r="N18" s="73"/>
    </row>
    <row r="19" spans="1:14" ht="15" customHeight="1" x14ac:dyDescent="0.25">
      <c r="A19" s="16" t="s">
        <v>93</v>
      </c>
      <c r="B19" s="16" t="s">
        <v>23</v>
      </c>
      <c r="C19" s="28">
        <v>87.188019966722123</v>
      </c>
      <c r="D19" s="28">
        <v>77.215644061715111</v>
      </c>
      <c r="E19" s="28">
        <v>80.366056572379364</v>
      </c>
      <c r="F19" s="28">
        <v>66.09257265877288</v>
      </c>
      <c r="K19" s="73"/>
      <c r="L19" s="73"/>
      <c r="M19" s="73"/>
      <c r="N19" s="73"/>
    </row>
    <row r="20" spans="1:14" ht="15" customHeight="1" x14ac:dyDescent="0.25">
      <c r="A20" s="16" t="s">
        <v>100</v>
      </c>
      <c r="B20" s="16" t="s">
        <v>24</v>
      </c>
      <c r="C20" s="28">
        <v>48.45151261509028</v>
      </c>
      <c r="D20" s="28">
        <v>40.466123543363928</v>
      </c>
      <c r="E20" s="28">
        <v>37.211526964008129</v>
      </c>
      <c r="F20" s="28">
        <v>25.65741982056306</v>
      </c>
      <c r="K20" s="73"/>
      <c r="L20" s="73"/>
      <c r="M20" s="73"/>
      <c r="N20" s="73"/>
    </row>
    <row r="21" spans="1:14" x14ac:dyDescent="0.25">
      <c r="A21" s="16" t="s">
        <v>100</v>
      </c>
      <c r="B21" s="16" t="s">
        <v>25</v>
      </c>
      <c r="C21" s="28">
        <v>74.960998439937597</v>
      </c>
      <c r="D21" s="28">
        <v>55.006675567423237</v>
      </c>
      <c r="E21" s="28">
        <v>58.736349453978157</v>
      </c>
      <c r="F21" s="28">
        <v>34.512683578104138</v>
      </c>
      <c r="K21" s="73"/>
      <c r="L21" s="73"/>
      <c r="M21" s="73"/>
      <c r="N21" s="73"/>
    </row>
    <row r="22" spans="1:14" ht="15" customHeight="1" x14ac:dyDescent="0.25">
      <c r="A22" s="16" t="s">
        <v>92</v>
      </c>
      <c r="B22" s="16" t="s">
        <v>26</v>
      </c>
      <c r="C22" s="28">
        <v>92.880613362541069</v>
      </c>
      <c r="D22" s="28">
        <v>84.736355226642004</v>
      </c>
      <c r="E22" s="28">
        <v>83.899233296823667</v>
      </c>
      <c r="F22" s="28">
        <v>64.939870490286765</v>
      </c>
      <c r="K22" s="73"/>
      <c r="L22" s="73"/>
      <c r="M22" s="73"/>
      <c r="N22" s="73"/>
    </row>
    <row r="23" spans="1:14" ht="15" customHeight="1" x14ac:dyDescent="0.25">
      <c r="A23" s="16" t="s">
        <v>93</v>
      </c>
      <c r="B23" s="16" t="s">
        <v>27</v>
      </c>
      <c r="C23" s="28">
        <v>69.696969696969703</v>
      </c>
      <c r="D23" s="28">
        <v>62.634989200863934</v>
      </c>
      <c r="E23" s="28">
        <v>78.282828282828291</v>
      </c>
      <c r="F23" s="28">
        <v>61.339092872570191</v>
      </c>
      <c r="K23" s="73"/>
      <c r="L23" s="73"/>
      <c r="M23" s="73"/>
      <c r="N23" s="73"/>
    </row>
    <row r="24" spans="1:14" ht="15" customHeight="1" x14ac:dyDescent="0.25">
      <c r="A24" s="16" t="s">
        <v>92</v>
      </c>
      <c r="B24" s="16" t="s">
        <v>28</v>
      </c>
      <c r="C24" s="28">
        <v>85.121107266435985</v>
      </c>
      <c r="D24" s="28">
        <v>80.68295949112823</v>
      </c>
      <c r="E24" s="28">
        <v>77.277970011534023</v>
      </c>
      <c r="F24" s="28">
        <v>68.228992299966521</v>
      </c>
      <c r="K24" s="73"/>
      <c r="L24" s="73"/>
      <c r="M24" s="73"/>
      <c r="N24" s="73"/>
    </row>
    <row r="25" spans="1:14" ht="15" customHeight="1" x14ac:dyDescent="0.25">
      <c r="A25" s="16" t="s">
        <v>93</v>
      </c>
      <c r="B25" s="16" t="s">
        <v>29</v>
      </c>
      <c r="C25" s="28">
        <v>88.073394495412856</v>
      </c>
      <c r="D25" s="28">
        <v>78.904991948470212</v>
      </c>
      <c r="E25" s="28">
        <v>78.165137614678898</v>
      </c>
      <c r="F25" s="28">
        <v>65.056360708534626</v>
      </c>
      <c r="K25" s="73"/>
      <c r="L25" s="73"/>
      <c r="M25" s="73"/>
      <c r="N25" s="73"/>
    </row>
    <row r="26" spans="1:14" x14ac:dyDescent="0.25">
      <c r="A26" s="16" t="s">
        <v>100</v>
      </c>
      <c r="B26" s="16" t="s">
        <v>30</v>
      </c>
      <c r="C26" s="28">
        <v>78.266178266178272</v>
      </c>
      <c r="D26" s="28">
        <v>67.011910926980846</v>
      </c>
      <c r="E26" s="28">
        <v>63.003663003663</v>
      </c>
      <c r="F26" s="28">
        <v>45.46866908337649</v>
      </c>
      <c r="K26" s="73"/>
      <c r="L26" s="73"/>
      <c r="M26" s="73"/>
      <c r="N26" s="73"/>
    </row>
    <row r="27" spans="1:14" ht="15" customHeight="1" x14ac:dyDescent="0.25">
      <c r="A27" s="16" t="s">
        <v>92</v>
      </c>
      <c r="B27" s="16" t="s">
        <v>31</v>
      </c>
      <c r="C27" s="28">
        <v>76.103714085494047</v>
      </c>
      <c r="D27" s="28">
        <v>64.90384615384616</v>
      </c>
      <c r="E27" s="28">
        <v>63.209530483531886</v>
      </c>
      <c r="F27" s="28">
        <v>52.52403846153846</v>
      </c>
      <c r="K27" s="73"/>
      <c r="L27" s="73"/>
      <c r="M27" s="73"/>
      <c r="N27" s="73"/>
    </row>
    <row r="28" spans="1:14" ht="15" customHeight="1" x14ac:dyDescent="0.25">
      <c r="A28" s="16" t="s">
        <v>100</v>
      </c>
      <c r="B28" s="16" t="s">
        <v>32</v>
      </c>
      <c r="C28" s="28">
        <v>81.527093596059103</v>
      </c>
      <c r="D28" s="28">
        <v>74.159663865546221</v>
      </c>
      <c r="E28" s="28">
        <v>74.876847290640399</v>
      </c>
      <c r="F28" s="28">
        <v>53.781512605042018</v>
      </c>
      <c r="K28" s="73"/>
      <c r="L28" s="73"/>
      <c r="M28" s="73"/>
      <c r="N28" s="73"/>
    </row>
    <row r="29" spans="1:14" ht="15" customHeight="1" x14ac:dyDescent="0.25">
      <c r="A29" s="16" t="s">
        <v>93</v>
      </c>
      <c r="B29" s="16" t="s">
        <v>33</v>
      </c>
      <c r="C29" s="28">
        <v>80.510338759348883</v>
      </c>
      <c r="D29" s="28">
        <v>59.199999999999996</v>
      </c>
      <c r="E29" s="28">
        <v>60.624725032996039</v>
      </c>
      <c r="F29" s="28">
        <v>35.047619047619051</v>
      </c>
      <c r="K29" s="73"/>
      <c r="L29" s="73"/>
      <c r="M29" s="73"/>
      <c r="N29" s="73"/>
    </row>
    <row r="30" spans="1:14" ht="15" customHeight="1" x14ac:dyDescent="0.25">
      <c r="A30" s="16" t="s">
        <v>92</v>
      </c>
      <c r="B30" s="16" t="s">
        <v>34</v>
      </c>
      <c r="C30" s="28">
        <v>71.41252170360535</v>
      </c>
      <c r="D30" s="28">
        <v>55.03732981993852</v>
      </c>
      <c r="E30" s="28">
        <v>42.671841487079973</v>
      </c>
      <c r="F30" s="28">
        <v>37.681159420289859</v>
      </c>
      <c r="K30" s="73"/>
      <c r="L30" s="73"/>
      <c r="M30" s="73"/>
      <c r="N30" s="73"/>
    </row>
    <row r="31" spans="1:14" ht="15" customHeight="1" x14ac:dyDescent="0.25">
      <c r="A31" s="16" t="s">
        <v>92</v>
      </c>
      <c r="B31" s="16" t="s">
        <v>35</v>
      </c>
      <c r="C31" s="28">
        <v>82.209188660801573</v>
      </c>
      <c r="D31" s="28">
        <v>77.432885906040269</v>
      </c>
      <c r="E31" s="28">
        <v>76.930596285434987</v>
      </c>
      <c r="F31" s="28">
        <v>70.637583892617457</v>
      </c>
      <c r="K31" s="73"/>
      <c r="L31" s="73"/>
      <c r="M31" s="73"/>
      <c r="N31" s="73"/>
    </row>
    <row r="32" spans="1:14" x14ac:dyDescent="0.25">
      <c r="A32" s="16" t="s">
        <v>92</v>
      </c>
      <c r="B32" s="16" t="s">
        <v>36</v>
      </c>
      <c r="C32" s="28">
        <v>85.939257592800899</v>
      </c>
      <c r="D32" s="28">
        <v>76.089060987415294</v>
      </c>
      <c r="E32" s="28">
        <v>66.141732283464577</v>
      </c>
      <c r="F32" s="28">
        <v>64.666021297192643</v>
      </c>
      <c r="K32" s="73"/>
      <c r="L32" s="73"/>
      <c r="M32" s="73"/>
      <c r="N32" s="73"/>
    </row>
    <row r="33" spans="1:14" x14ac:dyDescent="0.25">
      <c r="A33" s="16" t="s">
        <v>93</v>
      </c>
      <c r="B33" s="16" t="s">
        <v>37</v>
      </c>
      <c r="C33" s="28">
        <v>47.114252061248528</v>
      </c>
      <c r="D33" s="28">
        <v>44.044044044044043</v>
      </c>
      <c r="E33" s="28">
        <v>54.888103651354534</v>
      </c>
      <c r="F33" s="28">
        <v>42.042042042042041</v>
      </c>
      <c r="K33" s="73"/>
      <c r="L33" s="73"/>
      <c r="M33" s="73"/>
      <c r="N33" s="73"/>
    </row>
    <row r="34" spans="1:14" x14ac:dyDescent="0.25">
      <c r="A34" s="16" t="s">
        <v>93</v>
      </c>
      <c r="B34" s="16" t="s">
        <v>38</v>
      </c>
      <c r="C34" s="28">
        <v>88.688946015424165</v>
      </c>
      <c r="D34" s="28">
        <v>79.780219780219781</v>
      </c>
      <c r="E34" s="28">
        <v>82.776349614395883</v>
      </c>
      <c r="F34" s="28">
        <v>67.912087912087912</v>
      </c>
      <c r="K34" s="73"/>
      <c r="L34" s="73"/>
      <c r="M34" s="73"/>
      <c r="N34" s="73"/>
    </row>
    <row r="35" spans="1:14" x14ac:dyDescent="0.25">
      <c r="A35" s="16" t="s">
        <v>93</v>
      </c>
      <c r="B35" s="16" t="s">
        <v>39</v>
      </c>
      <c r="C35" s="28">
        <v>63.410301953818824</v>
      </c>
      <c r="D35" s="28">
        <v>61.374045801526719</v>
      </c>
      <c r="E35" s="28">
        <v>76.731793960923625</v>
      </c>
      <c r="F35" s="28">
        <v>60.152671755725194</v>
      </c>
      <c r="K35" s="73"/>
      <c r="L35" s="73"/>
      <c r="M35" s="73"/>
      <c r="N35" s="73"/>
    </row>
    <row r="36" spans="1:14" x14ac:dyDescent="0.25">
      <c r="A36" s="16" t="s">
        <v>92</v>
      </c>
      <c r="B36" s="16" t="s">
        <v>40</v>
      </c>
      <c r="C36" s="28">
        <v>89.14027149321268</v>
      </c>
      <c r="D36" s="28">
        <v>82.398452611218559</v>
      </c>
      <c r="E36" s="28">
        <v>46.153846153846153</v>
      </c>
      <c r="F36" s="28">
        <v>64.603481624758217</v>
      </c>
      <c r="K36" s="73"/>
      <c r="L36" s="73"/>
      <c r="M36" s="73"/>
      <c r="N36" s="73"/>
    </row>
    <row r="37" spans="1:14" x14ac:dyDescent="0.25">
      <c r="A37" s="16" t="s">
        <v>93</v>
      </c>
      <c r="B37" s="16" t="s">
        <v>41</v>
      </c>
      <c r="C37" s="28">
        <v>63.319791062100983</v>
      </c>
      <c r="D37" s="28">
        <v>51.136363636363633</v>
      </c>
      <c r="E37" s="28">
        <v>61.172373766686015</v>
      </c>
      <c r="F37" s="28">
        <v>36.01778656126482</v>
      </c>
      <c r="K37" s="73"/>
      <c r="L37" s="73"/>
      <c r="M37" s="73"/>
      <c r="N37" s="73"/>
    </row>
    <row r="38" spans="1:14" x14ac:dyDescent="0.25">
      <c r="A38" s="16" t="s">
        <v>92</v>
      </c>
      <c r="B38" s="16" t="s">
        <v>42</v>
      </c>
      <c r="C38" s="28">
        <v>79.503105590062106</v>
      </c>
      <c r="D38" s="28">
        <v>77.32634338138925</v>
      </c>
      <c r="E38" s="28">
        <v>77.32919254658384</v>
      </c>
      <c r="F38" s="28">
        <v>60.812581913499344</v>
      </c>
      <c r="K38" s="73"/>
      <c r="L38" s="73"/>
      <c r="M38" s="73"/>
      <c r="N38" s="73"/>
    </row>
    <row r="39" spans="1:14" x14ac:dyDescent="0.25">
      <c r="A39" s="16" t="s">
        <v>93</v>
      </c>
      <c r="B39" s="16" t="s">
        <v>43</v>
      </c>
      <c r="C39" s="28">
        <v>72.181740248606943</v>
      </c>
      <c r="D39" s="28">
        <v>64.12605349945035</v>
      </c>
      <c r="E39" s="28">
        <v>76.039434204886419</v>
      </c>
      <c r="F39" s="28">
        <v>61.634298277757416</v>
      </c>
      <c r="K39" s="73"/>
      <c r="L39" s="73"/>
      <c r="M39" s="73"/>
      <c r="N39" s="73"/>
    </row>
    <row r="40" spans="1:14" x14ac:dyDescent="0.25">
      <c r="A40" s="16" t="s">
        <v>100</v>
      </c>
      <c r="B40" s="16" t="s">
        <v>44</v>
      </c>
      <c r="C40" s="28">
        <v>85.436893203883486</v>
      </c>
      <c r="D40" s="28">
        <v>77.710651828298879</v>
      </c>
      <c r="E40" s="28">
        <v>70.500373412994776</v>
      </c>
      <c r="F40" s="28">
        <v>45.97774244833068</v>
      </c>
      <c r="K40" s="73"/>
      <c r="L40" s="73"/>
      <c r="M40" s="73"/>
      <c r="N40" s="73"/>
    </row>
    <row r="41" spans="1:14" x14ac:dyDescent="0.25">
      <c r="A41" s="16" t="s">
        <v>93</v>
      </c>
      <c r="B41" s="16" t="s">
        <v>45</v>
      </c>
      <c r="C41" s="28">
        <v>86.723507917174175</v>
      </c>
      <c r="D41" s="28">
        <v>75.131164742917093</v>
      </c>
      <c r="E41" s="28">
        <v>73.325213154689408</v>
      </c>
      <c r="F41" s="28">
        <v>59.181532004197265</v>
      </c>
      <c r="K41" s="73"/>
      <c r="L41" s="73"/>
      <c r="M41" s="73"/>
      <c r="N41" s="73"/>
    </row>
    <row r="42" spans="1:14" x14ac:dyDescent="0.25">
      <c r="A42" s="16" t="s">
        <v>92</v>
      </c>
      <c r="B42" s="16" t="s">
        <v>46</v>
      </c>
      <c r="C42" s="28">
        <v>90.663900414937757</v>
      </c>
      <c r="D42" s="28">
        <v>84.191829484902314</v>
      </c>
      <c r="E42" s="28">
        <v>74.481327800829874</v>
      </c>
      <c r="F42" s="28">
        <v>68.206039076376555</v>
      </c>
      <c r="K42" s="73"/>
      <c r="L42" s="73"/>
      <c r="M42" s="73"/>
      <c r="N42" s="73"/>
    </row>
    <row r="43" spans="1:14" x14ac:dyDescent="0.25">
      <c r="A43" s="16" t="s">
        <v>92</v>
      </c>
      <c r="B43" s="16" t="s">
        <v>47</v>
      </c>
      <c r="C43" s="28">
        <v>74.39353099730458</v>
      </c>
      <c r="D43" s="28">
        <v>73.856975381008212</v>
      </c>
      <c r="E43" s="28">
        <v>64.690026954177895</v>
      </c>
      <c r="F43" s="28">
        <v>72.215709261430248</v>
      </c>
      <c r="K43" s="73"/>
      <c r="L43" s="73"/>
      <c r="M43" s="73"/>
      <c r="N43" s="73"/>
    </row>
    <row r="44" spans="1:14" x14ac:dyDescent="0.25">
      <c r="A44" s="16" t="s">
        <v>100</v>
      </c>
      <c r="B44" s="16" t="s">
        <v>48</v>
      </c>
      <c r="C44" s="28">
        <v>71.602998928953937</v>
      </c>
      <c r="D44" s="28">
        <v>56.830267098588102</v>
      </c>
      <c r="E44" s="28">
        <v>53.780792574080685</v>
      </c>
      <c r="F44" s="28">
        <v>35.144551066560723</v>
      </c>
      <c r="K44" s="73"/>
      <c r="L44" s="73"/>
      <c r="M44" s="73"/>
      <c r="N44" s="73"/>
    </row>
    <row r="45" spans="1:14" x14ac:dyDescent="0.25">
      <c r="A45" s="16" t="s">
        <v>100</v>
      </c>
      <c r="B45" s="16" t="s">
        <v>49</v>
      </c>
      <c r="C45" s="28">
        <v>83.957732949087415</v>
      </c>
      <c r="D45" s="28">
        <v>78.493723849372387</v>
      </c>
      <c r="E45" s="28">
        <v>54.178674351585009</v>
      </c>
      <c r="F45" s="28">
        <v>46.861924686192467</v>
      </c>
      <c r="K45" s="73"/>
      <c r="L45" s="73"/>
      <c r="M45" s="73"/>
      <c r="N45" s="73"/>
    </row>
    <row r="46" spans="1:14" x14ac:dyDescent="0.25">
      <c r="A46" s="16" t="s">
        <v>93</v>
      </c>
      <c r="B46" s="16" t="s">
        <v>50</v>
      </c>
      <c r="C46" s="28">
        <v>89.168916891689165</v>
      </c>
      <c r="D46" s="28">
        <v>72.96268088347297</v>
      </c>
      <c r="E46" s="28">
        <v>89.528952895289521</v>
      </c>
      <c r="F46" s="28">
        <v>66.768215283066766</v>
      </c>
      <c r="K46" s="73"/>
      <c r="L46" s="73"/>
      <c r="M46" s="73"/>
      <c r="N46" s="73"/>
    </row>
    <row r="47" spans="1:14" x14ac:dyDescent="0.25">
      <c r="A47" s="16" t="s">
        <v>92</v>
      </c>
      <c r="B47" s="16" t="s">
        <v>51</v>
      </c>
      <c r="C47" s="28">
        <v>90.149253731343279</v>
      </c>
      <c r="D47" s="28">
        <v>78.653113087674711</v>
      </c>
      <c r="E47" s="28">
        <v>66.567164179104481</v>
      </c>
      <c r="F47" s="28">
        <v>62.388818297331639</v>
      </c>
      <c r="K47" s="73"/>
      <c r="L47" s="73"/>
      <c r="M47" s="73"/>
      <c r="N47" s="73"/>
    </row>
    <row r="48" spans="1:14" x14ac:dyDescent="0.25">
      <c r="A48" s="16" t="s">
        <v>100</v>
      </c>
      <c r="B48" s="16" t="s">
        <v>52</v>
      </c>
      <c r="C48" s="28">
        <v>97.755610972568576</v>
      </c>
      <c r="D48" s="28">
        <v>98.286937901498931</v>
      </c>
      <c r="E48" s="28">
        <v>82.543640897755608</v>
      </c>
      <c r="F48" s="28">
        <v>54.817987152034263</v>
      </c>
      <c r="K48" s="73"/>
      <c r="L48" s="73"/>
      <c r="M48" s="73"/>
      <c r="N48" s="73"/>
    </row>
    <row r="49" spans="1:14" x14ac:dyDescent="0.25">
      <c r="A49" s="16" t="s">
        <v>93</v>
      </c>
      <c r="B49" s="16" t="s">
        <v>53</v>
      </c>
      <c r="C49" s="28">
        <v>76.575505350772886</v>
      </c>
      <c r="D49" s="28">
        <v>65.862242332830562</v>
      </c>
      <c r="E49" s="28">
        <v>66.111771700356712</v>
      </c>
      <c r="F49" s="28">
        <v>45.44997486173957</v>
      </c>
      <c r="K49" s="73"/>
      <c r="L49" s="73"/>
      <c r="M49" s="73"/>
      <c r="N49" s="73"/>
    </row>
    <row r="50" spans="1:14" x14ac:dyDescent="0.25">
      <c r="A50" s="16" t="s">
        <v>100</v>
      </c>
      <c r="B50" s="16" t="s">
        <v>54</v>
      </c>
      <c r="C50" s="28">
        <v>87.067861715749046</v>
      </c>
      <c r="D50" s="28">
        <v>72.501350621285781</v>
      </c>
      <c r="E50" s="28">
        <v>79.513444302176694</v>
      </c>
      <c r="F50" s="28">
        <v>48.946515397082656</v>
      </c>
      <c r="K50" s="73"/>
      <c r="L50" s="73"/>
      <c r="M50" s="73"/>
      <c r="N50" s="73"/>
    </row>
    <row r="51" spans="1:14" x14ac:dyDescent="0.25">
      <c r="A51" s="16" t="s">
        <v>100</v>
      </c>
      <c r="B51" s="16" t="s">
        <v>55</v>
      </c>
      <c r="C51" s="28">
        <v>84.916201117318437</v>
      </c>
      <c r="D51" s="28">
        <v>73.903002309468818</v>
      </c>
      <c r="E51" s="28">
        <v>61.452513966480446</v>
      </c>
      <c r="F51" s="28">
        <v>46.189376443418013</v>
      </c>
      <c r="K51" s="73"/>
      <c r="L51" s="73"/>
      <c r="M51" s="73"/>
      <c r="N51" s="73"/>
    </row>
    <row r="52" spans="1:14" x14ac:dyDescent="0.25">
      <c r="A52" s="16" t="s">
        <v>93</v>
      </c>
      <c r="B52" s="16" t="s">
        <v>56</v>
      </c>
      <c r="C52" s="28">
        <v>87.645348837209298</v>
      </c>
      <c r="D52" s="28">
        <v>75.186104218362289</v>
      </c>
      <c r="E52" s="28">
        <v>84.302325581395351</v>
      </c>
      <c r="F52" s="28">
        <v>72.704714640198503</v>
      </c>
      <c r="K52" s="73"/>
      <c r="L52" s="73"/>
      <c r="M52" s="73"/>
      <c r="N52" s="73"/>
    </row>
    <row r="53" spans="1:14" x14ac:dyDescent="0.25">
      <c r="A53" s="16" t="s">
        <v>93</v>
      </c>
      <c r="B53" s="16" t="s">
        <v>57</v>
      </c>
      <c r="C53" s="28">
        <v>76.152304609218433</v>
      </c>
      <c r="D53" s="28">
        <v>73.367697594501706</v>
      </c>
      <c r="E53" s="28">
        <v>66.132264529058119</v>
      </c>
      <c r="F53" s="28">
        <v>57.388316151202744</v>
      </c>
      <c r="K53" s="73"/>
      <c r="L53" s="73"/>
      <c r="M53" s="73"/>
      <c r="N53" s="73"/>
    </row>
    <row r="54" spans="1:14" x14ac:dyDescent="0.25">
      <c r="A54" s="16" t="s">
        <v>100</v>
      </c>
      <c r="B54" s="16" t="s">
        <v>58</v>
      </c>
      <c r="C54" s="28">
        <v>83.976992604765826</v>
      </c>
      <c r="D54" s="28">
        <v>73.881471070508326</v>
      </c>
      <c r="E54" s="28">
        <v>74.007121336620102</v>
      </c>
      <c r="F54" s="28">
        <v>46.802529866479269</v>
      </c>
      <c r="K54" s="73"/>
      <c r="L54" s="73"/>
      <c r="M54" s="73"/>
      <c r="N54" s="73"/>
    </row>
    <row r="55" spans="1:14" x14ac:dyDescent="0.25">
      <c r="A55" s="16" t="s">
        <v>100</v>
      </c>
      <c r="B55" s="16" t="s">
        <v>59</v>
      </c>
      <c r="C55" s="28">
        <v>80.31161473087819</v>
      </c>
      <c r="D55" s="28">
        <v>78.081360048573174</v>
      </c>
      <c r="E55" s="28">
        <v>70.538243626062325</v>
      </c>
      <c r="F55" s="28">
        <v>51.001821493624774</v>
      </c>
      <c r="K55" s="73"/>
      <c r="L55" s="73"/>
      <c r="M55" s="73"/>
      <c r="N55" s="73"/>
    </row>
    <row r="56" spans="1:14" x14ac:dyDescent="0.25">
      <c r="A56" s="16" t="s">
        <v>100</v>
      </c>
      <c r="B56" s="16" t="s">
        <v>60</v>
      </c>
      <c r="C56" s="28">
        <v>83.798283261802581</v>
      </c>
      <c r="D56" s="28">
        <v>70.508779828905901</v>
      </c>
      <c r="E56" s="28">
        <v>68.669527896995703</v>
      </c>
      <c r="F56" s="28">
        <v>43.674020711391265</v>
      </c>
      <c r="K56" s="73"/>
      <c r="L56" s="73"/>
      <c r="M56" s="73"/>
      <c r="N56" s="73"/>
    </row>
    <row r="57" spans="1:14" x14ac:dyDescent="0.25">
      <c r="A57" s="16" t="s">
        <v>100</v>
      </c>
      <c r="B57" s="16" t="s">
        <v>61</v>
      </c>
      <c r="C57" s="28">
        <v>72.571428571428569</v>
      </c>
      <c r="D57" s="28">
        <v>60.694108151735271</v>
      </c>
      <c r="E57" s="28">
        <v>52.19047619047619</v>
      </c>
      <c r="F57" s="28">
        <v>32.52623083131558</v>
      </c>
      <c r="K57" s="73"/>
      <c r="L57" s="73"/>
      <c r="M57" s="73"/>
      <c r="N57" s="73"/>
    </row>
    <row r="58" spans="1:14" x14ac:dyDescent="0.25">
      <c r="A58" s="16" t="s">
        <v>93</v>
      </c>
      <c r="B58" s="16" t="s">
        <v>62</v>
      </c>
      <c r="C58" s="28">
        <v>66.3164039696439</v>
      </c>
      <c r="D58" s="28">
        <v>54.158215010141987</v>
      </c>
      <c r="E58" s="28">
        <v>56.392294220665498</v>
      </c>
      <c r="F58" s="28">
        <v>38.843813387423936</v>
      </c>
      <c r="K58" s="73"/>
      <c r="L58" s="73"/>
      <c r="M58" s="73"/>
      <c r="N58" s="73"/>
    </row>
    <row r="59" spans="1:14" x14ac:dyDescent="0.25">
      <c r="A59" s="16" t="s">
        <v>100</v>
      </c>
      <c r="B59" s="16" t="s">
        <v>63</v>
      </c>
      <c r="C59" s="28">
        <v>90.877192982456151</v>
      </c>
      <c r="D59" s="28">
        <v>91.692307692307693</v>
      </c>
      <c r="E59" s="28">
        <v>73.333333333333329</v>
      </c>
      <c r="F59" s="28">
        <v>43.692307692307693</v>
      </c>
      <c r="K59" s="73"/>
      <c r="L59" s="73"/>
      <c r="M59" s="73"/>
      <c r="N59" s="73"/>
    </row>
    <row r="60" spans="1:14" x14ac:dyDescent="0.25">
      <c r="A60" s="16" t="s">
        <v>93</v>
      </c>
      <c r="B60" s="16" t="s">
        <v>64</v>
      </c>
      <c r="C60" s="28">
        <v>81.519861830742656</v>
      </c>
      <c r="D60" s="28">
        <v>75.953079178885631</v>
      </c>
      <c r="E60" s="28">
        <v>77.89291882556131</v>
      </c>
      <c r="F60" s="28">
        <v>72.873900293255133</v>
      </c>
      <c r="K60" s="73"/>
      <c r="L60" s="73"/>
      <c r="M60" s="73"/>
      <c r="N60" s="73"/>
    </row>
    <row r="61" spans="1:14" x14ac:dyDescent="0.25">
      <c r="A61" s="16" t="s">
        <v>100</v>
      </c>
      <c r="B61" s="16" t="s">
        <v>65</v>
      </c>
      <c r="C61" s="28">
        <v>94.382022471910105</v>
      </c>
      <c r="D61" s="28">
        <v>89.737742303306717</v>
      </c>
      <c r="E61" s="28">
        <v>91.606080634500984</v>
      </c>
      <c r="F61" s="28">
        <v>58.950969213226912</v>
      </c>
      <c r="K61" s="73"/>
      <c r="L61" s="73"/>
      <c r="M61" s="73"/>
      <c r="N61" s="73"/>
    </row>
    <row r="62" spans="1:14" x14ac:dyDescent="0.25">
      <c r="A62" s="16" t="s">
        <v>93</v>
      </c>
      <c r="B62" s="16" t="s">
        <v>66</v>
      </c>
      <c r="C62" s="28">
        <v>69.289340101522839</v>
      </c>
      <c r="D62" s="28">
        <v>62.015503875968989</v>
      </c>
      <c r="E62" s="28">
        <v>74.365482233502533</v>
      </c>
      <c r="F62" s="28">
        <v>53.377630121816168</v>
      </c>
      <c r="K62" s="73"/>
      <c r="L62" s="73"/>
      <c r="M62" s="73"/>
      <c r="N62" s="73"/>
    </row>
    <row r="63" spans="1:14" x14ac:dyDescent="0.25">
      <c r="A63" s="16" t="s">
        <v>92</v>
      </c>
      <c r="B63" s="16" t="s">
        <v>67</v>
      </c>
      <c r="C63" s="28">
        <v>57.354497354497354</v>
      </c>
      <c r="D63" s="28">
        <v>50.859728506787327</v>
      </c>
      <c r="E63" s="28">
        <v>36.19047619047619</v>
      </c>
      <c r="F63" s="28">
        <v>36.199095022624434</v>
      </c>
      <c r="K63" s="73"/>
      <c r="L63" s="73"/>
      <c r="M63" s="73"/>
      <c r="N63" s="73"/>
    </row>
    <row r="64" spans="1:14" x14ac:dyDescent="0.25">
      <c r="A64" s="16" t="s">
        <v>92</v>
      </c>
      <c r="B64" s="16" t="s">
        <v>68</v>
      </c>
      <c r="C64" s="28">
        <v>84.666039510818436</v>
      </c>
      <c r="D64" s="28">
        <v>71.085960657504728</v>
      </c>
      <c r="E64" s="28">
        <v>54.186265286923799</v>
      </c>
      <c r="F64" s="28">
        <v>50.067367286445695</v>
      </c>
      <c r="K64" s="73"/>
      <c r="L64" s="73"/>
      <c r="M64" s="73"/>
      <c r="N64" s="73"/>
    </row>
    <row r="65" spans="1:14" x14ac:dyDescent="0.25">
      <c r="A65" s="16" t="s">
        <v>92</v>
      </c>
      <c r="B65" s="16" t="s">
        <v>69</v>
      </c>
      <c r="C65" s="28">
        <v>98.093359631821173</v>
      </c>
      <c r="D65" s="28">
        <v>85.20179372197309</v>
      </c>
      <c r="E65" s="28">
        <v>73.504273504273513</v>
      </c>
      <c r="F65" s="28">
        <v>66.367713004484301</v>
      </c>
      <c r="K65" s="73"/>
      <c r="L65" s="73"/>
      <c r="M65" s="73"/>
      <c r="N65" s="73"/>
    </row>
    <row r="66" spans="1:14" x14ac:dyDescent="0.25">
      <c r="A66" s="16" t="s">
        <v>100</v>
      </c>
      <c r="B66" s="16" t="s">
        <v>70</v>
      </c>
      <c r="C66" s="28">
        <v>92.231404958677686</v>
      </c>
      <c r="D66" s="28">
        <v>81.741573033707866</v>
      </c>
      <c r="E66" s="28">
        <v>76.033057851239676</v>
      </c>
      <c r="F66" s="28">
        <v>56.17977528089888</v>
      </c>
      <c r="K66" s="73"/>
      <c r="L66" s="73"/>
      <c r="M66" s="73"/>
      <c r="N66" s="73"/>
    </row>
    <row r="67" spans="1:14" x14ac:dyDescent="0.25">
      <c r="A67" s="16" t="s">
        <v>100</v>
      </c>
      <c r="B67" s="16" t="s">
        <v>71</v>
      </c>
      <c r="C67" s="28">
        <v>77.092138630600175</v>
      </c>
      <c r="D67" s="28">
        <v>65.316455696202539</v>
      </c>
      <c r="E67" s="28">
        <v>68.131868131868131</v>
      </c>
      <c r="F67" s="28">
        <v>40.795660036166367</v>
      </c>
      <c r="K67" s="73"/>
      <c r="L67" s="73"/>
      <c r="M67" s="73"/>
      <c r="N67" s="73"/>
    </row>
    <row r="68" spans="1:14" x14ac:dyDescent="0.25">
      <c r="A68" s="16" t="s">
        <v>93</v>
      </c>
      <c r="B68" s="16" t="s">
        <v>72</v>
      </c>
      <c r="C68" s="28">
        <v>77.222898903775885</v>
      </c>
      <c r="D68" s="28">
        <v>68.510638297872333</v>
      </c>
      <c r="E68" s="28">
        <v>76.735688185140077</v>
      </c>
      <c r="F68" s="28">
        <v>57.021276595744688</v>
      </c>
      <c r="K68" s="73"/>
      <c r="L68" s="73"/>
      <c r="M68" s="73"/>
      <c r="N68" s="73"/>
    </row>
    <row r="69" spans="1:14" x14ac:dyDescent="0.25">
      <c r="A69" s="16" t="s">
        <v>100</v>
      </c>
      <c r="B69" s="16" t="s">
        <v>73</v>
      </c>
      <c r="C69" s="28">
        <v>77.88143244056576</v>
      </c>
      <c r="D69" s="28">
        <v>62.234313892195203</v>
      </c>
      <c r="E69" s="28">
        <v>54.910221687230411</v>
      </c>
      <c r="F69" s="28">
        <v>35.98027546335657</v>
      </c>
      <c r="K69" s="73"/>
      <c r="L69" s="73"/>
      <c r="M69" s="73"/>
      <c r="N69" s="73"/>
    </row>
    <row r="70" spans="1:14" x14ac:dyDescent="0.25">
      <c r="A70" s="16" t="s">
        <v>100</v>
      </c>
      <c r="B70" s="16" t="s">
        <v>74</v>
      </c>
      <c r="C70" s="28">
        <v>98.843930635838149</v>
      </c>
      <c r="D70" s="28">
        <v>88.493475682087791</v>
      </c>
      <c r="E70" s="28">
        <v>69.653179190751445</v>
      </c>
      <c r="F70" s="28">
        <v>51.957295373665481</v>
      </c>
      <c r="K70" s="73"/>
      <c r="L70" s="73"/>
      <c r="M70" s="73"/>
      <c r="N70" s="73"/>
    </row>
    <row r="71" spans="1:14" x14ac:dyDescent="0.25">
      <c r="A71" s="16" t="s">
        <v>92</v>
      </c>
      <c r="B71" s="16" t="s">
        <v>75</v>
      </c>
      <c r="C71" s="28">
        <v>71.387460062087868</v>
      </c>
      <c r="D71" s="28">
        <v>54.5712895377129</v>
      </c>
      <c r="E71" s="28">
        <v>37.520110579864493</v>
      </c>
      <c r="F71" s="28">
        <v>29.886131386861315</v>
      </c>
      <c r="K71" s="73"/>
      <c r="L71" s="73"/>
      <c r="M71" s="73"/>
      <c r="N71" s="73"/>
    </row>
    <row r="72" spans="1:14" x14ac:dyDescent="0.25">
      <c r="A72" s="16" t="s">
        <v>100</v>
      </c>
      <c r="B72" s="16" t="s">
        <v>76</v>
      </c>
      <c r="C72" s="28">
        <v>76.138575321136628</v>
      </c>
      <c r="D72" s="28">
        <v>68.611670020120727</v>
      </c>
      <c r="E72" s="28">
        <v>69.365511872323864</v>
      </c>
      <c r="F72" s="28">
        <v>42.924211938296445</v>
      </c>
      <c r="K72" s="73"/>
      <c r="L72" s="73"/>
      <c r="M72" s="73"/>
      <c r="N72" s="73"/>
    </row>
    <row r="73" spans="1:14" x14ac:dyDescent="0.25">
      <c r="A73" s="16" t="s">
        <v>93</v>
      </c>
      <c r="B73" s="16" t="s">
        <v>77</v>
      </c>
      <c r="C73" s="28">
        <v>82.071713147410364</v>
      </c>
      <c r="D73" s="28">
        <v>73.090079817559854</v>
      </c>
      <c r="E73" s="28">
        <v>79.415670650730405</v>
      </c>
      <c r="F73" s="28">
        <v>65.222348916761689</v>
      </c>
      <c r="K73" s="73"/>
      <c r="L73" s="73"/>
      <c r="M73" s="73"/>
      <c r="N73" s="73"/>
    </row>
    <row r="74" spans="1:14" x14ac:dyDescent="0.25">
      <c r="A74" s="16" t="s">
        <v>92</v>
      </c>
      <c r="B74" s="16" t="s">
        <v>78</v>
      </c>
      <c r="C74" s="28">
        <v>93.907692307692301</v>
      </c>
      <c r="D74" s="28">
        <v>88.311688311688314</v>
      </c>
      <c r="E74" s="28">
        <v>88.246153846153845</v>
      </c>
      <c r="F74" s="28">
        <v>73.454545454545453</v>
      </c>
      <c r="K74" s="73"/>
      <c r="L74" s="73"/>
      <c r="M74" s="73"/>
      <c r="N74" s="73"/>
    </row>
    <row r="75" spans="1:14" x14ac:dyDescent="0.25">
      <c r="A75" s="16" t="s">
        <v>92</v>
      </c>
      <c r="B75" s="16" t="s">
        <v>79</v>
      </c>
      <c r="C75" s="28">
        <v>83.25487558843308</v>
      </c>
      <c r="D75" s="28">
        <v>65.979381443298962</v>
      </c>
      <c r="E75" s="28">
        <v>66.980497646267651</v>
      </c>
      <c r="F75" s="28">
        <v>49.226804123711347</v>
      </c>
      <c r="K75" s="73"/>
      <c r="L75" s="73"/>
      <c r="M75" s="73"/>
      <c r="N75" s="73"/>
    </row>
    <row r="76" spans="1:14" x14ac:dyDescent="0.25">
      <c r="A76" s="16" t="s">
        <v>100</v>
      </c>
      <c r="B76" s="16" t="s">
        <v>80</v>
      </c>
      <c r="C76" s="28">
        <v>93.0835734870317</v>
      </c>
      <c r="D76" s="28">
        <v>86.815920398009951</v>
      </c>
      <c r="E76" s="28">
        <v>65.994236311239192</v>
      </c>
      <c r="F76" s="28">
        <v>55.970149253731336</v>
      </c>
      <c r="K76" s="73"/>
      <c r="L76" s="73"/>
      <c r="M76" s="73"/>
      <c r="N76" s="73"/>
    </row>
    <row r="77" spans="1:14" x14ac:dyDescent="0.25">
      <c r="A77" s="16" t="s">
        <v>100</v>
      </c>
      <c r="B77" s="16" t="s">
        <v>81</v>
      </c>
      <c r="C77" s="28">
        <v>98.207171314741032</v>
      </c>
      <c r="D77" s="28">
        <v>86.023294509151413</v>
      </c>
      <c r="E77" s="28">
        <v>76.892430278884461</v>
      </c>
      <c r="F77" s="28">
        <v>50.915141430948417</v>
      </c>
      <c r="K77" s="73"/>
      <c r="L77" s="73"/>
      <c r="M77" s="73"/>
      <c r="N77" s="73"/>
    </row>
    <row r="78" spans="1:14" x14ac:dyDescent="0.25">
      <c r="A78" s="16" t="s">
        <v>92</v>
      </c>
      <c r="B78" s="16" t="s">
        <v>82</v>
      </c>
      <c r="C78" s="28">
        <v>83.665963219776913</v>
      </c>
      <c r="D78" s="28">
        <v>65.747859401918191</v>
      </c>
      <c r="E78" s="28">
        <v>63.340367802230936</v>
      </c>
      <c r="F78" s="28">
        <v>48.545936077755783</v>
      </c>
      <c r="K78" s="73"/>
      <c r="L78" s="73"/>
      <c r="M78" s="73"/>
      <c r="N78" s="73"/>
    </row>
    <row r="79" spans="1:14" x14ac:dyDescent="0.25">
      <c r="A79" s="16" t="s">
        <v>92</v>
      </c>
      <c r="B79" s="16" t="s">
        <v>83</v>
      </c>
      <c r="C79" s="28">
        <v>89.9169078517412</v>
      </c>
      <c r="D79" s="28">
        <v>73.742257742257749</v>
      </c>
      <c r="E79" s="28">
        <v>62.673886658575299</v>
      </c>
      <c r="F79" s="28">
        <v>48.743256743256744</v>
      </c>
      <c r="K79" s="73"/>
      <c r="L79" s="73"/>
      <c r="M79" s="73"/>
      <c r="N79" s="73"/>
    </row>
    <row r="80" spans="1:14" x14ac:dyDescent="0.25">
      <c r="A80" s="139" t="s">
        <v>103</v>
      </c>
      <c r="B80" s="139"/>
      <c r="C80" s="29">
        <v>78.233126356706549</v>
      </c>
      <c r="D80" s="29">
        <v>64.341462711937652</v>
      </c>
      <c r="E80" s="29">
        <v>70.775236845205029</v>
      </c>
      <c r="F80" s="29">
        <v>49.020585142396172</v>
      </c>
    </row>
    <row r="83" spans="1:9" x14ac:dyDescent="0.25">
      <c r="A83" s="135" t="s">
        <v>194</v>
      </c>
      <c r="B83" s="135"/>
      <c r="C83" s="135"/>
      <c r="D83" s="135"/>
      <c r="E83" s="135"/>
      <c r="F83" s="135"/>
      <c r="G83" s="135"/>
      <c r="H83" s="135"/>
      <c r="I83" s="135"/>
    </row>
    <row r="84" spans="1:9" x14ac:dyDescent="0.25">
      <c r="A84" s="135" t="s">
        <v>193</v>
      </c>
      <c r="B84" s="135"/>
      <c r="C84" s="135"/>
      <c r="D84" s="135"/>
      <c r="E84" s="135"/>
      <c r="F84" s="135"/>
      <c r="G84" s="135"/>
      <c r="H84" s="135"/>
      <c r="I84" s="135"/>
    </row>
    <row r="85" spans="1:9" x14ac:dyDescent="0.25">
      <c r="A85" s="135" t="s">
        <v>104</v>
      </c>
      <c r="B85" s="135"/>
      <c r="C85" s="135"/>
      <c r="D85" s="135"/>
      <c r="E85" s="135"/>
      <c r="F85" s="135"/>
      <c r="G85" s="135"/>
      <c r="H85" s="135"/>
      <c r="I85" s="135"/>
    </row>
    <row r="86" spans="1:9" x14ac:dyDescent="0.25">
      <c r="A86" s="135" t="s">
        <v>105</v>
      </c>
      <c r="B86" s="135"/>
      <c r="C86" s="135"/>
      <c r="D86" s="135"/>
      <c r="E86" s="135"/>
      <c r="F86" s="135"/>
      <c r="G86" s="135"/>
      <c r="H86" s="135"/>
      <c r="I86" s="135"/>
    </row>
    <row r="87" spans="1:9" x14ac:dyDescent="0.25">
      <c r="A87" s="136" t="s">
        <v>208</v>
      </c>
      <c r="B87" s="136"/>
      <c r="C87" s="136"/>
      <c r="D87" s="136"/>
      <c r="E87" s="136"/>
      <c r="F87" s="136"/>
      <c r="G87" s="136"/>
      <c r="H87" s="136"/>
      <c r="I87" s="136"/>
    </row>
    <row r="88" spans="1:9" x14ac:dyDescent="0.25">
      <c r="A88" s="135" t="s">
        <v>182</v>
      </c>
      <c r="B88" s="135"/>
      <c r="C88" s="135"/>
      <c r="D88" s="135"/>
      <c r="E88" s="135"/>
      <c r="F88" s="135"/>
      <c r="G88" s="135"/>
      <c r="H88" s="135"/>
      <c r="I88" s="135"/>
    </row>
    <row r="89" spans="1:9" x14ac:dyDescent="0.25">
      <c r="A89" s="111" t="s">
        <v>174</v>
      </c>
      <c r="B89" s="111"/>
      <c r="C89" s="111"/>
      <c r="D89" s="111"/>
      <c r="E89" s="111"/>
      <c r="F89" s="111"/>
      <c r="G89" s="111"/>
      <c r="H89" s="111"/>
      <c r="I89" s="111"/>
    </row>
  </sheetData>
  <sheetProtection sheet="1" objects="1" scenarios="1"/>
  <autoFilter ref="A1:F80"/>
  <sortState ref="I2:M79">
    <sortCondition ref="I2:I79"/>
  </sortState>
  <customSheetViews>
    <customSheetView guid="{1A030D3C-92EE-4DAF-ABAC-228947DF045D}" showGridLines="0" showAutoFilter="1">
      <selection activeCell="A88" sqref="A88:I88"/>
      <pageMargins left="0.511811024" right="0.511811024" top="0.78740157499999996" bottom="0.78740157499999996" header="0.31496062000000002" footer="0.31496062000000002"/>
      <pageSetup paperSize="9" orientation="portrait" r:id="rId1"/>
      <autoFilter ref="A1:F80"/>
    </customSheetView>
    <customSheetView guid="{3750D93B-2A32-4040-BAE5-F8408ECDBB1D}" showGridLines="0" showAutoFilter="1">
      <selection activeCell="A88" sqref="A88:I88"/>
      <pageMargins left="0.511811024" right="0.511811024" top="0.78740157499999996" bottom="0.78740157499999996" header="0.31496062000000002" footer="0.31496062000000002"/>
      <pageSetup paperSize="9" orientation="portrait" r:id="rId2"/>
      <autoFilter ref="A1:F80"/>
    </customSheetView>
    <customSheetView guid="{9EFA0E2E-4423-4194-BE85-A51AF61C76D7}" showGridLines="0" showAutoFilter="1" topLeftCell="A16">
      <selection activeCell="I51" sqref="I51"/>
      <pageMargins left="0.511811024" right="0.511811024" top="0.78740157499999996" bottom="0.78740157499999996" header="0.31496062000000002" footer="0.31496062000000002"/>
      <pageSetup paperSize="9" orientation="portrait" r:id="rId3"/>
      <autoFilter ref="A1:F80"/>
    </customSheetView>
  </customSheetViews>
  <mergeCells count="8">
    <mergeCell ref="A87:I87"/>
    <mergeCell ref="A88:I88"/>
    <mergeCell ref="A89:I89"/>
    <mergeCell ref="A80:B80"/>
    <mergeCell ref="A83:I83"/>
    <mergeCell ref="A84:I84"/>
    <mergeCell ref="A85:I85"/>
    <mergeCell ref="A86:I86"/>
  </mergeCells>
  <pageMargins left="0.511811024" right="0.511811024" top="0.78740157499999996" bottom="0.78740157499999996" header="0.31496062000000002" footer="0.31496062000000002"/>
  <pageSetup paperSize="9" orientation="portrait"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>
    <tabColor rgb="FFFF99CC"/>
  </sheetPr>
  <dimension ref="A1:N94"/>
  <sheetViews>
    <sheetView showGridLines="0" workbookViewId="0">
      <pane ySplit="1" topLeftCell="A2" activePane="bottomLeft" state="frozen"/>
      <selection pane="bottomLeft" activeCell="A92" sqref="A92:M93"/>
    </sheetView>
  </sheetViews>
  <sheetFormatPr defaultRowHeight="15" x14ac:dyDescent="0.25"/>
  <cols>
    <col min="1" max="1" width="13.85546875" style="9" bestFit="1" customWidth="1"/>
    <col min="2" max="2" width="27.28515625" style="9" bestFit="1" customWidth="1"/>
    <col min="3" max="16384" width="9.140625" style="9"/>
  </cols>
  <sheetData>
    <row r="1" spans="1:6" ht="92.25" x14ac:dyDescent="0.25">
      <c r="A1" s="56" t="s">
        <v>99</v>
      </c>
      <c r="B1" s="56" t="s">
        <v>94</v>
      </c>
      <c r="C1" s="57" t="s">
        <v>183</v>
      </c>
      <c r="D1" s="57" t="s">
        <v>184</v>
      </c>
      <c r="E1" s="57" t="s">
        <v>170</v>
      </c>
      <c r="F1" s="57" t="s">
        <v>171</v>
      </c>
    </row>
    <row r="2" spans="1:6" x14ac:dyDescent="0.25">
      <c r="A2" s="49" t="s">
        <v>2</v>
      </c>
      <c r="B2" s="39" t="s">
        <v>6</v>
      </c>
      <c r="C2" s="58">
        <v>418</v>
      </c>
      <c r="D2" s="59">
        <f>C2/12*1</f>
        <v>34.833333333333336</v>
      </c>
      <c r="E2" s="33">
        <v>27</v>
      </c>
      <c r="F2" s="97">
        <f>E2/D2</f>
        <v>0.77511961722488032</v>
      </c>
    </row>
    <row r="3" spans="1:6" x14ac:dyDescent="0.25">
      <c r="A3" s="49" t="s">
        <v>3</v>
      </c>
      <c r="B3" s="39" t="s">
        <v>7</v>
      </c>
      <c r="C3" s="58">
        <v>160</v>
      </c>
      <c r="D3" s="59">
        <f t="shared" ref="D3:D66" si="0">C3/12*1</f>
        <v>13.333333333333334</v>
      </c>
      <c r="E3" s="33">
        <v>17</v>
      </c>
      <c r="F3" s="97">
        <f t="shared" ref="F3:F66" si="1">E3/D3</f>
        <v>1.2749999999999999</v>
      </c>
    </row>
    <row r="4" spans="1:6" x14ac:dyDescent="0.25">
      <c r="A4" s="49" t="s">
        <v>4</v>
      </c>
      <c r="B4" s="39" t="s">
        <v>8</v>
      </c>
      <c r="C4" s="58">
        <v>154</v>
      </c>
      <c r="D4" s="59">
        <f t="shared" si="0"/>
        <v>12.833333333333334</v>
      </c>
      <c r="E4" s="33">
        <v>10</v>
      </c>
      <c r="F4" s="97">
        <f t="shared" si="1"/>
        <v>0.77922077922077915</v>
      </c>
    </row>
    <row r="5" spans="1:6" x14ac:dyDescent="0.25">
      <c r="A5" s="49" t="s">
        <v>5</v>
      </c>
      <c r="B5" s="39" t="s">
        <v>9</v>
      </c>
      <c r="C5" s="58">
        <v>350</v>
      </c>
      <c r="D5" s="59">
        <f t="shared" si="0"/>
        <v>29.166666666666668</v>
      </c>
      <c r="E5" s="33">
        <v>27</v>
      </c>
      <c r="F5" s="97">
        <f t="shared" si="1"/>
        <v>0.92571428571428571</v>
      </c>
    </row>
    <row r="6" spans="1:6" x14ac:dyDescent="0.25">
      <c r="A6" s="49" t="s">
        <v>5</v>
      </c>
      <c r="B6" s="39" t="s">
        <v>10</v>
      </c>
      <c r="C6" s="58">
        <v>162</v>
      </c>
      <c r="D6" s="59">
        <f t="shared" si="0"/>
        <v>13.5</v>
      </c>
      <c r="E6" s="33">
        <v>12</v>
      </c>
      <c r="F6" s="97">
        <f t="shared" si="1"/>
        <v>0.88888888888888884</v>
      </c>
    </row>
    <row r="7" spans="1:6" x14ac:dyDescent="0.25">
      <c r="A7" s="49" t="s">
        <v>4</v>
      </c>
      <c r="B7" s="39" t="s">
        <v>11</v>
      </c>
      <c r="C7" s="58">
        <v>89</v>
      </c>
      <c r="D7" s="59">
        <f t="shared" si="0"/>
        <v>7.416666666666667</v>
      </c>
      <c r="E7" s="33">
        <v>8</v>
      </c>
      <c r="F7" s="97">
        <f t="shared" si="1"/>
        <v>1.0786516853932584</v>
      </c>
    </row>
    <row r="8" spans="1:6" x14ac:dyDescent="0.25">
      <c r="A8" s="49" t="s">
        <v>5</v>
      </c>
      <c r="B8" s="39" t="s">
        <v>12</v>
      </c>
      <c r="C8" s="58">
        <v>380</v>
      </c>
      <c r="D8" s="59">
        <f t="shared" si="0"/>
        <v>31.666666666666668</v>
      </c>
      <c r="E8" s="33">
        <v>29</v>
      </c>
      <c r="F8" s="97">
        <f t="shared" si="1"/>
        <v>0.91578947368421049</v>
      </c>
    </row>
    <row r="9" spans="1:6" x14ac:dyDescent="0.25">
      <c r="A9" s="49" t="s">
        <v>5</v>
      </c>
      <c r="B9" s="39" t="s">
        <v>13</v>
      </c>
      <c r="C9" s="58">
        <v>67</v>
      </c>
      <c r="D9" s="59">
        <f t="shared" si="0"/>
        <v>5.583333333333333</v>
      </c>
      <c r="E9" s="33">
        <v>11</v>
      </c>
      <c r="F9" s="97">
        <f t="shared" si="1"/>
        <v>1.9701492537313434</v>
      </c>
    </row>
    <row r="10" spans="1:6" x14ac:dyDescent="0.25">
      <c r="A10" s="49" t="s">
        <v>2</v>
      </c>
      <c r="B10" s="39" t="s">
        <v>14</v>
      </c>
      <c r="C10" s="58">
        <v>1531</v>
      </c>
      <c r="D10" s="59">
        <f t="shared" si="0"/>
        <v>127.58333333333333</v>
      </c>
      <c r="E10" s="33">
        <v>121</v>
      </c>
      <c r="F10" s="97">
        <f t="shared" si="1"/>
        <v>0.94839973873285432</v>
      </c>
    </row>
    <row r="11" spans="1:6" x14ac:dyDescent="0.25">
      <c r="A11" s="49" t="s">
        <v>5</v>
      </c>
      <c r="B11" s="39" t="s">
        <v>15</v>
      </c>
      <c r="C11" s="58">
        <v>142</v>
      </c>
      <c r="D11" s="59">
        <f t="shared" si="0"/>
        <v>11.833333333333334</v>
      </c>
      <c r="E11" s="33">
        <v>12</v>
      </c>
      <c r="F11" s="97">
        <f t="shared" si="1"/>
        <v>1.0140845070422535</v>
      </c>
    </row>
    <row r="12" spans="1:6" x14ac:dyDescent="0.25">
      <c r="A12" s="49" t="s">
        <v>4</v>
      </c>
      <c r="B12" s="39" t="s">
        <v>16</v>
      </c>
      <c r="C12" s="58">
        <v>382</v>
      </c>
      <c r="D12" s="59">
        <f t="shared" si="0"/>
        <v>31.833333333333332</v>
      </c>
      <c r="E12" s="33">
        <v>30</v>
      </c>
      <c r="F12" s="97">
        <f t="shared" si="1"/>
        <v>0.94240837696335078</v>
      </c>
    </row>
    <row r="13" spans="1:6" x14ac:dyDescent="0.25">
      <c r="A13" s="49" t="s">
        <v>3</v>
      </c>
      <c r="B13" s="39" t="s">
        <v>17</v>
      </c>
      <c r="C13" s="58">
        <v>594</v>
      </c>
      <c r="D13" s="59">
        <f t="shared" si="0"/>
        <v>49.5</v>
      </c>
      <c r="E13" s="33">
        <v>47</v>
      </c>
      <c r="F13" s="97">
        <f t="shared" si="1"/>
        <v>0.9494949494949495</v>
      </c>
    </row>
    <row r="14" spans="1:6" x14ac:dyDescent="0.25">
      <c r="A14" s="49" t="s">
        <v>3</v>
      </c>
      <c r="B14" s="39" t="s">
        <v>18</v>
      </c>
      <c r="C14" s="58">
        <v>212</v>
      </c>
      <c r="D14" s="59">
        <f t="shared" si="0"/>
        <v>17.666666666666668</v>
      </c>
      <c r="E14" s="33">
        <v>14</v>
      </c>
      <c r="F14" s="97">
        <f t="shared" si="1"/>
        <v>0.79245283018867918</v>
      </c>
    </row>
    <row r="15" spans="1:6" x14ac:dyDescent="0.25">
      <c r="A15" s="49" t="s">
        <v>5</v>
      </c>
      <c r="B15" s="39" t="s">
        <v>19</v>
      </c>
      <c r="C15" s="58">
        <v>79</v>
      </c>
      <c r="D15" s="59">
        <f t="shared" si="0"/>
        <v>6.583333333333333</v>
      </c>
      <c r="E15" s="33">
        <v>13</v>
      </c>
      <c r="F15" s="97">
        <f t="shared" si="1"/>
        <v>1.9746835443037976</v>
      </c>
    </row>
    <row r="16" spans="1:6" x14ac:dyDescent="0.25">
      <c r="A16" s="49" t="s">
        <v>2</v>
      </c>
      <c r="B16" s="39" t="s">
        <v>20</v>
      </c>
      <c r="C16" s="58">
        <v>208</v>
      </c>
      <c r="D16" s="59">
        <f t="shared" si="0"/>
        <v>17.333333333333332</v>
      </c>
      <c r="E16" s="33">
        <v>13</v>
      </c>
      <c r="F16" s="97">
        <f t="shared" si="1"/>
        <v>0.75</v>
      </c>
    </row>
    <row r="17" spans="1:6" x14ac:dyDescent="0.25">
      <c r="A17" s="49" t="s">
        <v>5</v>
      </c>
      <c r="B17" s="39" t="s">
        <v>21</v>
      </c>
      <c r="C17" s="58">
        <v>2503</v>
      </c>
      <c r="D17" s="59">
        <f t="shared" si="0"/>
        <v>208.58333333333334</v>
      </c>
      <c r="E17" s="33">
        <v>204</v>
      </c>
      <c r="F17" s="97">
        <f t="shared" si="1"/>
        <v>0.97802636835797041</v>
      </c>
    </row>
    <row r="18" spans="1:6" x14ac:dyDescent="0.25">
      <c r="A18" s="49" t="s">
        <v>2</v>
      </c>
      <c r="B18" s="39" t="s">
        <v>22</v>
      </c>
      <c r="C18" s="58">
        <v>4970</v>
      </c>
      <c r="D18" s="59">
        <f t="shared" si="0"/>
        <v>414.16666666666669</v>
      </c>
      <c r="E18" s="33">
        <v>356</v>
      </c>
      <c r="F18" s="97">
        <f t="shared" si="1"/>
        <v>0.85955734406438633</v>
      </c>
    </row>
    <row r="19" spans="1:6" x14ac:dyDescent="0.25">
      <c r="A19" s="49" t="s">
        <v>5</v>
      </c>
      <c r="B19" s="39" t="s">
        <v>23</v>
      </c>
      <c r="C19" s="58">
        <v>451</v>
      </c>
      <c r="D19" s="59">
        <f t="shared" si="0"/>
        <v>37.583333333333336</v>
      </c>
      <c r="E19" s="33">
        <v>44</v>
      </c>
      <c r="F19" s="97">
        <f t="shared" si="1"/>
        <v>1.1707317073170731</v>
      </c>
    </row>
    <row r="20" spans="1:6" x14ac:dyDescent="0.25">
      <c r="A20" s="49" t="s">
        <v>4</v>
      </c>
      <c r="B20" s="39" t="s">
        <v>24</v>
      </c>
      <c r="C20" s="58">
        <v>1605</v>
      </c>
      <c r="D20" s="59">
        <f t="shared" si="0"/>
        <v>133.75</v>
      </c>
      <c r="E20" s="33">
        <v>117</v>
      </c>
      <c r="F20" s="97">
        <f t="shared" si="1"/>
        <v>0.87476635514018697</v>
      </c>
    </row>
    <row r="21" spans="1:6" x14ac:dyDescent="0.25">
      <c r="A21" s="49" t="s">
        <v>3</v>
      </c>
      <c r="B21" s="39" t="s">
        <v>25</v>
      </c>
      <c r="C21" s="58">
        <v>384</v>
      </c>
      <c r="D21" s="59">
        <f t="shared" si="0"/>
        <v>32</v>
      </c>
      <c r="E21" s="33">
        <v>29</v>
      </c>
      <c r="F21" s="97">
        <f t="shared" si="1"/>
        <v>0.90625</v>
      </c>
    </row>
    <row r="22" spans="1:6" x14ac:dyDescent="0.25">
      <c r="A22" s="49" t="s">
        <v>2</v>
      </c>
      <c r="B22" s="39" t="s">
        <v>26</v>
      </c>
      <c r="C22" s="58">
        <v>166</v>
      </c>
      <c r="D22" s="59">
        <f t="shared" si="0"/>
        <v>13.833333333333334</v>
      </c>
      <c r="E22" s="33">
        <v>8</v>
      </c>
      <c r="F22" s="97">
        <f t="shared" si="1"/>
        <v>0.57831325301204817</v>
      </c>
    </row>
    <row r="23" spans="1:6" x14ac:dyDescent="0.25">
      <c r="A23" s="49" t="s">
        <v>5</v>
      </c>
      <c r="B23" s="39" t="s">
        <v>27</v>
      </c>
      <c r="C23" s="58">
        <v>64</v>
      </c>
      <c r="D23" s="59">
        <f t="shared" si="0"/>
        <v>5.333333333333333</v>
      </c>
      <c r="E23" s="33">
        <v>5</v>
      </c>
      <c r="F23" s="97">
        <f t="shared" si="1"/>
        <v>0.9375</v>
      </c>
    </row>
    <row r="24" spans="1:6" x14ac:dyDescent="0.25">
      <c r="A24" s="49" t="s">
        <v>2</v>
      </c>
      <c r="B24" s="39" t="s">
        <v>28</v>
      </c>
      <c r="C24" s="58">
        <v>414</v>
      </c>
      <c r="D24" s="59">
        <f t="shared" si="0"/>
        <v>34.5</v>
      </c>
      <c r="E24" s="33">
        <v>48</v>
      </c>
      <c r="F24" s="97">
        <f t="shared" si="1"/>
        <v>1.3913043478260869</v>
      </c>
    </row>
    <row r="25" spans="1:6" x14ac:dyDescent="0.25">
      <c r="A25" s="49" t="s">
        <v>5</v>
      </c>
      <c r="B25" s="39" t="s">
        <v>29</v>
      </c>
      <c r="C25" s="58">
        <v>95</v>
      </c>
      <c r="D25" s="59">
        <f t="shared" si="0"/>
        <v>7.916666666666667</v>
      </c>
      <c r="E25" s="33">
        <v>6</v>
      </c>
      <c r="F25" s="97">
        <f t="shared" si="1"/>
        <v>0.75789473684210529</v>
      </c>
    </row>
    <row r="26" spans="1:6" x14ac:dyDescent="0.25">
      <c r="A26" s="49" t="s">
        <v>3</v>
      </c>
      <c r="B26" s="39" t="s">
        <v>30</v>
      </c>
      <c r="C26" s="58">
        <v>257</v>
      </c>
      <c r="D26" s="59">
        <f t="shared" si="0"/>
        <v>21.416666666666668</v>
      </c>
      <c r="E26" s="33">
        <v>29</v>
      </c>
      <c r="F26" s="97">
        <f t="shared" si="1"/>
        <v>1.3540856031128403</v>
      </c>
    </row>
    <row r="27" spans="1:6" x14ac:dyDescent="0.25">
      <c r="A27" s="49" t="s">
        <v>2</v>
      </c>
      <c r="B27" s="39" t="s">
        <v>31</v>
      </c>
      <c r="C27" s="58">
        <v>213</v>
      </c>
      <c r="D27" s="59">
        <f t="shared" si="0"/>
        <v>17.75</v>
      </c>
      <c r="E27" s="33">
        <v>25</v>
      </c>
      <c r="F27" s="97">
        <f t="shared" si="1"/>
        <v>1.408450704225352</v>
      </c>
    </row>
    <row r="28" spans="1:6" x14ac:dyDescent="0.25">
      <c r="A28" s="49" t="s">
        <v>4</v>
      </c>
      <c r="B28" s="39" t="s">
        <v>32</v>
      </c>
      <c r="C28" s="58">
        <v>144</v>
      </c>
      <c r="D28" s="59">
        <f t="shared" si="0"/>
        <v>12</v>
      </c>
      <c r="E28" s="33">
        <v>15</v>
      </c>
      <c r="F28" s="97">
        <f t="shared" si="1"/>
        <v>1.25</v>
      </c>
    </row>
    <row r="29" spans="1:6" x14ac:dyDescent="0.25">
      <c r="A29" s="49" t="s">
        <v>5</v>
      </c>
      <c r="B29" s="39" t="s">
        <v>33</v>
      </c>
      <c r="C29" s="58">
        <v>414</v>
      </c>
      <c r="D29" s="59">
        <f t="shared" si="0"/>
        <v>34.5</v>
      </c>
      <c r="E29" s="33">
        <v>25</v>
      </c>
      <c r="F29" s="97">
        <f t="shared" si="1"/>
        <v>0.72463768115942029</v>
      </c>
    </row>
    <row r="30" spans="1:6" x14ac:dyDescent="0.25">
      <c r="A30" s="49" t="s">
        <v>2</v>
      </c>
      <c r="B30" s="39" t="s">
        <v>34</v>
      </c>
      <c r="C30" s="58">
        <v>1775</v>
      </c>
      <c r="D30" s="59">
        <f t="shared" si="0"/>
        <v>147.91666666666666</v>
      </c>
      <c r="E30" s="33">
        <v>135</v>
      </c>
      <c r="F30" s="97">
        <f t="shared" si="1"/>
        <v>0.91267605633802817</v>
      </c>
    </row>
    <row r="31" spans="1:6" x14ac:dyDescent="0.25">
      <c r="A31" s="49" t="s">
        <v>2</v>
      </c>
      <c r="B31" s="39" t="s">
        <v>35</v>
      </c>
      <c r="C31" s="58">
        <v>364</v>
      </c>
      <c r="D31" s="59">
        <f t="shared" si="0"/>
        <v>30.333333333333332</v>
      </c>
      <c r="E31" s="33">
        <v>26</v>
      </c>
      <c r="F31" s="97">
        <f t="shared" si="1"/>
        <v>0.85714285714285721</v>
      </c>
    </row>
    <row r="32" spans="1:6" x14ac:dyDescent="0.25">
      <c r="A32" s="49" t="s">
        <v>2</v>
      </c>
      <c r="B32" s="39" t="s">
        <v>36</v>
      </c>
      <c r="C32" s="58">
        <v>141</v>
      </c>
      <c r="D32" s="59">
        <f t="shared" si="0"/>
        <v>11.75</v>
      </c>
      <c r="E32" s="33">
        <v>13</v>
      </c>
      <c r="F32" s="97">
        <f t="shared" si="1"/>
        <v>1.1063829787234043</v>
      </c>
    </row>
    <row r="33" spans="1:6" x14ac:dyDescent="0.25">
      <c r="A33" s="49" t="s">
        <v>5</v>
      </c>
      <c r="B33" s="39" t="s">
        <v>37</v>
      </c>
      <c r="C33" s="58">
        <v>137</v>
      </c>
      <c r="D33" s="59">
        <f t="shared" si="0"/>
        <v>11.416666666666666</v>
      </c>
      <c r="E33" s="33">
        <v>7</v>
      </c>
      <c r="F33" s="97">
        <f t="shared" si="1"/>
        <v>0.61313868613138689</v>
      </c>
    </row>
    <row r="34" spans="1:6" x14ac:dyDescent="0.25">
      <c r="A34" s="49" t="s">
        <v>5</v>
      </c>
      <c r="B34" s="39" t="s">
        <v>38</v>
      </c>
      <c r="C34" s="58">
        <v>123</v>
      </c>
      <c r="D34" s="59">
        <f t="shared" si="0"/>
        <v>10.25</v>
      </c>
      <c r="E34" s="33">
        <v>8</v>
      </c>
      <c r="F34" s="97">
        <f t="shared" si="1"/>
        <v>0.78048780487804881</v>
      </c>
    </row>
    <row r="35" spans="1:6" x14ac:dyDescent="0.25">
      <c r="A35" s="49" t="s">
        <v>5</v>
      </c>
      <c r="B35" s="39" t="s">
        <v>39</v>
      </c>
      <c r="C35" s="58">
        <v>202</v>
      </c>
      <c r="D35" s="59">
        <f t="shared" si="0"/>
        <v>16.833333333333332</v>
      </c>
      <c r="E35" s="33">
        <v>17</v>
      </c>
      <c r="F35" s="97">
        <f t="shared" si="1"/>
        <v>1.0099009900990099</v>
      </c>
    </row>
    <row r="36" spans="1:6" x14ac:dyDescent="0.25">
      <c r="A36" s="49" t="s">
        <v>2</v>
      </c>
      <c r="B36" s="39" t="s">
        <v>40</v>
      </c>
      <c r="C36" s="58">
        <v>147</v>
      </c>
      <c r="D36" s="59">
        <f t="shared" si="0"/>
        <v>12.25</v>
      </c>
      <c r="E36" s="33">
        <v>14</v>
      </c>
      <c r="F36" s="97">
        <f t="shared" si="1"/>
        <v>1.1428571428571428</v>
      </c>
    </row>
    <row r="37" spans="1:6" x14ac:dyDescent="0.25">
      <c r="A37" s="49" t="s">
        <v>5</v>
      </c>
      <c r="B37" s="39" t="s">
        <v>41</v>
      </c>
      <c r="C37" s="58">
        <v>548</v>
      </c>
      <c r="D37" s="59">
        <f t="shared" si="0"/>
        <v>45.666666666666664</v>
      </c>
      <c r="E37" s="33">
        <v>38</v>
      </c>
      <c r="F37" s="97">
        <f t="shared" si="1"/>
        <v>0.83211678832116798</v>
      </c>
    </row>
    <row r="38" spans="1:6" x14ac:dyDescent="0.25">
      <c r="A38" s="49" t="s">
        <v>2</v>
      </c>
      <c r="B38" s="39" t="s">
        <v>42</v>
      </c>
      <c r="C38" s="58">
        <v>131</v>
      </c>
      <c r="D38" s="59">
        <f t="shared" si="0"/>
        <v>10.916666666666666</v>
      </c>
      <c r="E38" s="33">
        <v>21</v>
      </c>
      <c r="F38" s="97">
        <f t="shared" si="1"/>
        <v>1.9236641221374047</v>
      </c>
    </row>
    <row r="39" spans="1:6" x14ac:dyDescent="0.25">
      <c r="A39" s="49" t="s">
        <v>5</v>
      </c>
      <c r="B39" s="39" t="s">
        <v>43</v>
      </c>
      <c r="C39" s="58">
        <v>481</v>
      </c>
      <c r="D39" s="59">
        <f t="shared" si="0"/>
        <v>40.083333333333336</v>
      </c>
      <c r="E39" s="33">
        <v>41</v>
      </c>
      <c r="F39" s="97">
        <f t="shared" si="1"/>
        <v>1.0228690228690227</v>
      </c>
    </row>
    <row r="40" spans="1:6" x14ac:dyDescent="0.25">
      <c r="A40" s="49" t="s">
        <v>3</v>
      </c>
      <c r="B40" s="39" t="s">
        <v>44</v>
      </c>
      <c r="C40" s="58">
        <v>501</v>
      </c>
      <c r="D40" s="59">
        <f t="shared" si="0"/>
        <v>41.75</v>
      </c>
      <c r="E40" s="33">
        <v>63</v>
      </c>
      <c r="F40" s="97">
        <f t="shared" si="1"/>
        <v>1.5089820359281436</v>
      </c>
    </row>
    <row r="41" spans="1:6" x14ac:dyDescent="0.25">
      <c r="A41" s="49" t="s">
        <v>5</v>
      </c>
      <c r="B41" s="39" t="s">
        <v>45</v>
      </c>
      <c r="C41" s="58">
        <v>159</v>
      </c>
      <c r="D41" s="59">
        <f t="shared" si="0"/>
        <v>13.25</v>
      </c>
      <c r="E41" s="33">
        <v>9</v>
      </c>
      <c r="F41" s="97">
        <f t="shared" si="1"/>
        <v>0.67924528301886788</v>
      </c>
    </row>
    <row r="42" spans="1:6" x14ac:dyDescent="0.25">
      <c r="A42" s="49" t="s">
        <v>2</v>
      </c>
      <c r="B42" s="39" t="s">
        <v>46</v>
      </c>
      <c r="C42" s="58">
        <v>198</v>
      </c>
      <c r="D42" s="59">
        <f t="shared" si="0"/>
        <v>16.5</v>
      </c>
      <c r="E42" s="33">
        <v>13</v>
      </c>
      <c r="F42" s="97">
        <f t="shared" si="1"/>
        <v>0.78787878787878785</v>
      </c>
    </row>
    <row r="43" spans="1:6" x14ac:dyDescent="0.25">
      <c r="A43" s="49" t="s">
        <v>2</v>
      </c>
      <c r="B43" s="39" t="s">
        <v>47</v>
      </c>
      <c r="C43" s="58">
        <v>107</v>
      </c>
      <c r="D43" s="59">
        <f t="shared" si="0"/>
        <v>8.9166666666666661</v>
      </c>
      <c r="E43" s="33">
        <v>9</v>
      </c>
      <c r="F43" s="97">
        <f t="shared" si="1"/>
        <v>1.0093457943925235</v>
      </c>
    </row>
    <row r="44" spans="1:6" x14ac:dyDescent="0.25">
      <c r="A44" s="49" t="s">
        <v>4</v>
      </c>
      <c r="B44" s="39" t="s">
        <v>48</v>
      </c>
      <c r="C44" s="58">
        <v>2639</v>
      </c>
      <c r="D44" s="59">
        <f t="shared" si="0"/>
        <v>219.91666666666666</v>
      </c>
      <c r="E44" s="33">
        <v>181</v>
      </c>
      <c r="F44" s="97">
        <f t="shared" si="1"/>
        <v>0.82303902993558165</v>
      </c>
    </row>
    <row r="45" spans="1:6" x14ac:dyDescent="0.25">
      <c r="A45" s="49" t="s">
        <v>4</v>
      </c>
      <c r="B45" s="39" t="s">
        <v>49</v>
      </c>
      <c r="C45" s="58">
        <v>165</v>
      </c>
      <c r="D45" s="59">
        <f t="shared" si="0"/>
        <v>13.75</v>
      </c>
      <c r="E45" s="33">
        <v>21</v>
      </c>
      <c r="F45" s="97">
        <f t="shared" si="1"/>
        <v>1.5272727272727273</v>
      </c>
    </row>
    <row r="46" spans="1:6" x14ac:dyDescent="0.25">
      <c r="A46" s="49" t="s">
        <v>5</v>
      </c>
      <c r="B46" s="39" t="s">
        <v>50</v>
      </c>
      <c r="C46" s="58">
        <v>543</v>
      </c>
      <c r="D46" s="59">
        <f t="shared" si="0"/>
        <v>45.25</v>
      </c>
      <c r="E46" s="33">
        <v>50</v>
      </c>
      <c r="F46" s="97">
        <f t="shared" si="1"/>
        <v>1.1049723756906078</v>
      </c>
    </row>
    <row r="47" spans="1:6" x14ac:dyDescent="0.25">
      <c r="A47" s="49" t="s">
        <v>2</v>
      </c>
      <c r="B47" s="39" t="s">
        <v>51</v>
      </c>
      <c r="C47" s="58">
        <v>234</v>
      </c>
      <c r="D47" s="59">
        <f t="shared" si="0"/>
        <v>19.5</v>
      </c>
      <c r="E47" s="33">
        <v>23</v>
      </c>
      <c r="F47" s="97">
        <f t="shared" si="1"/>
        <v>1.1794871794871795</v>
      </c>
    </row>
    <row r="48" spans="1:6" x14ac:dyDescent="0.25">
      <c r="A48" s="49" t="s">
        <v>4</v>
      </c>
      <c r="B48" s="39" t="s">
        <v>52</v>
      </c>
      <c r="C48" s="58">
        <v>166</v>
      </c>
      <c r="D48" s="59">
        <f t="shared" si="0"/>
        <v>13.833333333333334</v>
      </c>
      <c r="E48" s="33">
        <v>11</v>
      </c>
      <c r="F48" s="97">
        <f t="shared" si="1"/>
        <v>0.79518072289156627</v>
      </c>
    </row>
    <row r="49" spans="1:6" x14ac:dyDescent="0.25">
      <c r="A49" s="49" t="s">
        <v>5</v>
      </c>
      <c r="B49" s="39" t="s">
        <v>53</v>
      </c>
      <c r="C49" s="58">
        <v>269</v>
      </c>
      <c r="D49" s="59">
        <f t="shared" si="0"/>
        <v>22.416666666666668</v>
      </c>
      <c r="E49" s="33">
        <v>24</v>
      </c>
      <c r="F49" s="97">
        <f t="shared" si="1"/>
        <v>1.0706319702602229</v>
      </c>
    </row>
    <row r="50" spans="1:6" x14ac:dyDescent="0.25">
      <c r="A50" s="49" t="s">
        <v>3</v>
      </c>
      <c r="B50" s="39" t="s">
        <v>54</v>
      </c>
      <c r="C50" s="58">
        <v>266</v>
      </c>
      <c r="D50" s="59">
        <f t="shared" si="0"/>
        <v>22.166666666666668</v>
      </c>
      <c r="E50" s="33">
        <v>14</v>
      </c>
      <c r="F50" s="97">
        <f t="shared" si="1"/>
        <v>0.63157894736842102</v>
      </c>
    </row>
    <row r="51" spans="1:6" x14ac:dyDescent="0.25">
      <c r="A51" s="49" t="s">
        <v>3</v>
      </c>
      <c r="B51" s="39" t="s">
        <v>55</v>
      </c>
      <c r="C51" s="58">
        <v>76</v>
      </c>
      <c r="D51" s="59">
        <f t="shared" si="0"/>
        <v>6.333333333333333</v>
      </c>
      <c r="E51" s="33">
        <v>7</v>
      </c>
      <c r="F51" s="97">
        <f t="shared" si="1"/>
        <v>1.1052631578947369</v>
      </c>
    </row>
    <row r="52" spans="1:6" x14ac:dyDescent="0.25">
      <c r="A52" s="49" t="s">
        <v>5</v>
      </c>
      <c r="B52" s="39" t="s">
        <v>56</v>
      </c>
      <c r="C52" s="58">
        <v>231</v>
      </c>
      <c r="D52" s="59">
        <f t="shared" si="0"/>
        <v>19.25</v>
      </c>
      <c r="E52" s="33">
        <v>17</v>
      </c>
      <c r="F52" s="97">
        <f t="shared" si="1"/>
        <v>0.88311688311688308</v>
      </c>
    </row>
    <row r="53" spans="1:6" x14ac:dyDescent="0.25">
      <c r="A53" s="49" t="s">
        <v>5</v>
      </c>
      <c r="B53" s="39" t="s">
        <v>57</v>
      </c>
      <c r="C53" s="58">
        <v>173</v>
      </c>
      <c r="D53" s="59">
        <f t="shared" si="0"/>
        <v>14.416666666666666</v>
      </c>
      <c r="E53" s="33">
        <v>17</v>
      </c>
      <c r="F53" s="97">
        <f t="shared" si="1"/>
        <v>1.1791907514450868</v>
      </c>
    </row>
    <row r="54" spans="1:6" x14ac:dyDescent="0.25">
      <c r="A54" s="49" t="s">
        <v>3</v>
      </c>
      <c r="B54" s="39" t="s">
        <v>58</v>
      </c>
      <c r="C54" s="58">
        <v>711</v>
      </c>
      <c r="D54" s="59">
        <f t="shared" si="0"/>
        <v>59.25</v>
      </c>
      <c r="E54" s="33">
        <v>42</v>
      </c>
      <c r="F54" s="97">
        <f t="shared" si="1"/>
        <v>0.70886075949367089</v>
      </c>
    </row>
    <row r="55" spans="1:6" x14ac:dyDescent="0.25">
      <c r="A55" s="49" t="s">
        <v>4</v>
      </c>
      <c r="B55" s="39" t="s">
        <v>59</v>
      </c>
      <c r="C55" s="58">
        <v>218</v>
      </c>
      <c r="D55" s="59">
        <f t="shared" si="0"/>
        <v>18.166666666666668</v>
      </c>
      <c r="E55" s="33">
        <v>22</v>
      </c>
      <c r="F55" s="97">
        <f t="shared" si="1"/>
        <v>1.2110091743119265</v>
      </c>
    </row>
    <row r="56" spans="1:6" x14ac:dyDescent="0.25">
      <c r="A56" s="49" t="s">
        <v>3</v>
      </c>
      <c r="B56" s="39" t="s">
        <v>60</v>
      </c>
      <c r="C56" s="58">
        <v>342</v>
      </c>
      <c r="D56" s="59">
        <f t="shared" si="0"/>
        <v>28.5</v>
      </c>
      <c r="E56" s="33">
        <v>20</v>
      </c>
      <c r="F56" s="97">
        <f t="shared" si="1"/>
        <v>0.70175438596491224</v>
      </c>
    </row>
    <row r="57" spans="1:6" x14ac:dyDescent="0.25">
      <c r="A57" s="49" t="s">
        <v>3</v>
      </c>
      <c r="B57" s="39" t="s">
        <v>61</v>
      </c>
      <c r="C57" s="58">
        <v>325</v>
      </c>
      <c r="D57" s="59">
        <f t="shared" si="0"/>
        <v>27.083333333333332</v>
      </c>
      <c r="E57" s="33">
        <v>21</v>
      </c>
      <c r="F57" s="97">
        <f t="shared" si="1"/>
        <v>0.77538461538461545</v>
      </c>
    </row>
    <row r="58" spans="1:6" x14ac:dyDescent="0.25">
      <c r="A58" s="49" t="s">
        <v>5</v>
      </c>
      <c r="B58" s="39" t="s">
        <v>62</v>
      </c>
      <c r="C58" s="58">
        <v>289</v>
      </c>
      <c r="D58" s="59">
        <f t="shared" si="0"/>
        <v>24.083333333333332</v>
      </c>
      <c r="E58" s="33">
        <v>35</v>
      </c>
      <c r="F58" s="97">
        <f t="shared" si="1"/>
        <v>1.453287197231834</v>
      </c>
    </row>
    <row r="59" spans="1:6" x14ac:dyDescent="0.25">
      <c r="A59" s="49" t="s">
        <v>3</v>
      </c>
      <c r="B59" s="39" t="s">
        <v>63</v>
      </c>
      <c r="C59" s="58">
        <v>92</v>
      </c>
      <c r="D59" s="59">
        <f t="shared" si="0"/>
        <v>7.666666666666667</v>
      </c>
      <c r="E59" s="33">
        <v>6</v>
      </c>
      <c r="F59" s="97">
        <f t="shared" si="1"/>
        <v>0.78260869565217384</v>
      </c>
    </row>
    <row r="60" spans="1:6" x14ac:dyDescent="0.25">
      <c r="A60" s="49" t="s">
        <v>5</v>
      </c>
      <c r="B60" s="39" t="s">
        <v>64</v>
      </c>
      <c r="C60" s="58">
        <v>201</v>
      </c>
      <c r="D60" s="59">
        <f t="shared" si="0"/>
        <v>16.75</v>
      </c>
      <c r="E60" s="33">
        <v>19</v>
      </c>
      <c r="F60" s="97">
        <f t="shared" si="1"/>
        <v>1.1343283582089552</v>
      </c>
    </row>
    <row r="61" spans="1:6" x14ac:dyDescent="0.25">
      <c r="A61" s="49" t="s">
        <v>4</v>
      </c>
      <c r="B61" s="39" t="s">
        <v>65</v>
      </c>
      <c r="C61" s="58">
        <v>321</v>
      </c>
      <c r="D61" s="59">
        <f t="shared" si="0"/>
        <v>26.75</v>
      </c>
      <c r="E61" s="33">
        <v>22</v>
      </c>
      <c r="F61" s="97">
        <f t="shared" si="1"/>
        <v>0.82242990654205606</v>
      </c>
    </row>
    <row r="62" spans="1:6" x14ac:dyDescent="0.25">
      <c r="A62" s="49" t="s">
        <v>5</v>
      </c>
      <c r="B62" s="39" t="s">
        <v>66</v>
      </c>
      <c r="C62" s="58">
        <v>127</v>
      </c>
      <c r="D62" s="59">
        <f t="shared" si="0"/>
        <v>10.583333333333334</v>
      </c>
      <c r="E62" s="33">
        <v>1</v>
      </c>
      <c r="F62" s="97">
        <f t="shared" si="1"/>
        <v>9.4488188976377951E-2</v>
      </c>
    </row>
    <row r="63" spans="1:6" x14ac:dyDescent="0.25">
      <c r="A63" s="49" t="s">
        <v>2</v>
      </c>
      <c r="B63" s="39" t="s">
        <v>67</v>
      </c>
      <c r="C63" s="58">
        <v>119</v>
      </c>
      <c r="D63" s="59">
        <f t="shared" si="0"/>
        <v>9.9166666666666661</v>
      </c>
      <c r="E63" s="33">
        <v>7</v>
      </c>
      <c r="F63" s="97">
        <f t="shared" si="1"/>
        <v>0.70588235294117652</v>
      </c>
    </row>
    <row r="64" spans="1:6" x14ac:dyDescent="0.25">
      <c r="A64" s="49" t="s">
        <v>2</v>
      </c>
      <c r="B64" s="39" t="s">
        <v>68</v>
      </c>
      <c r="C64" s="58">
        <v>684</v>
      </c>
      <c r="D64" s="59">
        <f t="shared" si="0"/>
        <v>57</v>
      </c>
      <c r="E64" s="33">
        <v>53</v>
      </c>
      <c r="F64" s="97">
        <f t="shared" si="1"/>
        <v>0.92982456140350878</v>
      </c>
    </row>
    <row r="65" spans="1:6" x14ac:dyDescent="0.25">
      <c r="A65" s="49" t="s">
        <v>2</v>
      </c>
      <c r="B65" s="39" t="s">
        <v>69</v>
      </c>
      <c r="C65" s="58">
        <v>290</v>
      </c>
      <c r="D65" s="59">
        <f t="shared" si="0"/>
        <v>24.166666666666668</v>
      </c>
      <c r="E65" s="33">
        <v>25</v>
      </c>
      <c r="F65" s="97">
        <f t="shared" si="1"/>
        <v>1.0344827586206895</v>
      </c>
    </row>
    <row r="66" spans="1:6" x14ac:dyDescent="0.25">
      <c r="A66" s="49" t="s">
        <v>4</v>
      </c>
      <c r="B66" s="39" t="s">
        <v>70</v>
      </c>
      <c r="C66" s="58">
        <v>110</v>
      </c>
      <c r="D66" s="59">
        <f t="shared" si="0"/>
        <v>9.1666666666666661</v>
      </c>
      <c r="E66" s="33">
        <v>6</v>
      </c>
      <c r="F66" s="97">
        <f t="shared" si="1"/>
        <v>0.65454545454545454</v>
      </c>
    </row>
    <row r="67" spans="1:6" x14ac:dyDescent="0.25">
      <c r="A67" s="49" t="s">
        <v>4</v>
      </c>
      <c r="B67" s="39" t="s">
        <v>71</v>
      </c>
      <c r="C67" s="58">
        <v>430</v>
      </c>
      <c r="D67" s="59">
        <f t="shared" ref="D67:D79" si="2">C67/12*1</f>
        <v>35.833333333333336</v>
      </c>
      <c r="E67" s="33">
        <v>41</v>
      </c>
      <c r="F67" s="97">
        <f t="shared" ref="F67:F84" si="3">E67/D67</f>
        <v>1.1441860465116278</v>
      </c>
    </row>
    <row r="68" spans="1:6" x14ac:dyDescent="0.25">
      <c r="A68" s="49" t="s">
        <v>5</v>
      </c>
      <c r="B68" s="39" t="s">
        <v>72</v>
      </c>
      <c r="C68" s="58">
        <v>121</v>
      </c>
      <c r="D68" s="59">
        <f t="shared" si="2"/>
        <v>10.083333333333334</v>
      </c>
      <c r="E68" s="33">
        <v>11</v>
      </c>
      <c r="F68" s="97">
        <f t="shared" si="3"/>
        <v>1.0909090909090908</v>
      </c>
    </row>
    <row r="69" spans="1:6" x14ac:dyDescent="0.25">
      <c r="A69" s="49" t="s">
        <v>3</v>
      </c>
      <c r="B69" s="39" t="s">
        <v>73</v>
      </c>
      <c r="C69" s="58">
        <v>1871</v>
      </c>
      <c r="D69" s="59">
        <f t="shared" si="2"/>
        <v>155.91666666666666</v>
      </c>
      <c r="E69" s="33">
        <v>130</v>
      </c>
      <c r="F69" s="97">
        <f t="shared" si="3"/>
        <v>0.83377872795296637</v>
      </c>
    </row>
    <row r="70" spans="1:6" x14ac:dyDescent="0.25">
      <c r="A70" s="49" t="s">
        <v>4</v>
      </c>
      <c r="B70" s="39" t="s">
        <v>74</v>
      </c>
      <c r="C70" s="58">
        <v>118</v>
      </c>
      <c r="D70" s="59">
        <f t="shared" si="2"/>
        <v>9.8333333333333339</v>
      </c>
      <c r="E70" s="33">
        <v>11</v>
      </c>
      <c r="F70" s="97">
        <f t="shared" si="3"/>
        <v>1.1186440677966101</v>
      </c>
    </row>
    <row r="71" spans="1:6" x14ac:dyDescent="0.25">
      <c r="A71" s="49" t="s">
        <v>2</v>
      </c>
      <c r="B71" s="39" t="s">
        <v>75</v>
      </c>
      <c r="C71" s="58">
        <v>7526</v>
      </c>
      <c r="D71" s="59">
        <f t="shared" si="2"/>
        <v>627.16666666666663</v>
      </c>
      <c r="E71" s="33">
        <v>561</v>
      </c>
      <c r="F71" s="97">
        <f t="shared" si="3"/>
        <v>0.89449906989104444</v>
      </c>
    </row>
    <row r="72" spans="1:6" x14ac:dyDescent="0.25">
      <c r="A72" s="49" t="s">
        <v>4</v>
      </c>
      <c r="B72" s="39" t="s">
        <v>76</v>
      </c>
      <c r="C72" s="58">
        <v>419</v>
      </c>
      <c r="D72" s="59">
        <f t="shared" si="2"/>
        <v>34.916666666666664</v>
      </c>
      <c r="E72" s="33">
        <v>30</v>
      </c>
      <c r="F72" s="97">
        <f t="shared" si="3"/>
        <v>0.8591885441527447</v>
      </c>
    </row>
    <row r="73" spans="1:6" x14ac:dyDescent="0.25">
      <c r="A73" s="49" t="s">
        <v>5</v>
      </c>
      <c r="B73" s="39" t="s">
        <v>77</v>
      </c>
      <c r="C73" s="58">
        <v>266</v>
      </c>
      <c r="D73" s="59">
        <f t="shared" si="2"/>
        <v>22.166666666666668</v>
      </c>
      <c r="E73" s="33">
        <v>24</v>
      </c>
      <c r="F73" s="97">
        <f t="shared" si="3"/>
        <v>1.0827067669172932</v>
      </c>
    </row>
    <row r="74" spans="1:6" x14ac:dyDescent="0.25">
      <c r="A74" s="49" t="s">
        <v>2</v>
      </c>
      <c r="B74" s="39" t="s">
        <v>78</v>
      </c>
      <c r="C74" s="58">
        <v>393</v>
      </c>
      <c r="D74" s="59">
        <f t="shared" si="2"/>
        <v>32.75</v>
      </c>
      <c r="E74" s="33">
        <v>26</v>
      </c>
      <c r="F74" s="97">
        <f t="shared" si="3"/>
        <v>0.79389312977099236</v>
      </c>
    </row>
    <row r="75" spans="1:6" x14ac:dyDescent="0.25">
      <c r="A75" s="49" t="s">
        <v>2</v>
      </c>
      <c r="B75" s="39" t="s">
        <v>79</v>
      </c>
      <c r="C75" s="58">
        <v>1041</v>
      </c>
      <c r="D75" s="59">
        <f t="shared" si="2"/>
        <v>86.75</v>
      </c>
      <c r="E75" s="33">
        <v>68</v>
      </c>
      <c r="F75" s="97">
        <f t="shared" si="3"/>
        <v>0.78386167146974062</v>
      </c>
    </row>
    <row r="76" spans="1:6" x14ac:dyDescent="0.25">
      <c r="A76" s="49" t="s">
        <v>3</v>
      </c>
      <c r="B76" s="39" t="s">
        <v>80</v>
      </c>
      <c r="C76" s="58">
        <v>96</v>
      </c>
      <c r="D76" s="59">
        <f t="shared" si="2"/>
        <v>8</v>
      </c>
      <c r="E76" s="33">
        <v>9</v>
      </c>
      <c r="F76" s="97">
        <f t="shared" si="3"/>
        <v>1.125</v>
      </c>
    </row>
    <row r="77" spans="1:6" x14ac:dyDescent="0.25">
      <c r="A77" s="49" t="s">
        <v>4</v>
      </c>
      <c r="B77" s="39" t="s">
        <v>81</v>
      </c>
      <c r="C77" s="58">
        <v>240</v>
      </c>
      <c r="D77" s="59">
        <f t="shared" si="2"/>
        <v>20</v>
      </c>
      <c r="E77" s="33">
        <v>16</v>
      </c>
      <c r="F77" s="97">
        <f t="shared" si="3"/>
        <v>0.8</v>
      </c>
    </row>
    <row r="78" spans="1:6" x14ac:dyDescent="0.25">
      <c r="A78" s="49" t="s">
        <v>2</v>
      </c>
      <c r="B78" s="39" t="s">
        <v>82</v>
      </c>
      <c r="C78" s="58">
        <v>5830</v>
      </c>
      <c r="D78" s="59">
        <f t="shared" si="2"/>
        <v>485.83333333333331</v>
      </c>
      <c r="E78" s="33">
        <v>415</v>
      </c>
      <c r="F78" s="97">
        <f t="shared" si="3"/>
        <v>0.85420240137221271</v>
      </c>
    </row>
    <row r="79" spans="1:6" x14ac:dyDescent="0.25">
      <c r="A79" s="49" t="s">
        <v>2</v>
      </c>
      <c r="B79" s="39" t="s">
        <v>83</v>
      </c>
      <c r="C79" s="58">
        <v>3790</v>
      </c>
      <c r="D79" s="59">
        <f t="shared" si="2"/>
        <v>315.83333333333331</v>
      </c>
      <c r="E79" s="33">
        <v>309</v>
      </c>
      <c r="F79" s="97">
        <f t="shared" si="3"/>
        <v>0.97836411609498686</v>
      </c>
    </row>
    <row r="81" spans="1:14" x14ac:dyDescent="0.25">
      <c r="B81" s="33" t="s">
        <v>107</v>
      </c>
      <c r="C81" s="34">
        <f>SUMIF($A$2:$A$79,"Norte",C$2:C$79)</f>
        <v>5887</v>
      </c>
      <c r="D81" s="34">
        <f>SUMIF($A$2:$A$79,"Norte",D$2:D$79)</f>
        <v>490.58333333333326</v>
      </c>
      <c r="E81" s="60">
        <f>SUMIF($A$2:$A$79,"Norte",E$2:E$79)</f>
        <v>448</v>
      </c>
      <c r="F81" s="97">
        <f t="shared" si="3"/>
        <v>0.91319857312722963</v>
      </c>
    </row>
    <row r="82" spans="1:14" x14ac:dyDescent="0.25">
      <c r="B82" s="33" t="s">
        <v>108</v>
      </c>
      <c r="C82" s="34">
        <f>SUMIF($A$2:$A$79,"CENTRAL",C$2:C$79)</f>
        <v>7200</v>
      </c>
      <c r="D82" s="34">
        <f>SUMIF($A$2:$A$79,"CENTRAL",D$2:D$79)</f>
        <v>600</v>
      </c>
      <c r="E82" s="60">
        <f>SUMIF($A$2:$A$79,"CENTRAL",E$2:E$79)</f>
        <v>541</v>
      </c>
      <c r="F82" s="97">
        <f t="shared" si="3"/>
        <v>0.90166666666666662</v>
      </c>
    </row>
    <row r="83" spans="1:14" x14ac:dyDescent="0.25">
      <c r="B83" s="33" t="s">
        <v>109</v>
      </c>
      <c r="C83" s="34">
        <f>SUMIF($A$2:$A$79,"METROPOLITANA",C$2:C$79)</f>
        <v>30690</v>
      </c>
      <c r="D83" s="34">
        <f>SUMIF($A$2:$A$79,"METROPOLITANA",D$2:D$79)</f>
        <v>2557.5</v>
      </c>
      <c r="E83" s="60">
        <f>SUMIF($A$2:$A$79,"METROPOLITANA",E$2:E$79)</f>
        <v>2316</v>
      </c>
      <c r="F83" s="97">
        <f t="shared" si="3"/>
        <v>0.90557184750733133</v>
      </c>
    </row>
    <row r="84" spans="1:14" x14ac:dyDescent="0.25">
      <c r="B84" s="33" t="s">
        <v>110</v>
      </c>
      <c r="C84" s="34">
        <f>SUMIF($A$2:$A$79,"SUL",C$2:C$79)</f>
        <v>8577</v>
      </c>
      <c r="D84" s="34">
        <f>SUMIF($A$2:$A$79,"SUL",D$2:D$79)</f>
        <v>714.75</v>
      </c>
      <c r="E84" s="60">
        <f>SUMIF($A$2:$A$79,"SUL",E$2:E$79)</f>
        <v>706</v>
      </c>
      <c r="F84" s="97">
        <f t="shared" si="3"/>
        <v>0.98775795732773697</v>
      </c>
    </row>
    <row r="85" spans="1:14" x14ac:dyDescent="0.25">
      <c r="B85" s="61" t="s">
        <v>172</v>
      </c>
      <c r="C85" s="62">
        <f>SUM(C2:C79)</f>
        <v>52354</v>
      </c>
      <c r="D85" s="63">
        <f>SUM(D2:D79)</f>
        <v>4362.833333333333</v>
      </c>
      <c r="E85" s="61">
        <f>SUM(E2:E79)</f>
        <v>4011</v>
      </c>
      <c r="F85" s="99">
        <f>E85/D85</f>
        <v>0.9193566871681248</v>
      </c>
    </row>
    <row r="86" spans="1:14" x14ac:dyDescent="0.25">
      <c r="B86" s="117" t="s">
        <v>168</v>
      </c>
      <c r="C86" s="118"/>
      <c r="D86" s="118"/>
      <c r="E86" s="64">
        <f>COUNTIF(F2:F79,"&gt;=0,95")</f>
        <v>34</v>
      </c>
      <c r="F86" s="100">
        <f>E86/78</f>
        <v>0.4358974358974359</v>
      </c>
    </row>
    <row r="89" spans="1:14" x14ac:dyDescent="0.25">
      <c r="A89" s="98" t="s">
        <v>210</v>
      </c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</row>
    <row r="90" spans="1:14" x14ac:dyDescent="0.25">
      <c r="A90" s="70" t="s">
        <v>185</v>
      </c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</row>
    <row r="91" spans="1:14" x14ac:dyDescent="0.25">
      <c r="A91" s="111" t="s">
        <v>174</v>
      </c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</row>
    <row r="92" spans="1:14" ht="17.25" x14ac:dyDescent="0.25">
      <c r="A92" s="143" t="s">
        <v>211</v>
      </c>
      <c r="B92" s="143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72"/>
    </row>
    <row r="93" spans="1:14" x14ac:dyDescent="0.25">
      <c r="A93" s="143"/>
      <c r="B93" s="143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</row>
    <row r="94" spans="1:14" x14ac:dyDescent="0.25">
      <c r="A94" s="129"/>
      <c r="B94" s="129"/>
      <c r="C94" s="129"/>
      <c r="D94" s="129"/>
      <c r="E94" s="129"/>
      <c r="F94" s="129"/>
      <c r="G94" s="129"/>
      <c r="H94" s="129"/>
      <c r="I94" s="129"/>
      <c r="J94" s="129"/>
      <c r="K94" s="129"/>
      <c r="L94" s="129"/>
    </row>
  </sheetData>
  <sheetProtection sheet="1" objects="1" scenarios="1"/>
  <customSheetViews>
    <customSheetView guid="{1A030D3C-92EE-4DAF-ABAC-228947DF045D}" showGridLines="0">
      <selection activeCell="A92" sqref="A92:N92"/>
      <pageMargins left="0.511811024" right="0.511811024" top="0.78740157499999996" bottom="0.78740157499999996" header="0.31496062000000002" footer="0.31496062000000002"/>
      <pageSetup paperSize="9" orientation="portrait" r:id="rId1"/>
    </customSheetView>
    <customSheetView guid="{3750D93B-2A32-4040-BAE5-F8408ECDBB1D}" showGridLines="0">
      <selection activeCell="A92" sqref="A92:N92"/>
      <pageMargins left="0.511811024" right="0.511811024" top="0.78740157499999996" bottom="0.78740157499999996" header="0.31496062000000002" footer="0.31496062000000002"/>
      <pageSetup paperSize="9" orientation="portrait" r:id="rId2"/>
    </customSheetView>
    <customSheetView guid="{9EFA0E2E-4423-4194-BE85-A51AF61C76D7}" showGridLines="0" topLeftCell="A58">
      <selection activeCell="H80" sqref="H80"/>
      <pageMargins left="0.511811024" right="0.511811024" top="0.78740157499999996" bottom="0.78740157499999996" header="0.31496062000000002" footer="0.31496062000000002"/>
      <pageSetup paperSize="9" orientation="portrait" r:id="rId3"/>
    </customSheetView>
  </customSheetViews>
  <mergeCells count="4">
    <mergeCell ref="A91:L91"/>
    <mergeCell ref="A94:L94"/>
    <mergeCell ref="B86:D86"/>
    <mergeCell ref="A92:M93"/>
  </mergeCells>
  <pageMargins left="0.511811024" right="0.511811024" top="0.78740157499999996" bottom="0.78740157499999996" header="0.31496062000000002" footer="0.31496062000000002"/>
  <pageSetup paperSize="9" orientation="portrait"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>
    <tabColor theme="4" tint="0.39997558519241921"/>
  </sheetPr>
  <dimension ref="A1:N95"/>
  <sheetViews>
    <sheetView showGridLines="0" workbookViewId="0">
      <pane ySplit="1" topLeftCell="A2" activePane="bottomLeft" state="frozen"/>
      <selection pane="bottomLeft" activeCell="A93" sqref="A93:M94"/>
    </sheetView>
  </sheetViews>
  <sheetFormatPr defaultRowHeight="15" x14ac:dyDescent="0.25"/>
  <cols>
    <col min="1" max="1" width="13.85546875" style="9" bestFit="1" customWidth="1"/>
    <col min="2" max="2" width="27.28515625" style="9" bestFit="1" customWidth="1"/>
    <col min="3" max="16384" width="9.140625" style="9"/>
  </cols>
  <sheetData>
    <row r="1" spans="1:6" ht="92.25" x14ac:dyDescent="0.25">
      <c r="A1" s="56" t="s">
        <v>99</v>
      </c>
      <c r="B1" s="56" t="s">
        <v>94</v>
      </c>
      <c r="C1" s="57" t="s">
        <v>183</v>
      </c>
      <c r="D1" s="57" t="s">
        <v>184</v>
      </c>
      <c r="E1" s="57" t="s">
        <v>170</v>
      </c>
      <c r="F1" s="57" t="s">
        <v>171</v>
      </c>
    </row>
    <row r="2" spans="1:6" x14ac:dyDescent="0.25">
      <c r="A2" s="49" t="s">
        <v>2</v>
      </c>
      <c r="B2" s="39" t="s">
        <v>6</v>
      </c>
      <c r="C2" s="58">
        <v>418</v>
      </c>
      <c r="D2" s="59">
        <f>C2/12*1</f>
        <v>34.833333333333336</v>
      </c>
      <c r="E2" s="33">
        <v>24</v>
      </c>
      <c r="F2" s="97">
        <f>E2/D2</f>
        <v>0.68899521531100472</v>
      </c>
    </row>
    <row r="3" spans="1:6" x14ac:dyDescent="0.25">
      <c r="A3" s="49" t="s">
        <v>3</v>
      </c>
      <c r="B3" s="39" t="s">
        <v>7</v>
      </c>
      <c r="C3" s="58">
        <v>160</v>
      </c>
      <c r="D3" s="59">
        <f t="shared" ref="D3:D66" si="0">C3/12*1</f>
        <v>13.333333333333334</v>
      </c>
      <c r="E3" s="33">
        <v>10</v>
      </c>
      <c r="F3" s="97">
        <f t="shared" ref="F3:F66" si="1">E3/D3</f>
        <v>0.75</v>
      </c>
    </row>
    <row r="4" spans="1:6" x14ac:dyDescent="0.25">
      <c r="A4" s="49" t="s">
        <v>4</v>
      </c>
      <c r="B4" s="39" t="s">
        <v>8</v>
      </c>
      <c r="C4" s="58">
        <v>154</v>
      </c>
      <c r="D4" s="59">
        <f t="shared" si="0"/>
        <v>12.833333333333334</v>
      </c>
      <c r="E4" s="33">
        <v>11</v>
      </c>
      <c r="F4" s="97">
        <f t="shared" si="1"/>
        <v>0.8571428571428571</v>
      </c>
    </row>
    <row r="5" spans="1:6" x14ac:dyDescent="0.25">
      <c r="A5" s="49" t="s">
        <v>5</v>
      </c>
      <c r="B5" s="39" t="s">
        <v>9</v>
      </c>
      <c r="C5" s="58">
        <v>350</v>
      </c>
      <c r="D5" s="59">
        <f t="shared" si="0"/>
        <v>29.166666666666668</v>
      </c>
      <c r="E5" s="33">
        <v>32</v>
      </c>
      <c r="F5" s="97">
        <f t="shared" si="1"/>
        <v>1.0971428571428572</v>
      </c>
    </row>
    <row r="6" spans="1:6" x14ac:dyDescent="0.25">
      <c r="A6" s="49" t="s">
        <v>5</v>
      </c>
      <c r="B6" s="39" t="s">
        <v>10</v>
      </c>
      <c r="C6" s="58">
        <v>162</v>
      </c>
      <c r="D6" s="59">
        <f t="shared" si="0"/>
        <v>13.5</v>
      </c>
      <c r="E6" s="33">
        <v>15</v>
      </c>
      <c r="F6" s="97">
        <f t="shared" si="1"/>
        <v>1.1111111111111112</v>
      </c>
    </row>
    <row r="7" spans="1:6" x14ac:dyDescent="0.25">
      <c r="A7" s="49" t="s">
        <v>4</v>
      </c>
      <c r="B7" s="39" t="s">
        <v>11</v>
      </c>
      <c r="C7" s="58">
        <v>89</v>
      </c>
      <c r="D7" s="59">
        <f t="shared" si="0"/>
        <v>7.416666666666667</v>
      </c>
      <c r="E7" s="33">
        <v>9</v>
      </c>
      <c r="F7" s="97">
        <f t="shared" si="1"/>
        <v>1.2134831460674156</v>
      </c>
    </row>
    <row r="8" spans="1:6" x14ac:dyDescent="0.25">
      <c r="A8" s="49" t="s">
        <v>5</v>
      </c>
      <c r="B8" s="39" t="s">
        <v>12</v>
      </c>
      <c r="C8" s="58">
        <v>380</v>
      </c>
      <c r="D8" s="59">
        <f t="shared" si="0"/>
        <v>31.666666666666668</v>
      </c>
      <c r="E8" s="33">
        <v>23</v>
      </c>
      <c r="F8" s="97">
        <f t="shared" si="1"/>
        <v>0.72631578947368414</v>
      </c>
    </row>
    <row r="9" spans="1:6" x14ac:dyDescent="0.25">
      <c r="A9" s="49" t="s">
        <v>5</v>
      </c>
      <c r="B9" s="39" t="s">
        <v>13</v>
      </c>
      <c r="C9" s="58">
        <v>67</v>
      </c>
      <c r="D9" s="59">
        <f t="shared" si="0"/>
        <v>5.583333333333333</v>
      </c>
      <c r="E9" s="33">
        <v>9</v>
      </c>
      <c r="F9" s="97">
        <f t="shared" si="1"/>
        <v>1.6119402985074627</v>
      </c>
    </row>
    <row r="10" spans="1:6" x14ac:dyDescent="0.25">
      <c r="A10" s="49" t="s">
        <v>2</v>
      </c>
      <c r="B10" s="39" t="s">
        <v>14</v>
      </c>
      <c r="C10" s="58">
        <v>1531</v>
      </c>
      <c r="D10" s="59">
        <f t="shared" si="0"/>
        <v>127.58333333333333</v>
      </c>
      <c r="E10" s="33">
        <v>105</v>
      </c>
      <c r="F10" s="97">
        <f t="shared" si="1"/>
        <v>0.82299150881776617</v>
      </c>
    </row>
    <row r="11" spans="1:6" x14ac:dyDescent="0.25">
      <c r="A11" s="49" t="s">
        <v>5</v>
      </c>
      <c r="B11" s="39" t="s">
        <v>15</v>
      </c>
      <c r="C11" s="58">
        <v>142</v>
      </c>
      <c r="D11" s="59">
        <f t="shared" si="0"/>
        <v>11.833333333333334</v>
      </c>
      <c r="E11" s="33">
        <v>12</v>
      </c>
      <c r="F11" s="97">
        <f t="shared" si="1"/>
        <v>1.0140845070422535</v>
      </c>
    </row>
    <row r="12" spans="1:6" x14ac:dyDescent="0.25">
      <c r="A12" s="49" t="s">
        <v>4</v>
      </c>
      <c r="B12" s="39" t="s">
        <v>16</v>
      </c>
      <c r="C12" s="58">
        <v>382</v>
      </c>
      <c r="D12" s="59">
        <f t="shared" si="0"/>
        <v>31.833333333333332</v>
      </c>
      <c r="E12" s="33">
        <v>28</v>
      </c>
      <c r="F12" s="97">
        <f t="shared" si="1"/>
        <v>0.87958115183246077</v>
      </c>
    </row>
    <row r="13" spans="1:6" x14ac:dyDescent="0.25">
      <c r="A13" s="49" t="s">
        <v>3</v>
      </c>
      <c r="B13" s="39" t="s">
        <v>17</v>
      </c>
      <c r="C13" s="58">
        <v>594</v>
      </c>
      <c r="D13" s="59">
        <f t="shared" si="0"/>
        <v>49.5</v>
      </c>
      <c r="E13" s="33">
        <v>42</v>
      </c>
      <c r="F13" s="97">
        <f t="shared" si="1"/>
        <v>0.84848484848484851</v>
      </c>
    </row>
    <row r="14" spans="1:6" x14ac:dyDescent="0.25">
      <c r="A14" s="49" t="s">
        <v>3</v>
      </c>
      <c r="B14" s="39" t="s">
        <v>18</v>
      </c>
      <c r="C14" s="58">
        <v>212</v>
      </c>
      <c r="D14" s="59">
        <f t="shared" si="0"/>
        <v>17.666666666666668</v>
      </c>
      <c r="E14" s="33">
        <v>9</v>
      </c>
      <c r="F14" s="97">
        <f t="shared" si="1"/>
        <v>0.50943396226415094</v>
      </c>
    </row>
    <row r="15" spans="1:6" x14ac:dyDescent="0.25">
      <c r="A15" s="49" t="s">
        <v>5</v>
      </c>
      <c r="B15" s="39" t="s">
        <v>19</v>
      </c>
      <c r="C15" s="58">
        <v>79</v>
      </c>
      <c r="D15" s="59">
        <f t="shared" si="0"/>
        <v>6.583333333333333</v>
      </c>
      <c r="E15" s="33">
        <v>6</v>
      </c>
      <c r="F15" s="97">
        <f t="shared" si="1"/>
        <v>0.91139240506329122</v>
      </c>
    </row>
    <row r="16" spans="1:6" x14ac:dyDescent="0.25">
      <c r="A16" s="49" t="s">
        <v>2</v>
      </c>
      <c r="B16" s="39" t="s">
        <v>20</v>
      </c>
      <c r="C16" s="58">
        <v>208</v>
      </c>
      <c r="D16" s="59">
        <f t="shared" si="0"/>
        <v>17.333333333333332</v>
      </c>
      <c r="E16" s="33">
        <v>12</v>
      </c>
      <c r="F16" s="97">
        <f t="shared" si="1"/>
        <v>0.6923076923076924</v>
      </c>
    </row>
    <row r="17" spans="1:6" x14ac:dyDescent="0.25">
      <c r="A17" s="49" t="s">
        <v>5</v>
      </c>
      <c r="B17" s="39" t="s">
        <v>21</v>
      </c>
      <c r="C17" s="58">
        <v>2503</v>
      </c>
      <c r="D17" s="59">
        <f t="shared" si="0"/>
        <v>208.58333333333334</v>
      </c>
      <c r="E17" s="33">
        <v>203</v>
      </c>
      <c r="F17" s="97">
        <f t="shared" si="1"/>
        <v>0.97323212145425486</v>
      </c>
    </row>
    <row r="18" spans="1:6" x14ac:dyDescent="0.25">
      <c r="A18" s="49" t="s">
        <v>2</v>
      </c>
      <c r="B18" s="39" t="s">
        <v>22</v>
      </c>
      <c r="C18" s="58">
        <v>4970</v>
      </c>
      <c r="D18" s="59">
        <f t="shared" si="0"/>
        <v>414.16666666666669</v>
      </c>
      <c r="E18" s="33">
        <v>413</v>
      </c>
      <c r="F18" s="97">
        <f t="shared" si="1"/>
        <v>0.9971830985915493</v>
      </c>
    </row>
    <row r="19" spans="1:6" x14ac:dyDescent="0.25">
      <c r="A19" s="49" t="s">
        <v>5</v>
      </c>
      <c r="B19" s="39" t="s">
        <v>23</v>
      </c>
      <c r="C19" s="58">
        <v>451</v>
      </c>
      <c r="D19" s="59">
        <f t="shared" si="0"/>
        <v>37.583333333333336</v>
      </c>
      <c r="E19" s="33">
        <v>44</v>
      </c>
      <c r="F19" s="97">
        <f t="shared" si="1"/>
        <v>1.1707317073170731</v>
      </c>
    </row>
    <row r="20" spans="1:6" x14ac:dyDescent="0.25">
      <c r="A20" s="49" t="s">
        <v>4</v>
      </c>
      <c r="B20" s="39" t="s">
        <v>24</v>
      </c>
      <c r="C20" s="58">
        <v>1605</v>
      </c>
      <c r="D20" s="59">
        <f t="shared" si="0"/>
        <v>133.75</v>
      </c>
      <c r="E20" s="33">
        <v>102</v>
      </c>
      <c r="F20" s="97">
        <f t="shared" si="1"/>
        <v>0.76261682242990658</v>
      </c>
    </row>
    <row r="21" spans="1:6" x14ac:dyDescent="0.25">
      <c r="A21" s="49" t="s">
        <v>3</v>
      </c>
      <c r="B21" s="39" t="s">
        <v>25</v>
      </c>
      <c r="C21" s="58">
        <v>384</v>
      </c>
      <c r="D21" s="59">
        <f t="shared" si="0"/>
        <v>32</v>
      </c>
      <c r="E21" s="33">
        <v>25</v>
      </c>
      <c r="F21" s="97">
        <f t="shared" si="1"/>
        <v>0.78125</v>
      </c>
    </row>
    <row r="22" spans="1:6" x14ac:dyDescent="0.25">
      <c r="A22" s="49" t="s">
        <v>2</v>
      </c>
      <c r="B22" s="39" t="s">
        <v>26</v>
      </c>
      <c r="C22" s="58">
        <v>166</v>
      </c>
      <c r="D22" s="59">
        <f t="shared" si="0"/>
        <v>13.833333333333334</v>
      </c>
      <c r="E22" s="33">
        <v>12</v>
      </c>
      <c r="F22" s="97">
        <f t="shared" si="1"/>
        <v>0.86746987951807231</v>
      </c>
    </row>
    <row r="23" spans="1:6" x14ac:dyDescent="0.25">
      <c r="A23" s="49" t="s">
        <v>5</v>
      </c>
      <c r="B23" s="39" t="s">
        <v>27</v>
      </c>
      <c r="C23" s="58">
        <v>64</v>
      </c>
      <c r="D23" s="59">
        <f t="shared" si="0"/>
        <v>5.333333333333333</v>
      </c>
      <c r="E23" s="33">
        <v>6</v>
      </c>
      <c r="F23" s="97">
        <f t="shared" si="1"/>
        <v>1.125</v>
      </c>
    </row>
    <row r="24" spans="1:6" x14ac:dyDescent="0.25">
      <c r="A24" s="49" t="s">
        <v>2</v>
      </c>
      <c r="B24" s="39" t="s">
        <v>28</v>
      </c>
      <c r="C24" s="58">
        <v>414</v>
      </c>
      <c r="D24" s="59">
        <f t="shared" si="0"/>
        <v>34.5</v>
      </c>
      <c r="E24" s="33">
        <v>50</v>
      </c>
      <c r="F24" s="97">
        <f t="shared" si="1"/>
        <v>1.4492753623188406</v>
      </c>
    </row>
    <row r="25" spans="1:6" x14ac:dyDescent="0.25">
      <c r="A25" s="49" t="s">
        <v>5</v>
      </c>
      <c r="B25" s="39" t="s">
        <v>29</v>
      </c>
      <c r="C25" s="58">
        <v>95</v>
      </c>
      <c r="D25" s="59">
        <f t="shared" si="0"/>
        <v>7.916666666666667</v>
      </c>
      <c r="E25" s="33">
        <v>4</v>
      </c>
      <c r="F25" s="97">
        <f t="shared" si="1"/>
        <v>0.50526315789473686</v>
      </c>
    </row>
    <row r="26" spans="1:6" x14ac:dyDescent="0.25">
      <c r="A26" s="49" t="s">
        <v>3</v>
      </c>
      <c r="B26" s="39" t="s">
        <v>30</v>
      </c>
      <c r="C26" s="58">
        <v>257</v>
      </c>
      <c r="D26" s="59">
        <f t="shared" si="0"/>
        <v>21.416666666666668</v>
      </c>
      <c r="E26" s="33">
        <v>28</v>
      </c>
      <c r="F26" s="97">
        <f t="shared" si="1"/>
        <v>1.3073929961089494</v>
      </c>
    </row>
    <row r="27" spans="1:6" x14ac:dyDescent="0.25">
      <c r="A27" s="49" t="s">
        <v>2</v>
      </c>
      <c r="B27" s="39" t="s">
        <v>31</v>
      </c>
      <c r="C27" s="58">
        <v>213</v>
      </c>
      <c r="D27" s="59">
        <f t="shared" si="0"/>
        <v>17.75</v>
      </c>
      <c r="E27" s="33">
        <v>21</v>
      </c>
      <c r="F27" s="97">
        <f t="shared" si="1"/>
        <v>1.1830985915492958</v>
      </c>
    </row>
    <row r="28" spans="1:6" x14ac:dyDescent="0.25">
      <c r="A28" s="49" t="s">
        <v>4</v>
      </c>
      <c r="B28" s="39" t="s">
        <v>32</v>
      </c>
      <c r="C28" s="58">
        <v>144</v>
      </c>
      <c r="D28" s="59">
        <f t="shared" si="0"/>
        <v>12</v>
      </c>
      <c r="E28" s="33">
        <v>18</v>
      </c>
      <c r="F28" s="97">
        <f t="shared" si="1"/>
        <v>1.5</v>
      </c>
    </row>
    <row r="29" spans="1:6" x14ac:dyDescent="0.25">
      <c r="A29" s="49" t="s">
        <v>5</v>
      </c>
      <c r="B29" s="39" t="s">
        <v>33</v>
      </c>
      <c r="C29" s="58">
        <v>414</v>
      </c>
      <c r="D29" s="59">
        <f t="shared" si="0"/>
        <v>34.5</v>
      </c>
      <c r="E29" s="33">
        <v>19</v>
      </c>
      <c r="F29" s="97">
        <f t="shared" si="1"/>
        <v>0.55072463768115942</v>
      </c>
    </row>
    <row r="30" spans="1:6" x14ac:dyDescent="0.25">
      <c r="A30" s="49" t="s">
        <v>2</v>
      </c>
      <c r="B30" s="39" t="s">
        <v>34</v>
      </c>
      <c r="C30" s="58">
        <v>1775</v>
      </c>
      <c r="D30" s="59">
        <f t="shared" si="0"/>
        <v>147.91666666666666</v>
      </c>
      <c r="E30" s="33">
        <v>134</v>
      </c>
      <c r="F30" s="97">
        <f t="shared" si="1"/>
        <v>0.90591549295774654</v>
      </c>
    </row>
    <row r="31" spans="1:6" x14ac:dyDescent="0.25">
      <c r="A31" s="49" t="s">
        <v>2</v>
      </c>
      <c r="B31" s="39" t="s">
        <v>35</v>
      </c>
      <c r="C31" s="58">
        <v>364</v>
      </c>
      <c r="D31" s="59">
        <f t="shared" si="0"/>
        <v>30.333333333333332</v>
      </c>
      <c r="E31" s="33">
        <v>22</v>
      </c>
      <c r="F31" s="97">
        <f t="shared" si="1"/>
        <v>0.72527472527472525</v>
      </c>
    </row>
    <row r="32" spans="1:6" x14ac:dyDescent="0.25">
      <c r="A32" s="49" t="s">
        <v>2</v>
      </c>
      <c r="B32" s="39" t="s">
        <v>36</v>
      </c>
      <c r="C32" s="58">
        <v>141</v>
      </c>
      <c r="D32" s="59">
        <f t="shared" si="0"/>
        <v>11.75</v>
      </c>
      <c r="E32" s="33">
        <v>17</v>
      </c>
      <c r="F32" s="97">
        <f t="shared" si="1"/>
        <v>1.446808510638298</v>
      </c>
    </row>
    <row r="33" spans="1:6" x14ac:dyDescent="0.25">
      <c r="A33" s="49" t="s">
        <v>5</v>
      </c>
      <c r="B33" s="39" t="s">
        <v>37</v>
      </c>
      <c r="C33" s="58">
        <v>137</v>
      </c>
      <c r="D33" s="59">
        <f t="shared" si="0"/>
        <v>11.416666666666666</v>
      </c>
      <c r="E33" s="33">
        <v>8</v>
      </c>
      <c r="F33" s="97">
        <f t="shared" si="1"/>
        <v>0.7007299270072993</v>
      </c>
    </row>
    <row r="34" spans="1:6" x14ac:dyDescent="0.25">
      <c r="A34" s="49" t="s">
        <v>5</v>
      </c>
      <c r="B34" s="39" t="s">
        <v>38</v>
      </c>
      <c r="C34" s="58">
        <v>123</v>
      </c>
      <c r="D34" s="59">
        <f t="shared" si="0"/>
        <v>10.25</v>
      </c>
      <c r="E34" s="33">
        <v>8</v>
      </c>
      <c r="F34" s="97">
        <f t="shared" si="1"/>
        <v>0.78048780487804881</v>
      </c>
    </row>
    <row r="35" spans="1:6" x14ac:dyDescent="0.25">
      <c r="A35" s="49" t="s">
        <v>5</v>
      </c>
      <c r="B35" s="39" t="s">
        <v>39</v>
      </c>
      <c r="C35" s="58">
        <v>202</v>
      </c>
      <c r="D35" s="59">
        <f t="shared" si="0"/>
        <v>16.833333333333332</v>
      </c>
      <c r="E35" s="33">
        <v>15</v>
      </c>
      <c r="F35" s="97">
        <f t="shared" si="1"/>
        <v>0.8910891089108911</v>
      </c>
    </row>
    <row r="36" spans="1:6" x14ac:dyDescent="0.25">
      <c r="A36" s="49" t="s">
        <v>2</v>
      </c>
      <c r="B36" s="39" t="s">
        <v>40</v>
      </c>
      <c r="C36" s="58">
        <v>147</v>
      </c>
      <c r="D36" s="59">
        <f t="shared" si="0"/>
        <v>12.25</v>
      </c>
      <c r="E36" s="33">
        <v>11</v>
      </c>
      <c r="F36" s="97">
        <f t="shared" si="1"/>
        <v>0.89795918367346939</v>
      </c>
    </row>
    <row r="37" spans="1:6" x14ac:dyDescent="0.25">
      <c r="A37" s="49" t="s">
        <v>5</v>
      </c>
      <c r="B37" s="39" t="s">
        <v>41</v>
      </c>
      <c r="C37" s="58">
        <v>548</v>
      </c>
      <c r="D37" s="59">
        <f t="shared" si="0"/>
        <v>45.666666666666664</v>
      </c>
      <c r="E37" s="33">
        <v>41</v>
      </c>
      <c r="F37" s="97">
        <f t="shared" si="1"/>
        <v>0.8978102189781022</v>
      </c>
    </row>
    <row r="38" spans="1:6" x14ac:dyDescent="0.25">
      <c r="A38" s="49" t="s">
        <v>2</v>
      </c>
      <c r="B38" s="39" t="s">
        <v>42</v>
      </c>
      <c r="C38" s="58">
        <v>131</v>
      </c>
      <c r="D38" s="59">
        <f t="shared" si="0"/>
        <v>10.916666666666666</v>
      </c>
      <c r="E38" s="33">
        <v>17</v>
      </c>
      <c r="F38" s="97">
        <f t="shared" si="1"/>
        <v>1.5572519083969467</v>
      </c>
    </row>
    <row r="39" spans="1:6" x14ac:dyDescent="0.25">
      <c r="A39" s="49" t="s">
        <v>5</v>
      </c>
      <c r="B39" s="39" t="s">
        <v>43</v>
      </c>
      <c r="C39" s="58">
        <v>481</v>
      </c>
      <c r="D39" s="59">
        <f t="shared" si="0"/>
        <v>40.083333333333336</v>
      </c>
      <c r="E39" s="33">
        <v>42</v>
      </c>
      <c r="F39" s="97">
        <f t="shared" si="1"/>
        <v>1.0478170478170477</v>
      </c>
    </row>
    <row r="40" spans="1:6" x14ac:dyDescent="0.25">
      <c r="A40" s="49" t="s">
        <v>3</v>
      </c>
      <c r="B40" s="39" t="s">
        <v>44</v>
      </c>
      <c r="C40" s="58">
        <v>501</v>
      </c>
      <c r="D40" s="59">
        <f t="shared" si="0"/>
        <v>41.75</v>
      </c>
      <c r="E40" s="33">
        <v>62</v>
      </c>
      <c r="F40" s="97">
        <f t="shared" si="1"/>
        <v>1.4850299401197604</v>
      </c>
    </row>
    <row r="41" spans="1:6" x14ac:dyDescent="0.25">
      <c r="A41" s="49" t="s">
        <v>5</v>
      </c>
      <c r="B41" s="39" t="s">
        <v>45</v>
      </c>
      <c r="C41" s="58">
        <v>159</v>
      </c>
      <c r="D41" s="59">
        <f t="shared" si="0"/>
        <v>13.25</v>
      </c>
      <c r="E41" s="33">
        <v>6</v>
      </c>
      <c r="F41" s="97">
        <f t="shared" si="1"/>
        <v>0.45283018867924529</v>
      </c>
    </row>
    <row r="42" spans="1:6" x14ac:dyDescent="0.25">
      <c r="A42" s="49" t="s">
        <v>2</v>
      </c>
      <c r="B42" s="39" t="s">
        <v>46</v>
      </c>
      <c r="C42" s="58">
        <v>198</v>
      </c>
      <c r="D42" s="59">
        <f t="shared" si="0"/>
        <v>16.5</v>
      </c>
      <c r="E42" s="33">
        <v>10</v>
      </c>
      <c r="F42" s="97">
        <f t="shared" si="1"/>
        <v>0.60606060606060608</v>
      </c>
    </row>
    <row r="43" spans="1:6" x14ac:dyDescent="0.25">
      <c r="A43" s="49" t="s">
        <v>2</v>
      </c>
      <c r="B43" s="39" t="s">
        <v>47</v>
      </c>
      <c r="C43" s="58">
        <v>107</v>
      </c>
      <c r="D43" s="59">
        <f t="shared" si="0"/>
        <v>8.9166666666666661</v>
      </c>
      <c r="E43" s="33">
        <v>10</v>
      </c>
      <c r="F43" s="97">
        <f t="shared" si="1"/>
        <v>1.1214953271028039</v>
      </c>
    </row>
    <row r="44" spans="1:6" x14ac:dyDescent="0.25">
      <c r="A44" s="49" t="s">
        <v>4</v>
      </c>
      <c r="B44" s="39" t="s">
        <v>48</v>
      </c>
      <c r="C44" s="58">
        <v>2639</v>
      </c>
      <c r="D44" s="59">
        <f t="shared" si="0"/>
        <v>219.91666666666666</v>
      </c>
      <c r="E44" s="33">
        <v>178</v>
      </c>
      <c r="F44" s="97">
        <f t="shared" si="1"/>
        <v>0.80939749905267155</v>
      </c>
    </row>
    <row r="45" spans="1:6" x14ac:dyDescent="0.25">
      <c r="A45" s="49" t="s">
        <v>4</v>
      </c>
      <c r="B45" s="39" t="s">
        <v>49</v>
      </c>
      <c r="C45" s="58">
        <v>165</v>
      </c>
      <c r="D45" s="59">
        <f t="shared" si="0"/>
        <v>13.75</v>
      </c>
      <c r="E45" s="33">
        <v>19</v>
      </c>
      <c r="F45" s="97">
        <f t="shared" si="1"/>
        <v>1.3818181818181818</v>
      </c>
    </row>
    <row r="46" spans="1:6" x14ac:dyDescent="0.25">
      <c r="A46" s="49" t="s">
        <v>5</v>
      </c>
      <c r="B46" s="39" t="s">
        <v>50</v>
      </c>
      <c r="C46" s="58">
        <v>543</v>
      </c>
      <c r="D46" s="59">
        <f t="shared" si="0"/>
        <v>45.25</v>
      </c>
      <c r="E46" s="33">
        <v>52</v>
      </c>
      <c r="F46" s="97">
        <f t="shared" si="1"/>
        <v>1.149171270718232</v>
      </c>
    </row>
    <row r="47" spans="1:6" x14ac:dyDescent="0.25">
      <c r="A47" s="49" t="s">
        <v>2</v>
      </c>
      <c r="B47" s="39" t="s">
        <v>51</v>
      </c>
      <c r="C47" s="58">
        <v>234</v>
      </c>
      <c r="D47" s="59">
        <f t="shared" si="0"/>
        <v>19.5</v>
      </c>
      <c r="E47" s="33">
        <v>21</v>
      </c>
      <c r="F47" s="97">
        <f t="shared" si="1"/>
        <v>1.0769230769230769</v>
      </c>
    </row>
    <row r="48" spans="1:6" x14ac:dyDescent="0.25">
      <c r="A48" s="49" t="s">
        <v>4</v>
      </c>
      <c r="B48" s="39" t="s">
        <v>52</v>
      </c>
      <c r="C48" s="58">
        <v>166</v>
      </c>
      <c r="D48" s="59">
        <f t="shared" si="0"/>
        <v>13.833333333333334</v>
      </c>
      <c r="E48" s="33">
        <v>12</v>
      </c>
      <c r="F48" s="97">
        <f t="shared" si="1"/>
        <v>0.86746987951807231</v>
      </c>
    </row>
    <row r="49" spans="1:6" x14ac:dyDescent="0.25">
      <c r="A49" s="49" t="s">
        <v>5</v>
      </c>
      <c r="B49" s="39" t="s">
        <v>53</v>
      </c>
      <c r="C49" s="58">
        <v>269</v>
      </c>
      <c r="D49" s="59">
        <f t="shared" si="0"/>
        <v>22.416666666666668</v>
      </c>
      <c r="E49" s="33">
        <v>20</v>
      </c>
      <c r="F49" s="97">
        <f t="shared" si="1"/>
        <v>0.89219330855018586</v>
      </c>
    </row>
    <row r="50" spans="1:6" x14ac:dyDescent="0.25">
      <c r="A50" s="49" t="s">
        <v>3</v>
      </c>
      <c r="B50" s="39" t="s">
        <v>54</v>
      </c>
      <c r="C50" s="58">
        <v>266</v>
      </c>
      <c r="D50" s="59">
        <f t="shared" si="0"/>
        <v>22.166666666666668</v>
      </c>
      <c r="E50" s="33">
        <v>13</v>
      </c>
      <c r="F50" s="97">
        <f t="shared" si="1"/>
        <v>0.5864661654135338</v>
      </c>
    </row>
    <row r="51" spans="1:6" x14ac:dyDescent="0.25">
      <c r="A51" s="49" t="s">
        <v>3</v>
      </c>
      <c r="B51" s="39" t="s">
        <v>55</v>
      </c>
      <c r="C51" s="58">
        <v>76</v>
      </c>
      <c r="D51" s="59">
        <f t="shared" si="0"/>
        <v>6.333333333333333</v>
      </c>
      <c r="E51" s="33">
        <v>8</v>
      </c>
      <c r="F51" s="97">
        <f t="shared" si="1"/>
        <v>1.2631578947368423</v>
      </c>
    </row>
    <row r="52" spans="1:6" x14ac:dyDescent="0.25">
      <c r="A52" s="49" t="s">
        <v>5</v>
      </c>
      <c r="B52" s="39" t="s">
        <v>56</v>
      </c>
      <c r="C52" s="58">
        <v>231</v>
      </c>
      <c r="D52" s="59">
        <f t="shared" si="0"/>
        <v>19.25</v>
      </c>
      <c r="E52" s="33">
        <v>14</v>
      </c>
      <c r="F52" s="97">
        <f t="shared" si="1"/>
        <v>0.72727272727272729</v>
      </c>
    </row>
    <row r="53" spans="1:6" x14ac:dyDescent="0.25">
      <c r="A53" s="49" t="s">
        <v>5</v>
      </c>
      <c r="B53" s="39" t="s">
        <v>57</v>
      </c>
      <c r="C53" s="58">
        <v>173</v>
      </c>
      <c r="D53" s="59">
        <f t="shared" si="0"/>
        <v>14.416666666666666</v>
      </c>
      <c r="E53" s="33">
        <v>18</v>
      </c>
      <c r="F53" s="97">
        <f t="shared" si="1"/>
        <v>1.2485549132947977</v>
      </c>
    </row>
    <row r="54" spans="1:6" x14ac:dyDescent="0.25">
      <c r="A54" s="49" t="s">
        <v>3</v>
      </c>
      <c r="B54" s="39" t="s">
        <v>58</v>
      </c>
      <c r="C54" s="58">
        <v>711</v>
      </c>
      <c r="D54" s="59">
        <f t="shared" si="0"/>
        <v>59.25</v>
      </c>
      <c r="E54" s="33">
        <v>50</v>
      </c>
      <c r="F54" s="97">
        <f t="shared" si="1"/>
        <v>0.84388185654008441</v>
      </c>
    </row>
    <row r="55" spans="1:6" x14ac:dyDescent="0.25">
      <c r="A55" s="49" t="s">
        <v>4</v>
      </c>
      <c r="B55" s="39" t="s">
        <v>59</v>
      </c>
      <c r="C55" s="58">
        <v>218</v>
      </c>
      <c r="D55" s="59">
        <f t="shared" si="0"/>
        <v>18.166666666666668</v>
      </c>
      <c r="E55" s="33">
        <v>20</v>
      </c>
      <c r="F55" s="97">
        <f t="shared" si="1"/>
        <v>1.1009174311926604</v>
      </c>
    </row>
    <row r="56" spans="1:6" x14ac:dyDescent="0.25">
      <c r="A56" s="49" t="s">
        <v>3</v>
      </c>
      <c r="B56" s="39" t="s">
        <v>60</v>
      </c>
      <c r="C56" s="58">
        <v>342</v>
      </c>
      <c r="D56" s="59">
        <f t="shared" si="0"/>
        <v>28.5</v>
      </c>
      <c r="E56" s="33">
        <v>24</v>
      </c>
      <c r="F56" s="97">
        <f t="shared" si="1"/>
        <v>0.84210526315789469</v>
      </c>
    </row>
    <row r="57" spans="1:6" x14ac:dyDescent="0.25">
      <c r="A57" s="49" t="s">
        <v>3</v>
      </c>
      <c r="B57" s="39" t="s">
        <v>61</v>
      </c>
      <c r="C57" s="58">
        <v>325</v>
      </c>
      <c r="D57" s="59">
        <f t="shared" si="0"/>
        <v>27.083333333333332</v>
      </c>
      <c r="E57" s="33">
        <v>18</v>
      </c>
      <c r="F57" s="97">
        <f t="shared" si="1"/>
        <v>0.66461538461538461</v>
      </c>
    </row>
    <row r="58" spans="1:6" x14ac:dyDescent="0.25">
      <c r="A58" s="49" t="s">
        <v>5</v>
      </c>
      <c r="B58" s="39" t="s">
        <v>62</v>
      </c>
      <c r="C58" s="58">
        <v>289</v>
      </c>
      <c r="D58" s="59">
        <f t="shared" si="0"/>
        <v>24.083333333333332</v>
      </c>
      <c r="E58" s="33">
        <v>29</v>
      </c>
      <c r="F58" s="97">
        <f t="shared" si="1"/>
        <v>1.2041522491349481</v>
      </c>
    </row>
    <row r="59" spans="1:6" x14ac:dyDescent="0.25">
      <c r="A59" s="49" t="s">
        <v>3</v>
      </c>
      <c r="B59" s="39" t="s">
        <v>63</v>
      </c>
      <c r="C59" s="58">
        <v>92</v>
      </c>
      <c r="D59" s="59">
        <f t="shared" si="0"/>
        <v>7.666666666666667</v>
      </c>
      <c r="E59" s="33">
        <v>7</v>
      </c>
      <c r="F59" s="97">
        <f t="shared" si="1"/>
        <v>0.91304347826086951</v>
      </c>
    </row>
    <row r="60" spans="1:6" x14ac:dyDescent="0.25">
      <c r="A60" s="49" t="s">
        <v>5</v>
      </c>
      <c r="B60" s="39" t="s">
        <v>64</v>
      </c>
      <c r="C60" s="58">
        <v>201</v>
      </c>
      <c r="D60" s="59">
        <f t="shared" si="0"/>
        <v>16.75</v>
      </c>
      <c r="E60" s="33">
        <v>19</v>
      </c>
      <c r="F60" s="97">
        <f t="shared" si="1"/>
        <v>1.1343283582089552</v>
      </c>
    </row>
    <row r="61" spans="1:6" x14ac:dyDescent="0.25">
      <c r="A61" s="49" t="s">
        <v>4</v>
      </c>
      <c r="B61" s="39" t="s">
        <v>65</v>
      </c>
      <c r="C61" s="58">
        <v>321</v>
      </c>
      <c r="D61" s="59">
        <f t="shared" si="0"/>
        <v>26.75</v>
      </c>
      <c r="E61" s="33">
        <v>24</v>
      </c>
      <c r="F61" s="97">
        <f t="shared" si="1"/>
        <v>0.89719626168224298</v>
      </c>
    </row>
    <row r="62" spans="1:6" x14ac:dyDescent="0.25">
      <c r="A62" s="49" t="s">
        <v>5</v>
      </c>
      <c r="B62" s="39" t="s">
        <v>66</v>
      </c>
      <c r="C62" s="58">
        <v>127</v>
      </c>
      <c r="D62" s="59">
        <f t="shared" si="0"/>
        <v>10.583333333333334</v>
      </c>
      <c r="E62" s="33">
        <v>2</v>
      </c>
      <c r="F62" s="97">
        <f t="shared" si="1"/>
        <v>0.1889763779527559</v>
      </c>
    </row>
    <row r="63" spans="1:6" x14ac:dyDescent="0.25">
      <c r="A63" s="49" t="s">
        <v>2</v>
      </c>
      <c r="B63" s="39" t="s">
        <v>67</v>
      </c>
      <c r="C63" s="58">
        <v>119</v>
      </c>
      <c r="D63" s="59">
        <f t="shared" si="0"/>
        <v>9.9166666666666661</v>
      </c>
      <c r="E63" s="33">
        <v>7</v>
      </c>
      <c r="F63" s="97">
        <f t="shared" si="1"/>
        <v>0.70588235294117652</v>
      </c>
    </row>
    <row r="64" spans="1:6" x14ac:dyDescent="0.25">
      <c r="A64" s="49" t="s">
        <v>2</v>
      </c>
      <c r="B64" s="39" t="s">
        <v>68</v>
      </c>
      <c r="C64" s="58">
        <v>684</v>
      </c>
      <c r="D64" s="59">
        <f t="shared" si="0"/>
        <v>57</v>
      </c>
      <c r="E64" s="33">
        <v>50</v>
      </c>
      <c r="F64" s="97">
        <f t="shared" si="1"/>
        <v>0.8771929824561403</v>
      </c>
    </row>
    <row r="65" spans="1:6" x14ac:dyDescent="0.25">
      <c r="A65" s="49" t="s">
        <v>2</v>
      </c>
      <c r="B65" s="39" t="s">
        <v>69</v>
      </c>
      <c r="C65" s="58">
        <v>290</v>
      </c>
      <c r="D65" s="59">
        <f t="shared" si="0"/>
        <v>24.166666666666668</v>
      </c>
      <c r="E65" s="33">
        <v>23</v>
      </c>
      <c r="F65" s="97">
        <f t="shared" si="1"/>
        <v>0.95172413793103439</v>
      </c>
    </row>
    <row r="66" spans="1:6" x14ac:dyDescent="0.25">
      <c r="A66" s="49" t="s">
        <v>4</v>
      </c>
      <c r="B66" s="39" t="s">
        <v>70</v>
      </c>
      <c r="C66" s="58">
        <v>110</v>
      </c>
      <c r="D66" s="59">
        <f t="shared" si="0"/>
        <v>9.1666666666666661</v>
      </c>
      <c r="E66" s="33">
        <v>9</v>
      </c>
      <c r="F66" s="97">
        <f t="shared" si="1"/>
        <v>0.98181818181818192</v>
      </c>
    </row>
    <row r="67" spans="1:6" x14ac:dyDescent="0.25">
      <c r="A67" s="49" t="s">
        <v>4</v>
      </c>
      <c r="B67" s="39" t="s">
        <v>71</v>
      </c>
      <c r="C67" s="58">
        <v>430</v>
      </c>
      <c r="D67" s="59">
        <f t="shared" ref="D67:D79" si="2">C67/12*1</f>
        <v>35.833333333333336</v>
      </c>
      <c r="E67" s="33">
        <v>37</v>
      </c>
      <c r="F67" s="97">
        <f t="shared" ref="F67:F84" si="3">E67/D67</f>
        <v>1.0325581395348837</v>
      </c>
    </row>
    <row r="68" spans="1:6" x14ac:dyDescent="0.25">
      <c r="A68" s="49" t="s">
        <v>5</v>
      </c>
      <c r="B68" s="39" t="s">
        <v>72</v>
      </c>
      <c r="C68" s="58">
        <v>121</v>
      </c>
      <c r="D68" s="59">
        <f t="shared" si="2"/>
        <v>10.083333333333334</v>
      </c>
      <c r="E68" s="33">
        <v>15</v>
      </c>
      <c r="F68" s="97">
        <f t="shared" si="3"/>
        <v>1.4876033057851239</v>
      </c>
    </row>
    <row r="69" spans="1:6" x14ac:dyDescent="0.25">
      <c r="A69" s="49" t="s">
        <v>3</v>
      </c>
      <c r="B69" s="39" t="s">
        <v>73</v>
      </c>
      <c r="C69" s="58">
        <v>1871</v>
      </c>
      <c r="D69" s="59">
        <f t="shared" si="2"/>
        <v>155.91666666666666</v>
      </c>
      <c r="E69" s="33">
        <v>116</v>
      </c>
      <c r="F69" s="97">
        <f t="shared" si="3"/>
        <v>0.74398717263495462</v>
      </c>
    </row>
    <row r="70" spans="1:6" x14ac:dyDescent="0.25">
      <c r="A70" s="49" t="s">
        <v>4</v>
      </c>
      <c r="B70" s="39" t="s">
        <v>74</v>
      </c>
      <c r="C70" s="58">
        <v>118</v>
      </c>
      <c r="D70" s="59">
        <f t="shared" si="2"/>
        <v>9.8333333333333339</v>
      </c>
      <c r="E70" s="33">
        <v>16</v>
      </c>
      <c r="F70" s="97">
        <f t="shared" si="3"/>
        <v>1.6271186440677965</v>
      </c>
    </row>
    <row r="71" spans="1:6" x14ac:dyDescent="0.25">
      <c r="A71" s="49" t="s">
        <v>2</v>
      </c>
      <c r="B71" s="39" t="s">
        <v>75</v>
      </c>
      <c r="C71" s="58">
        <v>7526</v>
      </c>
      <c r="D71" s="59">
        <f t="shared" si="2"/>
        <v>627.16666666666663</v>
      </c>
      <c r="E71" s="33">
        <v>535</v>
      </c>
      <c r="F71" s="97">
        <f t="shared" si="3"/>
        <v>0.85304278501195863</v>
      </c>
    </row>
    <row r="72" spans="1:6" x14ac:dyDescent="0.25">
      <c r="A72" s="49" t="s">
        <v>4</v>
      </c>
      <c r="B72" s="39" t="s">
        <v>76</v>
      </c>
      <c r="C72" s="58">
        <v>419</v>
      </c>
      <c r="D72" s="59">
        <f t="shared" si="2"/>
        <v>34.916666666666664</v>
      </c>
      <c r="E72" s="33">
        <v>34</v>
      </c>
      <c r="F72" s="97">
        <f t="shared" si="3"/>
        <v>0.97374701670644404</v>
      </c>
    </row>
    <row r="73" spans="1:6" x14ac:dyDescent="0.25">
      <c r="A73" s="49" t="s">
        <v>5</v>
      </c>
      <c r="B73" s="39" t="s">
        <v>77</v>
      </c>
      <c r="C73" s="58">
        <v>266</v>
      </c>
      <c r="D73" s="59">
        <f t="shared" si="2"/>
        <v>22.166666666666668</v>
      </c>
      <c r="E73" s="33">
        <v>26</v>
      </c>
      <c r="F73" s="97">
        <f t="shared" si="3"/>
        <v>1.1729323308270676</v>
      </c>
    </row>
    <row r="74" spans="1:6" x14ac:dyDescent="0.25">
      <c r="A74" s="49" t="s">
        <v>2</v>
      </c>
      <c r="B74" s="39" t="s">
        <v>78</v>
      </c>
      <c r="C74" s="58">
        <v>393</v>
      </c>
      <c r="D74" s="59">
        <f t="shared" si="2"/>
        <v>32.75</v>
      </c>
      <c r="E74" s="33">
        <v>24</v>
      </c>
      <c r="F74" s="97">
        <f t="shared" si="3"/>
        <v>0.73282442748091603</v>
      </c>
    </row>
    <row r="75" spans="1:6" x14ac:dyDescent="0.25">
      <c r="A75" s="49" t="s">
        <v>2</v>
      </c>
      <c r="B75" s="39" t="s">
        <v>79</v>
      </c>
      <c r="C75" s="58">
        <v>1041</v>
      </c>
      <c r="D75" s="59">
        <f t="shared" si="2"/>
        <v>86.75</v>
      </c>
      <c r="E75" s="33">
        <v>73</v>
      </c>
      <c r="F75" s="97">
        <f t="shared" si="3"/>
        <v>0.84149855907780979</v>
      </c>
    </row>
    <row r="76" spans="1:6" x14ac:dyDescent="0.25">
      <c r="A76" s="49" t="s">
        <v>3</v>
      </c>
      <c r="B76" s="39" t="s">
        <v>80</v>
      </c>
      <c r="C76" s="58">
        <v>96</v>
      </c>
      <c r="D76" s="59">
        <f t="shared" si="2"/>
        <v>8</v>
      </c>
      <c r="E76" s="33">
        <v>11</v>
      </c>
      <c r="F76" s="97">
        <f t="shared" si="3"/>
        <v>1.375</v>
      </c>
    </row>
    <row r="77" spans="1:6" x14ac:dyDescent="0.25">
      <c r="A77" s="49" t="s">
        <v>4</v>
      </c>
      <c r="B77" s="39" t="s">
        <v>81</v>
      </c>
      <c r="C77" s="58">
        <v>240</v>
      </c>
      <c r="D77" s="59">
        <f t="shared" si="2"/>
        <v>20</v>
      </c>
      <c r="E77" s="33">
        <v>18</v>
      </c>
      <c r="F77" s="97">
        <f t="shared" si="3"/>
        <v>0.9</v>
      </c>
    </row>
    <row r="78" spans="1:6" x14ac:dyDescent="0.25">
      <c r="A78" s="49" t="s">
        <v>2</v>
      </c>
      <c r="B78" s="39" t="s">
        <v>82</v>
      </c>
      <c r="C78" s="58">
        <v>5830</v>
      </c>
      <c r="D78" s="59">
        <f t="shared" si="2"/>
        <v>485.83333333333331</v>
      </c>
      <c r="E78" s="33">
        <v>376</v>
      </c>
      <c r="F78" s="97">
        <f t="shared" si="3"/>
        <v>0.7739279588336192</v>
      </c>
    </row>
    <row r="79" spans="1:6" x14ac:dyDescent="0.25">
      <c r="A79" s="49" t="s">
        <v>2</v>
      </c>
      <c r="B79" s="39" t="s">
        <v>83</v>
      </c>
      <c r="C79" s="58">
        <v>3790</v>
      </c>
      <c r="D79" s="59">
        <f t="shared" si="2"/>
        <v>315.83333333333331</v>
      </c>
      <c r="E79" s="33">
        <v>256</v>
      </c>
      <c r="F79" s="97">
        <f t="shared" si="3"/>
        <v>0.81055408970976262</v>
      </c>
    </row>
    <row r="81" spans="1:14" x14ac:dyDescent="0.25">
      <c r="B81" s="33" t="s">
        <v>107</v>
      </c>
      <c r="C81" s="34">
        <f>SUMIF($A$2:$A$79,"Norte",C$2:C$79)</f>
        <v>5887</v>
      </c>
      <c r="D81" s="34">
        <f>SUMIF($A$2:$A$79,"Norte",D$2:D$79)</f>
        <v>490.58333333333326</v>
      </c>
      <c r="E81" s="60">
        <f>SUMIF($A$2:$A$79,"Norte",E$2:E$79)</f>
        <v>423</v>
      </c>
      <c r="F81" s="97">
        <f t="shared" si="3"/>
        <v>0.86223883132325474</v>
      </c>
    </row>
    <row r="82" spans="1:14" x14ac:dyDescent="0.25">
      <c r="B82" s="33" t="s">
        <v>108</v>
      </c>
      <c r="C82" s="34">
        <f>SUMIF($A$2:$A$79,"CENTRAL",C$2:C$79)</f>
        <v>7200</v>
      </c>
      <c r="D82" s="34">
        <f>SUMIF($A$2:$A$79,"CENTRAL",D$2:D$79)</f>
        <v>600</v>
      </c>
      <c r="E82" s="60">
        <f>SUMIF($A$2:$A$79,"CENTRAL",E$2:E$79)</f>
        <v>535</v>
      </c>
      <c r="F82" s="97">
        <f t="shared" si="3"/>
        <v>0.89166666666666672</v>
      </c>
    </row>
    <row r="83" spans="1:14" x14ac:dyDescent="0.25">
      <c r="B83" s="33" t="s">
        <v>109</v>
      </c>
      <c r="C83" s="34">
        <f>SUMIF($A$2:$A$79,"METROPOLITANA",C$2:C$79)</f>
        <v>30690</v>
      </c>
      <c r="D83" s="34">
        <f>SUMIF($A$2:$A$79,"METROPOLITANA",D$2:D$79)</f>
        <v>2557.5</v>
      </c>
      <c r="E83" s="60">
        <f>SUMIF($A$2:$A$79,"METROPOLITANA",E$2:E$79)</f>
        <v>2223</v>
      </c>
      <c r="F83" s="97">
        <f t="shared" si="3"/>
        <v>0.86920821114369506</v>
      </c>
    </row>
    <row r="84" spans="1:14" x14ac:dyDescent="0.25">
      <c r="B84" s="33" t="s">
        <v>110</v>
      </c>
      <c r="C84" s="34">
        <f>SUMIF($A$2:$A$79,"SUL",C$2:C$79)</f>
        <v>8577</v>
      </c>
      <c r="D84" s="34">
        <f>SUMIF($A$2:$A$79,"SUL",D$2:D$79)</f>
        <v>714.75</v>
      </c>
      <c r="E84" s="60">
        <f>SUMIF($A$2:$A$79,"SUL",E$2:E$79)</f>
        <v>688</v>
      </c>
      <c r="F84" s="97">
        <f t="shared" si="3"/>
        <v>0.96257432668765297</v>
      </c>
    </row>
    <row r="85" spans="1:14" x14ac:dyDescent="0.25">
      <c r="B85" s="61" t="s">
        <v>172</v>
      </c>
      <c r="C85" s="62">
        <f>SUM(C2:C79)</f>
        <v>52354</v>
      </c>
      <c r="D85" s="63">
        <f>SUM(D2:D79)</f>
        <v>4362.833333333333</v>
      </c>
      <c r="E85" s="61">
        <f>SUM(E2:E79)</f>
        <v>3869</v>
      </c>
      <c r="F85" s="99">
        <f>E85/D85</f>
        <v>0.88680903082859008</v>
      </c>
    </row>
    <row r="86" spans="1:14" x14ac:dyDescent="0.25">
      <c r="B86" s="117" t="s">
        <v>168</v>
      </c>
      <c r="C86" s="118"/>
      <c r="D86" s="118"/>
      <c r="E86" s="64">
        <f>COUNTIF(F2:F79,"&gt;=0,95")</f>
        <v>34</v>
      </c>
      <c r="F86" s="100">
        <f>E86/78</f>
        <v>0.4358974358974359</v>
      </c>
    </row>
    <row r="89" spans="1:14" x14ac:dyDescent="0.25">
      <c r="A89" s="140" t="s">
        <v>210</v>
      </c>
      <c r="B89" s="140"/>
      <c r="C89" s="140"/>
      <c r="D89" s="140"/>
      <c r="E89" s="140"/>
      <c r="F89" s="140"/>
      <c r="G89" s="140"/>
      <c r="H89" s="140"/>
      <c r="I89" s="140"/>
      <c r="J89" s="140"/>
      <c r="K89" s="140"/>
      <c r="L89" s="140"/>
    </row>
    <row r="90" spans="1:14" x14ac:dyDescent="0.25">
      <c r="A90" s="129" t="s">
        <v>185</v>
      </c>
      <c r="B90" s="129"/>
      <c r="C90" s="129"/>
      <c r="D90" s="129"/>
      <c r="E90" s="129"/>
      <c r="F90" s="129"/>
      <c r="G90" s="129"/>
      <c r="H90" s="129"/>
      <c r="I90" s="129"/>
      <c r="J90" s="129"/>
      <c r="K90" s="129"/>
      <c r="L90" s="129"/>
    </row>
    <row r="91" spans="1:14" x14ac:dyDescent="0.25">
      <c r="A91" s="120" t="s">
        <v>175</v>
      </c>
      <c r="B91" s="120"/>
      <c r="C91" s="120"/>
      <c r="D91" s="120"/>
      <c r="E91" s="120"/>
      <c r="F91" s="120"/>
      <c r="G91" s="120"/>
      <c r="H91" s="120"/>
      <c r="I91" s="120"/>
      <c r="J91" s="120"/>
      <c r="K91" s="120"/>
      <c r="L91" s="120"/>
    </row>
    <row r="92" spans="1:14" x14ac:dyDescent="0.25">
      <c r="A92" s="120"/>
      <c r="B92" s="120"/>
      <c r="C92" s="120"/>
      <c r="D92" s="120"/>
      <c r="E92" s="120"/>
      <c r="F92" s="120"/>
      <c r="G92" s="120"/>
      <c r="H92" s="120"/>
      <c r="I92" s="120"/>
      <c r="J92" s="120"/>
      <c r="K92" s="120"/>
      <c r="L92" s="120"/>
    </row>
    <row r="93" spans="1:14" ht="17.25" x14ac:dyDescent="0.25">
      <c r="A93" s="143" t="s">
        <v>211</v>
      </c>
      <c r="B93" s="143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72"/>
    </row>
    <row r="94" spans="1:14" x14ac:dyDescent="0.25">
      <c r="A94" s="143"/>
      <c r="B94" s="143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</row>
    <row r="95" spans="1:14" x14ac:dyDescent="0.25">
      <c r="A95" s="129"/>
      <c r="B95" s="129"/>
      <c r="C95" s="129"/>
      <c r="D95" s="129"/>
      <c r="E95" s="129"/>
      <c r="F95" s="129"/>
      <c r="G95" s="129"/>
      <c r="H95" s="129"/>
      <c r="I95" s="129"/>
      <c r="J95" s="129"/>
      <c r="K95" s="129"/>
      <c r="L95" s="129"/>
    </row>
  </sheetData>
  <sheetProtection sheet="1" objects="1" scenarios="1"/>
  <customSheetViews>
    <customSheetView guid="{1A030D3C-92EE-4DAF-ABAC-228947DF045D}" showGridLines="0">
      <selection activeCell="A93" sqref="A93:N93"/>
      <pageMargins left="0.511811024" right="0.511811024" top="0.78740157499999996" bottom="0.78740157499999996" header="0.31496062000000002" footer="0.31496062000000002"/>
      <pageSetup paperSize="9" orientation="portrait" verticalDpi="0" r:id="rId1"/>
    </customSheetView>
    <customSheetView guid="{3750D93B-2A32-4040-BAE5-F8408ECDBB1D}" showGridLines="0">
      <selection activeCell="A93" sqref="A93:N93"/>
      <pageMargins left="0.511811024" right="0.511811024" top="0.78740157499999996" bottom="0.78740157499999996" header="0.31496062000000002" footer="0.31496062000000002"/>
      <pageSetup paperSize="9" orientation="portrait" verticalDpi="0" r:id="rId2"/>
    </customSheetView>
    <customSheetView guid="{9EFA0E2E-4423-4194-BE85-A51AF61C76D7}" showGridLines="0" topLeftCell="A58">
      <selection activeCell="J81" sqref="J81"/>
      <pageMargins left="0.511811024" right="0.511811024" top="0.78740157499999996" bottom="0.78740157499999996" header="0.31496062000000002" footer="0.31496062000000002"/>
      <pageSetup paperSize="9" orientation="portrait" verticalDpi="0" r:id="rId3"/>
    </customSheetView>
  </customSheetViews>
  <mergeCells count="6">
    <mergeCell ref="A95:L95"/>
    <mergeCell ref="A91:L92"/>
    <mergeCell ref="B86:D86"/>
    <mergeCell ref="A89:L89"/>
    <mergeCell ref="A90:L90"/>
    <mergeCell ref="A93:M94"/>
  </mergeCells>
  <pageMargins left="0.511811024" right="0.511811024" top="0.78740157499999996" bottom="0.78740157499999996" header="0.31496062000000002" footer="0.31496062000000002"/>
  <pageSetup paperSize="9" orientation="portrait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CV Rotina &lt;2A - procedência</vt:lpstr>
      <vt:lpstr>CV Rotina &lt;2A - residência</vt:lpstr>
      <vt:lpstr>CV REF 1A e 4A - procedência</vt:lpstr>
      <vt:lpstr>CV REF 1A e 4A - residência</vt:lpstr>
      <vt:lpstr>Cobert. COVID-19 Menores 4 anos</vt:lpstr>
      <vt:lpstr>Cobert. Meningo C Adolescentes</vt:lpstr>
      <vt:lpstr>Cobert. HPV </vt:lpstr>
      <vt:lpstr>dTpa gestantes - procedência</vt:lpstr>
      <vt:lpstr>dTpa gestantes - residência</vt:lpstr>
      <vt:lpstr>cálculos1</vt:lpstr>
      <vt:lpstr>cálculos2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Tamiris Cristine Ribeiro Ferreira</dc:creator>
  <cp:lastModifiedBy>Renata Martins Fantin</cp:lastModifiedBy>
  <dcterms:created xsi:type="dcterms:W3CDTF">2022-08-04T15:03:57Z</dcterms:created>
  <dcterms:modified xsi:type="dcterms:W3CDTF">2024-02-09T16:39:17Z</dcterms:modified>
</cp:coreProperties>
</file>