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\\fileserver\sesa$\GEVS\IMUNIZACAO\PEI\RENATA\COBERTURAS\COBERTURA ROTINA\2023\2º quadrimestre MAY\"/>
    </mc:Choice>
  </mc:AlternateContent>
  <bookViews>
    <workbookView xWindow="-120" yWindow="-120" windowWidth="20730" windowHeight="11040" tabRatio="856"/>
  </bookViews>
  <sheets>
    <sheet name="CV Rotina &lt;2A - procedência" sheetId="4" r:id="rId1"/>
    <sheet name="CV Rotina &lt;2A - residência" sheetId="7" r:id="rId2"/>
    <sheet name="CV REF 1A e 4A - procedência" sheetId="1" r:id="rId3"/>
    <sheet name="CV REF 1A e 4A - residência" sheetId="8" r:id="rId4"/>
    <sheet name="dTpa gestantes - procedência" sheetId="6" r:id="rId5"/>
    <sheet name="dTpa gestantes - residência" sheetId="9" r:id="rId6"/>
    <sheet name="cálculos1" sheetId="5" state="hidden" r:id="rId7"/>
    <sheet name="cálculos2" sheetId="10" state="hidden" r:id="rId8"/>
  </sheets>
  <definedNames>
    <definedName name="_xlnm._FilterDatabase" localSheetId="2" hidden="1">'CV REF 1A e 4A - procedência'!$A$1:$X$79</definedName>
    <definedName name="_xlnm._FilterDatabase" localSheetId="3" hidden="1">'CV REF 1A e 4A - residência'!$A$1:$X$79</definedName>
    <definedName name="_xlnm._FilterDatabase" localSheetId="0" hidden="1">'CV Rotina &lt;2A - procedência'!$A$1:$X$86</definedName>
    <definedName name="_xlnm._FilterDatabase" localSheetId="1" hidden="1">'CV Rotina &lt;2A - residência'!$A$1:$X$86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6" l="1"/>
  <c r="D3" i="9" l="1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2" i="9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2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2" i="8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2" i="7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2" i="1"/>
  <c r="D2" i="4" l="1"/>
  <c r="Z84" i="7" l="1"/>
  <c r="Z83" i="7"/>
  <c r="Z82" i="7"/>
  <c r="Z81" i="7"/>
  <c r="Z81" i="4"/>
  <c r="Z84" i="4"/>
  <c r="Z83" i="4"/>
  <c r="Z82" i="4"/>
  <c r="AA20" i="4"/>
  <c r="AA15" i="4"/>
  <c r="AA3" i="7"/>
  <c r="AA4" i="7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2" i="7"/>
  <c r="AA73" i="7"/>
  <c r="AA74" i="7"/>
  <c r="AA75" i="7"/>
  <c r="AA76" i="7"/>
  <c r="AA77" i="7"/>
  <c r="AA78" i="7"/>
  <c r="AA79" i="7"/>
  <c r="D3" i="4"/>
  <c r="AA3" i="4" s="1"/>
  <c r="D4" i="4"/>
  <c r="AA4" i="4" s="1"/>
  <c r="D5" i="4"/>
  <c r="AA5" i="4" s="1"/>
  <c r="D6" i="4"/>
  <c r="AA6" i="4" s="1"/>
  <c r="D7" i="4"/>
  <c r="AA7" i="4" s="1"/>
  <c r="D8" i="4"/>
  <c r="AA8" i="4" s="1"/>
  <c r="D9" i="4"/>
  <c r="AA9" i="4" s="1"/>
  <c r="D10" i="4"/>
  <c r="AA10" i="4" s="1"/>
  <c r="D11" i="4"/>
  <c r="AA11" i="4" s="1"/>
  <c r="D12" i="4"/>
  <c r="AA12" i="4" s="1"/>
  <c r="D13" i="4"/>
  <c r="AA13" i="4" s="1"/>
  <c r="D14" i="4"/>
  <c r="AA14" i="4" s="1"/>
  <c r="D15" i="4"/>
  <c r="D16" i="4"/>
  <c r="AA16" i="4" s="1"/>
  <c r="D17" i="4"/>
  <c r="AA17" i="4" s="1"/>
  <c r="D18" i="4"/>
  <c r="AA18" i="4" s="1"/>
  <c r="D19" i="4"/>
  <c r="AA19" i="4" s="1"/>
  <c r="D20" i="4"/>
  <c r="D21" i="4"/>
  <c r="AA21" i="4" s="1"/>
  <c r="D22" i="4"/>
  <c r="AA22" i="4" s="1"/>
  <c r="D23" i="4"/>
  <c r="AA23" i="4" s="1"/>
  <c r="D24" i="4"/>
  <c r="AA24" i="4" s="1"/>
  <c r="D25" i="4"/>
  <c r="AA25" i="4" s="1"/>
  <c r="D26" i="4"/>
  <c r="AA26" i="4" s="1"/>
  <c r="D27" i="4"/>
  <c r="AA27" i="4" s="1"/>
  <c r="D28" i="4"/>
  <c r="AA28" i="4" s="1"/>
  <c r="D29" i="4"/>
  <c r="AA29" i="4" s="1"/>
  <c r="D30" i="4"/>
  <c r="AA30" i="4" s="1"/>
  <c r="D31" i="4"/>
  <c r="AA31" i="4" s="1"/>
  <c r="D32" i="4"/>
  <c r="AA32" i="4" s="1"/>
  <c r="D33" i="4"/>
  <c r="AA33" i="4" s="1"/>
  <c r="D34" i="4"/>
  <c r="AA34" i="4" s="1"/>
  <c r="D35" i="4"/>
  <c r="AA35" i="4" s="1"/>
  <c r="D36" i="4"/>
  <c r="AA36" i="4" s="1"/>
  <c r="D37" i="4"/>
  <c r="AA37" i="4" s="1"/>
  <c r="D38" i="4"/>
  <c r="AA38" i="4" s="1"/>
  <c r="D39" i="4"/>
  <c r="AA39" i="4" s="1"/>
  <c r="D40" i="4"/>
  <c r="AA40" i="4" s="1"/>
  <c r="D41" i="4"/>
  <c r="AA41" i="4" s="1"/>
  <c r="D42" i="4"/>
  <c r="AA42" i="4" s="1"/>
  <c r="D43" i="4"/>
  <c r="AA43" i="4" s="1"/>
  <c r="D44" i="4"/>
  <c r="AA44" i="4" s="1"/>
  <c r="D45" i="4"/>
  <c r="AA45" i="4" s="1"/>
  <c r="D46" i="4"/>
  <c r="AA46" i="4" s="1"/>
  <c r="D47" i="4"/>
  <c r="AA47" i="4" s="1"/>
  <c r="D48" i="4"/>
  <c r="AA48" i="4" s="1"/>
  <c r="D49" i="4"/>
  <c r="AA49" i="4" s="1"/>
  <c r="D50" i="4"/>
  <c r="AA50" i="4" s="1"/>
  <c r="D51" i="4"/>
  <c r="AA51" i="4" s="1"/>
  <c r="D52" i="4"/>
  <c r="AA52" i="4" s="1"/>
  <c r="D53" i="4"/>
  <c r="AA53" i="4" s="1"/>
  <c r="D54" i="4"/>
  <c r="AA54" i="4" s="1"/>
  <c r="D55" i="4"/>
  <c r="AA55" i="4" s="1"/>
  <c r="D56" i="4"/>
  <c r="AA56" i="4" s="1"/>
  <c r="D57" i="4"/>
  <c r="AA57" i="4" s="1"/>
  <c r="D58" i="4"/>
  <c r="AA58" i="4" s="1"/>
  <c r="D59" i="4"/>
  <c r="AA59" i="4" s="1"/>
  <c r="D60" i="4"/>
  <c r="AA60" i="4" s="1"/>
  <c r="D61" i="4"/>
  <c r="AA61" i="4" s="1"/>
  <c r="D62" i="4"/>
  <c r="AA62" i="4" s="1"/>
  <c r="D63" i="4"/>
  <c r="AA63" i="4" s="1"/>
  <c r="D64" i="4"/>
  <c r="AA64" i="4" s="1"/>
  <c r="D65" i="4"/>
  <c r="AA65" i="4" s="1"/>
  <c r="D66" i="4"/>
  <c r="AA66" i="4" s="1"/>
  <c r="D67" i="4"/>
  <c r="AA67" i="4" s="1"/>
  <c r="D68" i="4"/>
  <c r="AA68" i="4" s="1"/>
  <c r="D69" i="4"/>
  <c r="AA69" i="4" s="1"/>
  <c r="D70" i="4"/>
  <c r="AA70" i="4" s="1"/>
  <c r="D71" i="4"/>
  <c r="AA71" i="4" s="1"/>
  <c r="D72" i="4"/>
  <c r="AA72" i="4" s="1"/>
  <c r="D73" i="4"/>
  <c r="AA73" i="4" s="1"/>
  <c r="D74" i="4"/>
  <c r="AA74" i="4" s="1"/>
  <c r="D75" i="4"/>
  <c r="AA75" i="4" s="1"/>
  <c r="D76" i="4"/>
  <c r="AA76" i="4" s="1"/>
  <c r="D77" i="4"/>
  <c r="AA77" i="4" s="1"/>
  <c r="D78" i="4"/>
  <c r="AA78" i="4" s="1"/>
  <c r="D79" i="4"/>
  <c r="AA79" i="4" s="1"/>
  <c r="AA2" i="7"/>
  <c r="F2" i="4" l="1"/>
  <c r="C2" i="5" s="1"/>
  <c r="AA2" i="4"/>
  <c r="Z86" i="4" s="1"/>
  <c r="Z87" i="4" s="1"/>
  <c r="Z86" i="7"/>
  <c r="Z87" i="7" s="1"/>
  <c r="Z85" i="7"/>
  <c r="H2" i="4"/>
  <c r="Z85" i="4"/>
  <c r="E85" i="9"/>
  <c r="C85" i="9"/>
  <c r="E84" i="9"/>
  <c r="C84" i="9"/>
  <c r="E83" i="9"/>
  <c r="C83" i="9"/>
  <c r="E82" i="9"/>
  <c r="C82" i="9"/>
  <c r="E81" i="9"/>
  <c r="C81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W85" i="8"/>
  <c r="U85" i="8"/>
  <c r="S85" i="8"/>
  <c r="Q85" i="8"/>
  <c r="O85" i="8"/>
  <c r="M85" i="8"/>
  <c r="K85" i="8"/>
  <c r="I85" i="8"/>
  <c r="G85" i="8"/>
  <c r="E85" i="8"/>
  <c r="C85" i="8"/>
  <c r="W84" i="8"/>
  <c r="U84" i="8"/>
  <c r="S84" i="8"/>
  <c r="Q84" i="8"/>
  <c r="O84" i="8"/>
  <c r="M84" i="8"/>
  <c r="K84" i="8"/>
  <c r="I84" i="8"/>
  <c r="G84" i="8"/>
  <c r="E84" i="8"/>
  <c r="C84" i="8"/>
  <c r="W83" i="8"/>
  <c r="U83" i="8"/>
  <c r="S83" i="8"/>
  <c r="Q83" i="8"/>
  <c r="O83" i="8"/>
  <c r="M83" i="8"/>
  <c r="K83" i="8"/>
  <c r="I83" i="8"/>
  <c r="G83" i="8"/>
  <c r="E83" i="8"/>
  <c r="C83" i="8"/>
  <c r="W82" i="8"/>
  <c r="U82" i="8"/>
  <c r="S82" i="8"/>
  <c r="Q82" i="8"/>
  <c r="O82" i="8"/>
  <c r="M82" i="8"/>
  <c r="K82" i="8"/>
  <c r="I82" i="8"/>
  <c r="G82" i="8"/>
  <c r="E82" i="8"/>
  <c r="C82" i="8"/>
  <c r="W81" i="8"/>
  <c r="U81" i="8"/>
  <c r="S81" i="8"/>
  <c r="Q81" i="8"/>
  <c r="O81" i="8"/>
  <c r="M81" i="8"/>
  <c r="K81" i="8"/>
  <c r="I81" i="8"/>
  <c r="G81" i="8"/>
  <c r="E81" i="8"/>
  <c r="C81" i="8"/>
  <c r="X79" i="8"/>
  <c r="V79" i="8"/>
  <c r="R79" i="8"/>
  <c r="N79" i="8"/>
  <c r="J79" i="8"/>
  <c r="H79" i="8"/>
  <c r="N78" i="8"/>
  <c r="R77" i="8"/>
  <c r="N77" i="8"/>
  <c r="X76" i="8"/>
  <c r="T76" i="8"/>
  <c r="R76" i="8"/>
  <c r="P76" i="8"/>
  <c r="L76" i="8"/>
  <c r="H76" i="8"/>
  <c r="J76" i="8"/>
  <c r="V75" i="8"/>
  <c r="R75" i="8"/>
  <c r="N75" i="8"/>
  <c r="J75" i="8"/>
  <c r="H75" i="8"/>
  <c r="X75" i="8"/>
  <c r="X74" i="8"/>
  <c r="T74" i="8"/>
  <c r="N74" i="8"/>
  <c r="L74" i="8"/>
  <c r="P74" i="8"/>
  <c r="V73" i="8"/>
  <c r="T73" i="8"/>
  <c r="N73" i="8"/>
  <c r="L73" i="8"/>
  <c r="X72" i="8"/>
  <c r="T72" i="8"/>
  <c r="P72" i="8"/>
  <c r="L72" i="8"/>
  <c r="V71" i="8"/>
  <c r="R71" i="8"/>
  <c r="N71" i="8"/>
  <c r="J71" i="8"/>
  <c r="H71" i="8"/>
  <c r="V70" i="8"/>
  <c r="T70" i="8"/>
  <c r="L70" i="8"/>
  <c r="H70" i="8"/>
  <c r="P70" i="8"/>
  <c r="V69" i="8"/>
  <c r="T69" i="8"/>
  <c r="R69" i="8"/>
  <c r="L69" i="8"/>
  <c r="J69" i="8"/>
  <c r="H69" i="8"/>
  <c r="X68" i="8"/>
  <c r="T68" i="8"/>
  <c r="P68" i="8"/>
  <c r="L68" i="8"/>
  <c r="X67" i="8"/>
  <c r="V67" i="8"/>
  <c r="R67" i="8"/>
  <c r="N67" i="8"/>
  <c r="J67" i="8"/>
  <c r="H67" i="8"/>
  <c r="H66" i="8"/>
  <c r="V66" i="8"/>
  <c r="T65" i="8"/>
  <c r="R65" i="8"/>
  <c r="J65" i="8"/>
  <c r="H65" i="8"/>
  <c r="X64" i="8"/>
  <c r="T64" i="8"/>
  <c r="R64" i="8"/>
  <c r="P64" i="8"/>
  <c r="L64" i="8"/>
  <c r="J64" i="8"/>
  <c r="H64" i="8"/>
  <c r="X63" i="8"/>
  <c r="V63" i="8"/>
  <c r="R63" i="8"/>
  <c r="N63" i="8"/>
  <c r="J63" i="8"/>
  <c r="H63" i="8"/>
  <c r="X62" i="8"/>
  <c r="X60" i="8"/>
  <c r="T60" i="8"/>
  <c r="R60" i="8"/>
  <c r="P60" i="8"/>
  <c r="L60" i="8"/>
  <c r="H60" i="8"/>
  <c r="J60" i="8"/>
  <c r="V59" i="8"/>
  <c r="R59" i="8"/>
  <c r="N59" i="8"/>
  <c r="J59" i="8"/>
  <c r="H59" i="8"/>
  <c r="X59" i="8"/>
  <c r="X58" i="8"/>
  <c r="T58" i="8"/>
  <c r="N58" i="8"/>
  <c r="L58" i="8"/>
  <c r="P58" i="8"/>
  <c r="T57" i="8"/>
  <c r="L57" i="8"/>
  <c r="X56" i="8"/>
  <c r="T56" i="8"/>
  <c r="P56" i="8"/>
  <c r="L56" i="8"/>
  <c r="V55" i="8"/>
  <c r="R55" i="8"/>
  <c r="N55" i="8"/>
  <c r="J55" i="8"/>
  <c r="H55" i="8"/>
  <c r="V54" i="8"/>
  <c r="T54" i="8"/>
  <c r="P54" i="8"/>
  <c r="L54" i="8"/>
  <c r="J54" i="8"/>
  <c r="X54" i="8"/>
  <c r="X53" i="8"/>
  <c r="V53" i="8"/>
  <c r="R53" i="8"/>
  <c r="P53" i="8"/>
  <c r="N53" i="8"/>
  <c r="J53" i="8"/>
  <c r="H53" i="8"/>
  <c r="T53" i="8"/>
  <c r="V52" i="8"/>
  <c r="N52" i="8"/>
  <c r="H52" i="8"/>
  <c r="R52" i="8"/>
  <c r="T51" i="8"/>
  <c r="N51" i="8"/>
  <c r="X50" i="8"/>
  <c r="T50" i="8"/>
  <c r="P50" i="8"/>
  <c r="L50" i="8"/>
  <c r="X49" i="8"/>
  <c r="V49" i="8"/>
  <c r="R49" i="8"/>
  <c r="P49" i="8"/>
  <c r="N49" i="8"/>
  <c r="J49" i="8"/>
  <c r="H49" i="8"/>
  <c r="T49" i="8"/>
  <c r="V48" i="8"/>
  <c r="P48" i="8"/>
  <c r="N48" i="8"/>
  <c r="H48" i="8"/>
  <c r="R48" i="8"/>
  <c r="V47" i="8"/>
  <c r="N47" i="8"/>
  <c r="X46" i="8"/>
  <c r="T46" i="8"/>
  <c r="R46" i="8"/>
  <c r="P46" i="8"/>
  <c r="L46" i="8"/>
  <c r="J46" i="8"/>
  <c r="X45" i="8"/>
  <c r="V45" i="8"/>
  <c r="R45" i="8"/>
  <c r="N45" i="8"/>
  <c r="J45" i="8"/>
  <c r="H45" i="8"/>
  <c r="X44" i="8"/>
  <c r="V44" i="8"/>
  <c r="L44" i="8"/>
  <c r="T44" i="8"/>
  <c r="V43" i="8"/>
  <c r="L43" i="8"/>
  <c r="H43" i="8"/>
  <c r="X42" i="8"/>
  <c r="T42" i="8"/>
  <c r="P42" i="8"/>
  <c r="L42" i="8"/>
  <c r="R42" i="8"/>
  <c r="V41" i="8"/>
  <c r="R41" i="8"/>
  <c r="N41" i="8"/>
  <c r="J41" i="8"/>
  <c r="H41" i="8"/>
  <c r="P41" i="8"/>
  <c r="X40" i="8"/>
  <c r="V40" i="8"/>
  <c r="T40" i="8"/>
  <c r="L40" i="8"/>
  <c r="H40" i="8"/>
  <c r="P40" i="8"/>
  <c r="V39" i="8"/>
  <c r="T39" i="8"/>
  <c r="L39" i="8"/>
  <c r="J39" i="8"/>
  <c r="H39" i="8"/>
  <c r="X38" i="8"/>
  <c r="T38" i="8"/>
  <c r="P38" i="8"/>
  <c r="L38" i="8"/>
  <c r="J38" i="8"/>
  <c r="X37" i="8"/>
  <c r="V37" i="8"/>
  <c r="R37" i="8"/>
  <c r="N37" i="8"/>
  <c r="J37" i="8"/>
  <c r="H37" i="8"/>
  <c r="P37" i="8"/>
  <c r="T36" i="8"/>
  <c r="P36" i="8"/>
  <c r="L36" i="8"/>
  <c r="J36" i="8"/>
  <c r="H36" i="8"/>
  <c r="X36" i="8"/>
  <c r="R36" i="8"/>
  <c r="V35" i="8"/>
  <c r="R35" i="8"/>
  <c r="N35" i="8"/>
  <c r="J35" i="8"/>
  <c r="H35" i="8"/>
  <c r="T35" i="8"/>
  <c r="T34" i="8"/>
  <c r="L34" i="8"/>
  <c r="X34" i="8"/>
  <c r="R34" i="8"/>
  <c r="T33" i="8"/>
  <c r="R33" i="8"/>
  <c r="L33" i="8"/>
  <c r="J33" i="8"/>
  <c r="X33" i="8"/>
  <c r="H33" i="8"/>
  <c r="X32" i="8"/>
  <c r="T32" i="8"/>
  <c r="R32" i="8"/>
  <c r="P32" i="8"/>
  <c r="L32" i="8"/>
  <c r="J32" i="8"/>
  <c r="H32" i="8"/>
  <c r="V32" i="8"/>
  <c r="V31" i="8"/>
  <c r="R31" i="8"/>
  <c r="N31" i="8"/>
  <c r="J31" i="8"/>
  <c r="H31" i="8"/>
  <c r="T31" i="8"/>
  <c r="T30" i="8"/>
  <c r="L30" i="8"/>
  <c r="X30" i="8"/>
  <c r="R30" i="8"/>
  <c r="T29" i="8"/>
  <c r="R29" i="8"/>
  <c r="L29" i="8"/>
  <c r="J29" i="8"/>
  <c r="X29" i="8"/>
  <c r="H29" i="8"/>
  <c r="X28" i="8"/>
  <c r="T28" i="8"/>
  <c r="R28" i="8"/>
  <c r="P28" i="8"/>
  <c r="L28" i="8"/>
  <c r="J28" i="8"/>
  <c r="H28" i="8"/>
  <c r="V28" i="8"/>
  <c r="V27" i="8"/>
  <c r="R27" i="8"/>
  <c r="N27" i="8"/>
  <c r="J27" i="8"/>
  <c r="H27" i="8"/>
  <c r="T27" i="8"/>
  <c r="T26" i="8"/>
  <c r="L26" i="8"/>
  <c r="X26" i="8"/>
  <c r="R26" i="8"/>
  <c r="T25" i="8"/>
  <c r="R25" i="8"/>
  <c r="L25" i="8"/>
  <c r="J25" i="8"/>
  <c r="X25" i="8"/>
  <c r="H25" i="8"/>
  <c r="X24" i="8"/>
  <c r="T24" i="8"/>
  <c r="R24" i="8"/>
  <c r="P24" i="8"/>
  <c r="L24" i="8"/>
  <c r="J24" i="8"/>
  <c r="H24" i="8"/>
  <c r="V24" i="8"/>
  <c r="V23" i="8"/>
  <c r="R23" i="8"/>
  <c r="N23" i="8"/>
  <c r="J23" i="8"/>
  <c r="H23" i="8"/>
  <c r="T23" i="8"/>
  <c r="T22" i="8"/>
  <c r="L22" i="8"/>
  <c r="X22" i="8"/>
  <c r="R22" i="8"/>
  <c r="T21" i="8"/>
  <c r="R21" i="8"/>
  <c r="L21" i="8"/>
  <c r="J21" i="8"/>
  <c r="X21" i="8"/>
  <c r="H21" i="8"/>
  <c r="X20" i="8"/>
  <c r="T20" i="8"/>
  <c r="R20" i="8"/>
  <c r="P20" i="8"/>
  <c r="L20" i="8"/>
  <c r="J20" i="8"/>
  <c r="H20" i="8"/>
  <c r="V20" i="8"/>
  <c r="V19" i="8"/>
  <c r="R19" i="8"/>
  <c r="N19" i="8"/>
  <c r="J19" i="8"/>
  <c r="H19" i="8"/>
  <c r="T19" i="8"/>
  <c r="T18" i="8"/>
  <c r="L18" i="8"/>
  <c r="X18" i="8"/>
  <c r="R18" i="8"/>
  <c r="T17" i="8"/>
  <c r="R17" i="8"/>
  <c r="L17" i="8"/>
  <c r="J17" i="8"/>
  <c r="X17" i="8"/>
  <c r="H17" i="8"/>
  <c r="X16" i="8"/>
  <c r="T16" i="8"/>
  <c r="R16" i="8"/>
  <c r="P16" i="8"/>
  <c r="L16" i="8"/>
  <c r="J16" i="8"/>
  <c r="H16" i="8"/>
  <c r="V16" i="8"/>
  <c r="V15" i="8"/>
  <c r="R15" i="8"/>
  <c r="N15" i="8"/>
  <c r="J15" i="8"/>
  <c r="H15" i="8"/>
  <c r="T15" i="8"/>
  <c r="T14" i="8"/>
  <c r="L14" i="8"/>
  <c r="X14" i="8"/>
  <c r="R14" i="8"/>
  <c r="T13" i="8"/>
  <c r="R13" i="8"/>
  <c r="L13" i="8"/>
  <c r="J13" i="8"/>
  <c r="X13" i="8"/>
  <c r="H13" i="8"/>
  <c r="X12" i="8"/>
  <c r="T12" i="8"/>
  <c r="R12" i="8"/>
  <c r="P12" i="8"/>
  <c r="L12" i="8"/>
  <c r="J12" i="8"/>
  <c r="H12" i="8"/>
  <c r="V12" i="8"/>
  <c r="V11" i="8"/>
  <c r="R11" i="8"/>
  <c r="N11" i="8"/>
  <c r="J11" i="8"/>
  <c r="H11" i="8"/>
  <c r="T11" i="8"/>
  <c r="T10" i="8"/>
  <c r="L10" i="8"/>
  <c r="X10" i="8"/>
  <c r="R10" i="8"/>
  <c r="T9" i="8"/>
  <c r="R9" i="8"/>
  <c r="L9" i="8"/>
  <c r="J9" i="8"/>
  <c r="X9" i="8"/>
  <c r="H9" i="8"/>
  <c r="X8" i="8"/>
  <c r="T8" i="8"/>
  <c r="R8" i="8"/>
  <c r="P8" i="8"/>
  <c r="L8" i="8"/>
  <c r="J8" i="8"/>
  <c r="H8" i="8"/>
  <c r="V8" i="8"/>
  <c r="V7" i="8"/>
  <c r="R7" i="8"/>
  <c r="N7" i="8"/>
  <c r="J7" i="8"/>
  <c r="H7" i="8"/>
  <c r="T7" i="8"/>
  <c r="T6" i="8"/>
  <c r="L6" i="8"/>
  <c r="X6" i="8"/>
  <c r="R6" i="8"/>
  <c r="T5" i="8"/>
  <c r="R5" i="8"/>
  <c r="L5" i="8"/>
  <c r="J5" i="8"/>
  <c r="H5" i="8"/>
  <c r="X4" i="8"/>
  <c r="T4" i="8"/>
  <c r="R4" i="8"/>
  <c r="P4" i="8"/>
  <c r="L4" i="8"/>
  <c r="J4" i="8"/>
  <c r="H4" i="8"/>
  <c r="V3" i="8"/>
  <c r="R3" i="8"/>
  <c r="N3" i="8"/>
  <c r="J3" i="8"/>
  <c r="H3" i="8"/>
  <c r="T3" i="8"/>
  <c r="T2" i="8"/>
  <c r="L2" i="8"/>
  <c r="X2" i="8"/>
  <c r="C85" i="7"/>
  <c r="W84" i="7"/>
  <c r="U84" i="7"/>
  <c r="S84" i="7"/>
  <c r="Q84" i="7"/>
  <c r="O84" i="7"/>
  <c r="M84" i="7"/>
  <c r="K84" i="7"/>
  <c r="I84" i="7"/>
  <c r="G84" i="7"/>
  <c r="E84" i="7"/>
  <c r="C84" i="7"/>
  <c r="W83" i="7"/>
  <c r="U83" i="7"/>
  <c r="S83" i="7"/>
  <c r="Q83" i="7"/>
  <c r="O83" i="7"/>
  <c r="M83" i="7"/>
  <c r="K83" i="7"/>
  <c r="I83" i="7"/>
  <c r="G83" i="7"/>
  <c r="E83" i="7"/>
  <c r="C83" i="7"/>
  <c r="W82" i="7"/>
  <c r="U82" i="7"/>
  <c r="S82" i="7"/>
  <c r="Q82" i="7"/>
  <c r="O82" i="7"/>
  <c r="M82" i="7"/>
  <c r="K82" i="7"/>
  <c r="I82" i="7"/>
  <c r="G82" i="7"/>
  <c r="E82" i="7"/>
  <c r="C82" i="7"/>
  <c r="W81" i="7"/>
  <c r="U81" i="7"/>
  <c r="S81" i="7"/>
  <c r="Q81" i="7"/>
  <c r="O81" i="7"/>
  <c r="M81" i="7"/>
  <c r="K81" i="7"/>
  <c r="I81" i="7"/>
  <c r="G81" i="7"/>
  <c r="E81" i="7"/>
  <c r="C81" i="7"/>
  <c r="V79" i="7"/>
  <c r="H79" i="10" s="1"/>
  <c r="J79" i="7"/>
  <c r="F79" i="10" s="1"/>
  <c r="T79" i="7"/>
  <c r="K79" i="10" s="1"/>
  <c r="P78" i="7"/>
  <c r="I78" i="10" s="1"/>
  <c r="X76" i="7"/>
  <c r="L76" i="10" s="1"/>
  <c r="V75" i="7"/>
  <c r="H75" i="10" s="1"/>
  <c r="R75" i="7"/>
  <c r="J75" i="10" s="1"/>
  <c r="J75" i="7"/>
  <c r="F75" i="10" s="1"/>
  <c r="H75" i="7"/>
  <c r="E75" i="10" s="1"/>
  <c r="T75" i="7"/>
  <c r="K75" i="10" s="1"/>
  <c r="P74" i="7"/>
  <c r="I74" i="10" s="1"/>
  <c r="N74" i="7"/>
  <c r="D74" i="10" s="1"/>
  <c r="L74" i="7"/>
  <c r="G74" i="10" s="1"/>
  <c r="T73" i="7"/>
  <c r="K73" i="10" s="1"/>
  <c r="T72" i="7"/>
  <c r="K72" i="10" s="1"/>
  <c r="T71" i="7"/>
  <c r="K71" i="10" s="1"/>
  <c r="X70" i="7"/>
  <c r="L70" i="10" s="1"/>
  <c r="T69" i="7"/>
  <c r="K69" i="10" s="1"/>
  <c r="N69" i="7"/>
  <c r="D69" i="10" s="1"/>
  <c r="T68" i="7"/>
  <c r="K68" i="10" s="1"/>
  <c r="P68" i="7"/>
  <c r="I68" i="10" s="1"/>
  <c r="V67" i="7"/>
  <c r="H67" i="10" s="1"/>
  <c r="R67" i="7"/>
  <c r="J67" i="10" s="1"/>
  <c r="J67" i="7"/>
  <c r="F67" i="10" s="1"/>
  <c r="H67" i="7"/>
  <c r="E67" i="10" s="1"/>
  <c r="T67" i="7"/>
  <c r="K67" i="10" s="1"/>
  <c r="P66" i="7"/>
  <c r="I66" i="10" s="1"/>
  <c r="T65" i="7"/>
  <c r="K65" i="10" s="1"/>
  <c r="N65" i="7"/>
  <c r="D65" i="10" s="1"/>
  <c r="L65" i="7"/>
  <c r="G65" i="10" s="1"/>
  <c r="P64" i="7"/>
  <c r="I64" i="10" s="1"/>
  <c r="V62" i="7"/>
  <c r="H62" i="10" s="1"/>
  <c r="R62" i="7"/>
  <c r="J62" i="10" s="1"/>
  <c r="P62" i="7"/>
  <c r="I62" i="10" s="1"/>
  <c r="J62" i="7"/>
  <c r="F62" i="10" s="1"/>
  <c r="H62" i="7"/>
  <c r="E62" i="10" s="1"/>
  <c r="F62" i="7"/>
  <c r="C62" i="10" s="1"/>
  <c r="T62" i="7"/>
  <c r="K62" i="10" s="1"/>
  <c r="V61" i="7"/>
  <c r="H61" i="10" s="1"/>
  <c r="L61" i="7"/>
  <c r="G61" i="10" s="1"/>
  <c r="H61" i="7"/>
  <c r="E61" i="10" s="1"/>
  <c r="T61" i="7"/>
  <c r="K61" i="10" s="1"/>
  <c r="N60" i="7"/>
  <c r="D60" i="10" s="1"/>
  <c r="R59" i="7"/>
  <c r="J59" i="10" s="1"/>
  <c r="V58" i="7"/>
  <c r="H58" i="10" s="1"/>
  <c r="J58" i="7"/>
  <c r="F58" i="10" s="1"/>
  <c r="T58" i="7"/>
  <c r="K58" i="10" s="1"/>
  <c r="L57" i="7"/>
  <c r="G57" i="10" s="1"/>
  <c r="N56" i="7"/>
  <c r="D56" i="10" s="1"/>
  <c r="J56" i="7"/>
  <c r="F56" i="10" s="1"/>
  <c r="R55" i="7"/>
  <c r="J55" i="10" s="1"/>
  <c r="T54" i="7"/>
  <c r="K54" i="10" s="1"/>
  <c r="V53" i="7"/>
  <c r="H53" i="10" s="1"/>
  <c r="H53" i="7"/>
  <c r="E53" i="10" s="1"/>
  <c r="T53" i="7"/>
  <c r="K53" i="10" s="1"/>
  <c r="N52" i="7"/>
  <c r="D52" i="10" s="1"/>
  <c r="R50" i="7"/>
  <c r="J50" i="10" s="1"/>
  <c r="P50" i="7"/>
  <c r="I50" i="10" s="1"/>
  <c r="H50" i="7"/>
  <c r="E50" i="10" s="1"/>
  <c r="F50" i="7"/>
  <c r="C50" i="10" s="1"/>
  <c r="T50" i="7"/>
  <c r="K50" i="10" s="1"/>
  <c r="V49" i="7"/>
  <c r="H49" i="10" s="1"/>
  <c r="L49" i="7"/>
  <c r="G49" i="10" s="1"/>
  <c r="H49" i="7"/>
  <c r="E49" i="10" s="1"/>
  <c r="T49" i="7"/>
  <c r="K49" i="10" s="1"/>
  <c r="N48" i="7"/>
  <c r="D48" i="10" s="1"/>
  <c r="V46" i="7"/>
  <c r="H46" i="10" s="1"/>
  <c r="R46" i="7"/>
  <c r="J46" i="10" s="1"/>
  <c r="J46" i="7"/>
  <c r="F46" i="10" s="1"/>
  <c r="H46" i="7"/>
  <c r="E46" i="10" s="1"/>
  <c r="T46" i="7"/>
  <c r="K46" i="10" s="1"/>
  <c r="L45" i="7"/>
  <c r="G45" i="10" s="1"/>
  <c r="N44" i="7"/>
  <c r="D44" i="10" s="1"/>
  <c r="J44" i="7"/>
  <c r="F44" i="10" s="1"/>
  <c r="R43" i="7"/>
  <c r="J43" i="10" s="1"/>
  <c r="T42" i="7"/>
  <c r="K42" i="10" s="1"/>
  <c r="V41" i="7"/>
  <c r="H41" i="10" s="1"/>
  <c r="T41" i="7"/>
  <c r="K41" i="10" s="1"/>
  <c r="L41" i="7"/>
  <c r="G41" i="10" s="1"/>
  <c r="H41" i="7"/>
  <c r="E41" i="10" s="1"/>
  <c r="F41" i="7"/>
  <c r="C41" i="10" s="1"/>
  <c r="P41" i="7"/>
  <c r="I41" i="10" s="1"/>
  <c r="N40" i="7"/>
  <c r="D40" i="10" s="1"/>
  <c r="J40" i="7"/>
  <c r="F40" i="10" s="1"/>
  <c r="J39" i="7"/>
  <c r="F39" i="10" s="1"/>
  <c r="T39" i="7"/>
  <c r="K39" i="10" s="1"/>
  <c r="V38" i="7"/>
  <c r="H38" i="10" s="1"/>
  <c r="R38" i="7"/>
  <c r="J38" i="10" s="1"/>
  <c r="P38" i="7"/>
  <c r="I38" i="10" s="1"/>
  <c r="J38" i="7"/>
  <c r="F38" i="10" s="1"/>
  <c r="H38" i="7"/>
  <c r="E38" i="10" s="1"/>
  <c r="F38" i="7"/>
  <c r="C38" i="10" s="1"/>
  <c r="T38" i="7"/>
  <c r="K38" i="10" s="1"/>
  <c r="T37" i="7"/>
  <c r="K37" i="10" s="1"/>
  <c r="L37" i="7"/>
  <c r="G37" i="10" s="1"/>
  <c r="H37" i="7"/>
  <c r="E37" i="10" s="1"/>
  <c r="V37" i="7"/>
  <c r="H37" i="10" s="1"/>
  <c r="T36" i="7"/>
  <c r="K36" i="10" s="1"/>
  <c r="L36" i="7"/>
  <c r="G36" i="10" s="1"/>
  <c r="F36" i="7"/>
  <c r="C36" i="10" s="1"/>
  <c r="V36" i="7"/>
  <c r="H36" i="10" s="1"/>
  <c r="L35" i="7"/>
  <c r="G35" i="10" s="1"/>
  <c r="V34" i="7"/>
  <c r="H34" i="10" s="1"/>
  <c r="P34" i="7"/>
  <c r="I34" i="10" s="1"/>
  <c r="J34" i="7"/>
  <c r="F34" i="10" s="1"/>
  <c r="F34" i="7"/>
  <c r="C34" i="10" s="1"/>
  <c r="T34" i="7"/>
  <c r="K34" i="10" s="1"/>
  <c r="T33" i="7"/>
  <c r="K33" i="10" s="1"/>
  <c r="H33" i="7"/>
  <c r="E33" i="10" s="1"/>
  <c r="L33" i="7"/>
  <c r="G33" i="10" s="1"/>
  <c r="V32" i="7"/>
  <c r="H32" i="10" s="1"/>
  <c r="T32" i="7"/>
  <c r="K32" i="10" s="1"/>
  <c r="L32" i="7"/>
  <c r="G32" i="10" s="1"/>
  <c r="J32" i="7"/>
  <c r="F32" i="10" s="1"/>
  <c r="F32" i="7"/>
  <c r="C32" i="10" s="1"/>
  <c r="R32" i="7"/>
  <c r="J32" i="10" s="1"/>
  <c r="X31" i="7"/>
  <c r="L31" i="10" s="1"/>
  <c r="J31" i="7"/>
  <c r="F31" i="10" s="1"/>
  <c r="T31" i="7"/>
  <c r="K31" i="10" s="1"/>
  <c r="V30" i="7"/>
  <c r="H30" i="10" s="1"/>
  <c r="R30" i="7"/>
  <c r="J30" i="10" s="1"/>
  <c r="P30" i="7"/>
  <c r="I30" i="10" s="1"/>
  <c r="J30" i="7"/>
  <c r="F30" i="10" s="1"/>
  <c r="H30" i="7"/>
  <c r="E30" i="10" s="1"/>
  <c r="F30" i="7"/>
  <c r="C30" i="10" s="1"/>
  <c r="T30" i="7"/>
  <c r="K30" i="10" s="1"/>
  <c r="T29" i="7"/>
  <c r="K29" i="10" s="1"/>
  <c r="L29" i="7"/>
  <c r="G29" i="10" s="1"/>
  <c r="H29" i="7"/>
  <c r="E29" i="10" s="1"/>
  <c r="V29" i="7"/>
  <c r="H29" i="10" s="1"/>
  <c r="V28" i="7"/>
  <c r="H28" i="10" s="1"/>
  <c r="J28" i="7"/>
  <c r="F28" i="10" s="1"/>
  <c r="T28" i="7"/>
  <c r="K28" i="10" s="1"/>
  <c r="L27" i="7"/>
  <c r="G27" i="10" s="1"/>
  <c r="X27" i="7"/>
  <c r="L27" i="10" s="1"/>
  <c r="R26" i="7"/>
  <c r="J26" i="10" s="1"/>
  <c r="H26" i="7"/>
  <c r="E26" i="10" s="1"/>
  <c r="T26" i="7"/>
  <c r="K26" i="10" s="1"/>
  <c r="L25" i="7"/>
  <c r="G25" i="10" s="1"/>
  <c r="H25" i="7"/>
  <c r="E25" i="10" s="1"/>
  <c r="R24" i="7"/>
  <c r="J24" i="10" s="1"/>
  <c r="L24" i="7"/>
  <c r="G24" i="10" s="1"/>
  <c r="R23" i="7"/>
  <c r="J23" i="10" s="1"/>
  <c r="X23" i="7"/>
  <c r="L23" i="10" s="1"/>
  <c r="X22" i="7"/>
  <c r="L22" i="10" s="1"/>
  <c r="X21" i="7"/>
  <c r="L21" i="10" s="1"/>
  <c r="R20" i="7"/>
  <c r="J20" i="10" s="1"/>
  <c r="J20" i="7"/>
  <c r="F20" i="10" s="1"/>
  <c r="X20" i="7"/>
  <c r="L20" i="10" s="1"/>
  <c r="R19" i="7"/>
  <c r="J19" i="10" s="1"/>
  <c r="X19" i="7"/>
  <c r="L19" i="10" s="1"/>
  <c r="X18" i="7"/>
  <c r="L18" i="10" s="1"/>
  <c r="X17" i="7"/>
  <c r="L17" i="10" s="1"/>
  <c r="R16" i="7"/>
  <c r="J16" i="10" s="1"/>
  <c r="J16" i="7"/>
  <c r="F16" i="10" s="1"/>
  <c r="X16" i="7"/>
  <c r="L16" i="10" s="1"/>
  <c r="R15" i="7"/>
  <c r="J15" i="10" s="1"/>
  <c r="X15" i="7"/>
  <c r="L15" i="10" s="1"/>
  <c r="X14" i="7"/>
  <c r="L14" i="10" s="1"/>
  <c r="X13" i="7"/>
  <c r="L13" i="10" s="1"/>
  <c r="V12" i="7"/>
  <c r="H12" i="10" s="1"/>
  <c r="V11" i="7"/>
  <c r="H11" i="10" s="1"/>
  <c r="J11" i="7"/>
  <c r="F11" i="10" s="1"/>
  <c r="T11" i="7"/>
  <c r="K11" i="10" s="1"/>
  <c r="T10" i="7"/>
  <c r="K10" i="10" s="1"/>
  <c r="L10" i="7"/>
  <c r="G10" i="10" s="1"/>
  <c r="R9" i="7"/>
  <c r="J9" i="10" s="1"/>
  <c r="X9" i="7"/>
  <c r="L9" i="10" s="1"/>
  <c r="X8" i="7"/>
  <c r="L8" i="10" s="1"/>
  <c r="X7" i="7"/>
  <c r="L7" i="10" s="1"/>
  <c r="J6" i="7"/>
  <c r="F6" i="10" s="1"/>
  <c r="R4" i="7"/>
  <c r="J4" i="10" s="1"/>
  <c r="X3" i="7"/>
  <c r="L3" i="10" s="1"/>
  <c r="P3" i="7"/>
  <c r="I3" i="10" s="1"/>
  <c r="J3" i="7"/>
  <c r="F3" i="10" s="1"/>
  <c r="H3" i="7"/>
  <c r="E3" i="10" s="1"/>
  <c r="R3" i="7"/>
  <c r="J3" i="10" s="1"/>
  <c r="N2" i="7"/>
  <c r="D2" i="10" s="1"/>
  <c r="V2" i="7"/>
  <c r="H2" i="10" s="1"/>
  <c r="D85" i="9" l="1"/>
  <c r="F85" i="9" s="1"/>
  <c r="D81" i="9"/>
  <c r="F81" i="9" s="1"/>
  <c r="D82" i="9"/>
  <c r="F82" i="9" s="1"/>
  <c r="D84" i="9"/>
  <c r="F84" i="9" s="1"/>
  <c r="F3" i="9"/>
  <c r="F5" i="9"/>
  <c r="F2" i="9"/>
  <c r="F4" i="9"/>
  <c r="D83" i="9"/>
  <c r="F83" i="9" s="1"/>
  <c r="D85" i="8"/>
  <c r="N85" i="8" s="1"/>
  <c r="D83" i="8"/>
  <c r="J83" i="8" s="1"/>
  <c r="X47" i="8"/>
  <c r="P47" i="8"/>
  <c r="T52" i="8"/>
  <c r="L52" i="8"/>
  <c r="H57" i="8"/>
  <c r="J57" i="8"/>
  <c r="R57" i="8"/>
  <c r="H61" i="8"/>
  <c r="V61" i="8"/>
  <c r="J61" i="8"/>
  <c r="R62" i="8"/>
  <c r="J62" i="8"/>
  <c r="V62" i="8"/>
  <c r="H62" i="8"/>
  <c r="X66" i="8"/>
  <c r="L66" i="8"/>
  <c r="X77" i="8"/>
  <c r="P77" i="8"/>
  <c r="L77" i="8"/>
  <c r="T77" i="8"/>
  <c r="L78" i="8"/>
  <c r="T78" i="8"/>
  <c r="N2" i="8"/>
  <c r="V2" i="8"/>
  <c r="P3" i="8"/>
  <c r="X3" i="8"/>
  <c r="X7" i="8"/>
  <c r="V10" i="8"/>
  <c r="X11" i="8"/>
  <c r="V14" i="8"/>
  <c r="P15" i="8"/>
  <c r="X15" i="8"/>
  <c r="N18" i="8"/>
  <c r="P19" i="8"/>
  <c r="N22" i="8"/>
  <c r="P23" i="8"/>
  <c r="X23" i="8"/>
  <c r="N26" i="8"/>
  <c r="P27" i="8"/>
  <c r="X27" i="8"/>
  <c r="V30" i="8"/>
  <c r="P31" i="8"/>
  <c r="N34" i="8"/>
  <c r="X35" i="8"/>
  <c r="N43" i="8"/>
  <c r="R44" i="8"/>
  <c r="J44" i="8"/>
  <c r="N44" i="8"/>
  <c r="L47" i="8"/>
  <c r="H50" i="8"/>
  <c r="V50" i="8"/>
  <c r="N50" i="8"/>
  <c r="R51" i="8"/>
  <c r="J51" i="8"/>
  <c r="H51" i="8"/>
  <c r="X52" i="8"/>
  <c r="V57" i="8"/>
  <c r="X61" i="8"/>
  <c r="P61" i="8"/>
  <c r="L61" i="8"/>
  <c r="T61" i="8"/>
  <c r="L62" i="8"/>
  <c r="T62" i="8"/>
  <c r="T67" i="8"/>
  <c r="L67" i="8"/>
  <c r="P67" i="8"/>
  <c r="V68" i="8"/>
  <c r="N68" i="8"/>
  <c r="R68" i="8"/>
  <c r="H68" i="8"/>
  <c r="V72" i="8"/>
  <c r="N72" i="8"/>
  <c r="J72" i="8"/>
  <c r="R72" i="8"/>
  <c r="H72" i="8"/>
  <c r="R74" i="8"/>
  <c r="J74" i="8"/>
  <c r="H74" i="8"/>
  <c r="F83" i="8"/>
  <c r="L83" i="8" s="1"/>
  <c r="H2" i="8"/>
  <c r="P2" i="8"/>
  <c r="D82" i="8"/>
  <c r="V82" i="8" s="1"/>
  <c r="F84" i="8"/>
  <c r="T84" i="8" s="1"/>
  <c r="N5" i="8"/>
  <c r="V5" i="8"/>
  <c r="H6" i="8"/>
  <c r="P6" i="8"/>
  <c r="N9" i="8"/>
  <c r="V9" i="8"/>
  <c r="H10" i="8"/>
  <c r="P10" i="8"/>
  <c r="N13" i="8"/>
  <c r="V13" i="8"/>
  <c r="H14" i="8"/>
  <c r="P14" i="8"/>
  <c r="N17" i="8"/>
  <c r="V17" i="8"/>
  <c r="H18" i="8"/>
  <c r="P18" i="8"/>
  <c r="N21" i="8"/>
  <c r="V21" i="8"/>
  <c r="H22" i="8"/>
  <c r="P22" i="8"/>
  <c r="N25" i="8"/>
  <c r="V25" i="8"/>
  <c r="H26" i="8"/>
  <c r="P26" i="8"/>
  <c r="N29" i="8"/>
  <c r="V29" i="8"/>
  <c r="H30" i="8"/>
  <c r="P30" i="8"/>
  <c r="N33" i="8"/>
  <c r="V33" i="8"/>
  <c r="H34" i="8"/>
  <c r="P34" i="8"/>
  <c r="V36" i="8"/>
  <c r="N39" i="8"/>
  <c r="R40" i="8"/>
  <c r="J40" i="8"/>
  <c r="N40" i="8"/>
  <c r="H42" i="8"/>
  <c r="X43" i="8"/>
  <c r="P43" i="8"/>
  <c r="R43" i="8"/>
  <c r="P44" i="8"/>
  <c r="T48" i="8"/>
  <c r="L48" i="8"/>
  <c r="R50" i="8"/>
  <c r="X51" i="8"/>
  <c r="P51" i="8"/>
  <c r="V51" i="8"/>
  <c r="V56" i="8"/>
  <c r="N56" i="8"/>
  <c r="J56" i="8"/>
  <c r="R56" i="8"/>
  <c r="H56" i="8"/>
  <c r="R58" i="8"/>
  <c r="J58" i="8"/>
  <c r="H58" i="8"/>
  <c r="N61" i="8"/>
  <c r="N62" i="8"/>
  <c r="P66" i="8"/>
  <c r="T71" i="8"/>
  <c r="L71" i="8"/>
  <c r="X71" i="8"/>
  <c r="P71" i="8"/>
  <c r="V74" i="8"/>
  <c r="P78" i="8"/>
  <c r="F81" i="8"/>
  <c r="L81" i="8" s="1"/>
  <c r="D84" i="8"/>
  <c r="V84" i="8" s="1"/>
  <c r="T41" i="8"/>
  <c r="L41" i="8"/>
  <c r="V42" i="8"/>
  <c r="N42" i="8"/>
  <c r="F85" i="8"/>
  <c r="T85" i="8" s="1"/>
  <c r="N6" i="8"/>
  <c r="V6" i="8"/>
  <c r="P7" i="8"/>
  <c r="N10" i="8"/>
  <c r="P11" i="8"/>
  <c r="N14" i="8"/>
  <c r="V18" i="8"/>
  <c r="X19" i="8"/>
  <c r="V22" i="8"/>
  <c r="V26" i="8"/>
  <c r="N30" i="8"/>
  <c r="X31" i="8"/>
  <c r="V34" i="8"/>
  <c r="P35" i="8"/>
  <c r="T37" i="8"/>
  <c r="L37" i="8"/>
  <c r="V38" i="8"/>
  <c r="N38" i="8"/>
  <c r="J2" i="8"/>
  <c r="R2" i="8"/>
  <c r="D81" i="8"/>
  <c r="H81" i="8" s="1"/>
  <c r="L3" i="8"/>
  <c r="F82" i="8"/>
  <c r="P82" i="8" s="1"/>
  <c r="N4" i="8"/>
  <c r="V4" i="8"/>
  <c r="P5" i="8"/>
  <c r="X5" i="8"/>
  <c r="J6" i="8"/>
  <c r="L7" i="8"/>
  <c r="N8" i="8"/>
  <c r="P9" i="8"/>
  <c r="J10" i="8"/>
  <c r="L11" i="8"/>
  <c r="N12" i="8"/>
  <c r="P13" i="8"/>
  <c r="J14" i="8"/>
  <c r="L15" i="8"/>
  <c r="N16" i="8"/>
  <c r="P17" i="8"/>
  <c r="J18" i="8"/>
  <c r="L19" i="8"/>
  <c r="N20" i="8"/>
  <c r="P21" i="8"/>
  <c r="J22" i="8"/>
  <c r="L23" i="8"/>
  <c r="N24" i="8"/>
  <c r="P25" i="8"/>
  <c r="J26" i="8"/>
  <c r="L27" i="8"/>
  <c r="N28" i="8"/>
  <c r="P29" i="8"/>
  <c r="J30" i="8"/>
  <c r="L31" i="8"/>
  <c r="N32" i="8"/>
  <c r="P33" i="8"/>
  <c r="J34" i="8"/>
  <c r="L35" i="8"/>
  <c r="N36" i="8"/>
  <c r="H38" i="8"/>
  <c r="R38" i="8"/>
  <c r="X39" i="8"/>
  <c r="P39" i="8"/>
  <c r="R39" i="8"/>
  <c r="X41" i="8"/>
  <c r="J42" i="8"/>
  <c r="J43" i="8"/>
  <c r="T43" i="8"/>
  <c r="H44" i="8"/>
  <c r="T45" i="8"/>
  <c r="L45" i="8"/>
  <c r="P45" i="8"/>
  <c r="H46" i="8"/>
  <c r="V46" i="8"/>
  <c r="N46" i="8"/>
  <c r="R47" i="8"/>
  <c r="J47" i="8"/>
  <c r="H47" i="8"/>
  <c r="T47" i="8"/>
  <c r="X48" i="8"/>
  <c r="J50" i="8"/>
  <c r="L51" i="8"/>
  <c r="P52" i="8"/>
  <c r="R54" i="8"/>
  <c r="H54" i="8"/>
  <c r="N54" i="8"/>
  <c r="T55" i="8"/>
  <c r="L55" i="8"/>
  <c r="X55" i="8"/>
  <c r="P55" i="8"/>
  <c r="N57" i="8"/>
  <c r="V58" i="8"/>
  <c r="R61" i="8"/>
  <c r="P62" i="8"/>
  <c r="X65" i="8"/>
  <c r="P65" i="8"/>
  <c r="L65" i="8"/>
  <c r="T66" i="8"/>
  <c r="J68" i="8"/>
  <c r="H73" i="8"/>
  <c r="J73" i="8"/>
  <c r="R73" i="8"/>
  <c r="H77" i="8"/>
  <c r="V77" i="8"/>
  <c r="J77" i="8"/>
  <c r="R78" i="8"/>
  <c r="J78" i="8"/>
  <c r="V78" i="8"/>
  <c r="H78" i="8"/>
  <c r="X78" i="8"/>
  <c r="J48" i="8"/>
  <c r="L49" i="8"/>
  <c r="J52" i="8"/>
  <c r="L53" i="8"/>
  <c r="X57" i="8"/>
  <c r="P57" i="8"/>
  <c r="T63" i="8"/>
  <c r="L63" i="8"/>
  <c r="P63" i="8"/>
  <c r="V64" i="8"/>
  <c r="N64" i="8"/>
  <c r="V65" i="8"/>
  <c r="N69" i="8"/>
  <c r="R70" i="8"/>
  <c r="J70" i="8"/>
  <c r="N70" i="8"/>
  <c r="X70" i="8"/>
  <c r="X73" i="8"/>
  <c r="P73" i="8"/>
  <c r="T79" i="8"/>
  <c r="L79" i="8"/>
  <c r="P79" i="8"/>
  <c r="T81" i="8"/>
  <c r="T59" i="8"/>
  <c r="L59" i="8"/>
  <c r="P59" i="8"/>
  <c r="V60" i="8"/>
  <c r="N60" i="8"/>
  <c r="N65" i="8"/>
  <c r="R66" i="8"/>
  <c r="J66" i="8"/>
  <c r="N66" i="8"/>
  <c r="X69" i="8"/>
  <c r="P69" i="8"/>
  <c r="T75" i="8"/>
  <c r="L75" i="8"/>
  <c r="P75" i="8"/>
  <c r="V76" i="8"/>
  <c r="N76" i="8"/>
  <c r="X2" i="7"/>
  <c r="L2" i="10" s="1"/>
  <c r="R12" i="7"/>
  <c r="J12" i="10" s="1"/>
  <c r="N42" i="7"/>
  <c r="D42" i="10" s="1"/>
  <c r="N54" i="7"/>
  <c r="D54" i="10" s="1"/>
  <c r="P57" i="7"/>
  <c r="I57" i="10" s="1"/>
  <c r="F2" i="7"/>
  <c r="C2" i="10" s="1"/>
  <c r="M2" i="10" s="1"/>
  <c r="J4" i="7"/>
  <c r="F4" i="10" s="1"/>
  <c r="R6" i="7"/>
  <c r="J6" i="10" s="1"/>
  <c r="J7" i="7"/>
  <c r="F7" i="10" s="1"/>
  <c r="N11" i="7"/>
  <c r="D11" i="10" s="1"/>
  <c r="X11" i="7"/>
  <c r="L11" i="10" s="1"/>
  <c r="H12" i="7"/>
  <c r="E12" i="10" s="1"/>
  <c r="X12" i="7"/>
  <c r="L12" i="10" s="1"/>
  <c r="J13" i="7"/>
  <c r="F13" i="10" s="1"/>
  <c r="J17" i="7"/>
  <c r="F17" i="10" s="1"/>
  <c r="J21" i="7"/>
  <c r="F21" i="10" s="1"/>
  <c r="F24" i="7"/>
  <c r="C24" i="10" s="1"/>
  <c r="T24" i="7"/>
  <c r="K24" i="10" s="1"/>
  <c r="T25" i="7"/>
  <c r="K25" i="10" s="1"/>
  <c r="J26" i="7"/>
  <c r="F26" i="10" s="1"/>
  <c r="V26" i="7"/>
  <c r="H26" i="10" s="1"/>
  <c r="R27" i="7"/>
  <c r="J27" i="10" s="1"/>
  <c r="L28" i="7"/>
  <c r="G28" i="10" s="1"/>
  <c r="L31" i="7"/>
  <c r="G31" i="10" s="1"/>
  <c r="V33" i="7"/>
  <c r="H33" i="10" s="1"/>
  <c r="N34" i="7"/>
  <c r="D34" i="10" s="1"/>
  <c r="M34" i="10" s="1"/>
  <c r="X34" i="7"/>
  <c r="L34" i="10" s="1"/>
  <c r="H35" i="7"/>
  <c r="E35" i="10" s="1"/>
  <c r="T35" i="7"/>
  <c r="K35" i="10" s="1"/>
  <c r="R36" i="7"/>
  <c r="J36" i="10" s="1"/>
  <c r="L39" i="7"/>
  <c r="G39" i="10" s="1"/>
  <c r="F42" i="7"/>
  <c r="C42" i="10" s="1"/>
  <c r="P42" i="7"/>
  <c r="I42" i="10" s="1"/>
  <c r="F45" i="7"/>
  <c r="C45" i="10" s="1"/>
  <c r="T45" i="7"/>
  <c r="K45" i="10" s="1"/>
  <c r="L53" i="7"/>
  <c r="G53" i="10" s="1"/>
  <c r="F54" i="7"/>
  <c r="C54" i="10" s="1"/>
  <c r="P54" i="7"/>
  <c r="I54" i="10" s="1"/>
  <c r="F57" i="7"/>
  <c r="C57" i="10" s="1"/>
  <c r="T57" i="7"/>
  <c r="K57" i="10" s="1"/>
  <c r="N58" i="7"/>
  <c r="D58" i="10" s="1"/>
  <c r="X58" i="7"/>
  <c r="L58" i="10" s="1"/>
  <c r="F71" i="7"/>
  <c r="C71" i="10" s="1"/>
  <c r="P71" i="7"/>
  <c r="I71" i="10" s="1"/>
  <c r="N78" i="7"/>
  <c r="D78" i="10" s="1"/>
  <c r="N79" i="7"/>
  <c r="D79" i="10" s="1"/>
  <c r="X79" i="7"/>
  <c r="L79" i="10" s="1"/>
  <c r="R35" i="7"/>
  <c r="J35" i="10" s="1"/>
  <c r="X42" i="7"/>
  <c r="L42" i="10" s="1"/>
  <c r="X71" i="7"/>
  <c r="L71" i="10" s="1"/>
  <c r="R2" i="7"/>
  <c r="J2" i="10" s="1"/>
  <c r="R7" i="7"/>
  <c r="J7" i="10" s="1"/>
  <c r="J8" i="7"/>
  <c r="F8" i="10" s="1"/>
  <c r="F11" i="7"/>
  <c r="C11" i="10" s="1"/>
  <c r="P11" i="7"/>
  <c r="I11" i="10" s="1"/>
  <c r="J12" i="7"/>
  <c r="F12" i="10" s="1"/>
  <c r="R13" i="7"/>
  <c r="J13" i="10" s="1"/>
  <c r="J14" i="7"/>
  <c r="F14" i="10" s="1"/>
  <c r="R17" i="7"/>
  <c r="J17" i="10" s="1"/>
  <c r="J18" i="7"/>
  <c r="F18" i="10" s="1"/>
  <c r="R21" i="7"/>
  <c r="J21" i="10" s="1"/>
  <c r="J22" i="7"/>
  <c r="F22" i="10" s="1"/>
  <c r="J24" i="7"/>
  <c r="F24" i="10" s="1"/>
  <c r="V24" i="7"/>
  <c r="H24" i="10" s="1"/>
  <c r="V25" i="7"/>
  <c r="H25" i="10" s="1"/>
  <c r="N26" i="7"/>
  <c r="D26" i="10" s="1"/>
  <c r="X26" i="7"/>
  <c r="L26" i="10" s="1"/>
  <c r="H27" i="7"/>
  <c r="E27" i="10" s="1"/>
  <c r="T27" i="7"/>
  <c r="K27" i="10" s="1"/>
  <c r="R28" i="7"/>
  <c r="J28" i="10" s="1"/>
  <c r="R31" i="7"/>
  <c r="J31" i="10" s="1"/>
  <c r="J35" i="7"/>
  <c r="F35" i="10" s="1"/>
  <c r="X35" i="7"/>
  <c r="L35" i="10" s="1"/>
  <c r="R39" i="7"/>
  <c r="J39" i="10" s="1"/>
  <c r="H42" i="7"/>
  <c r="E42" i="10" s="1"/>
  <c r="R42" i="7"/>
  <c r="J42" i="10" s="1"/>
  <c r="H45" i="7"/>
  <c r="E45" i="10" s="1"/>
  <c r="V45" i="7"/>
  <c r="H45" i="10" s="1"/>
  <c r="N46" i="7"/>
  <c r="D46" i="10" s="1"/>
  <c r="X46" i="7"/>
  <c r="L46" i="10" s="1"/>
  <c r="J48" i="7"/>
  <c r="F48" i="10" s="1"/>
  <c r="P49" i="7"/>
  <c r="I49" i="10" s="1"/>
  <c r="J50" i="7"/>
  <c r="F50" i="10" s="1"/>
  <c r="V50" i="7"/>
  <c r="H50" i="10" s="1"/>
  <c r="J52" i="7"/>
  <c r="F52" i="10" s="1"/>
  <c r="P53" i="7"/>
  <c r="I53" i="10" s="1"/>
  <c r="H54" i="7"/>
  <c r="E54" i="10" s="1"/>
  <c r="R54" i="7"/>
  <c r="J54" i="10" s="1"/>
  <c r="H57" i="7"/>
  <c r="E57" i="10" s="1"/>
  <c r="V57" i="7"/>
  <c r="H57" i="10" s="1"/>
  <c r="F58" i="7"/>
  <c r="C58" i="10" s="1"/>
  <c r="P58" i="7"/>
  <c r="I58" i="10" s="1"/>
  <c r="J60" i="7"/>
  <c r="F60" i="10" s="1"/>
  <c r="P61" i="7"/>
  <c r="I61" i="10" s="1"/>
  <c r="J64" i="7"/>
  <c r="F64" i="10" s="1"/>
  <c r="N67" i="7"/>
  <c r="D67" i="10" s="1"/>
  <c r="X67" i="7"/>
  <c r="L67" i="10" s="1"/>
  <c r="H71" i="7"/>
  <c r="E71" i="10" s="1"/>
  <c r="R71" i="7"/>
  <c r="J71" i="10" s="1"/>
  <c r="N75" i="7"/>
  <c r="D75" i="10" s="1"/>
  <c r="X75" i="7"/>
  <c r="L75" i="10" s="1"/>
  <c r="F79" i="7"/>
  <c r="C79" i="10" s="1"/>
  <c r="P79" i="7"/>
  <c r="I79" i="10" s="1"/>
  <c r="P45" i="7"/>
  <c r="I45" i="10" s="1"/>
  <c r="X54" i="7"/>
  <c r="L54" i="10" s="1"/>
  <c r="N71" i="7"/>
  <c r="D71" i="10" s="1"/>
  <c r="P2" i="7"/>
  <c r="I2" i="10" s="1"/>
  <c r="H2" i="7"/>
  <c r="E2" i="10" s="1"/>
  <c r="L4" i="7"/>
  <c r="G4" i="10" s="1"/>
  <c r="J2" i="7"/>
  <c r="F2" i="10" s="1"/>
  <c r="R8" i="7"/>
  <c r="J8" i="10" s="1"/>
  <c r="J9" i="7"/>
  <c r="F9" i="10" s="1"/>
  <c r="H11" i="7"/>
  <c r="E11" i="10" s="1"/>
  <c r="R11" i="7"/>
  <c r="J11" i="10" s="1"/>
  <c r="P12" i="7"/>
  <c r="I12" i="10" s="1"/>
  <c r="R14" i="7"/>
  <c r="J14" i="10" s="1"/>
  <c r="J15" i="7"/>
  <c r="F15" i="10" s="1"/>
  <c r="R18" i="7"/>
  <c r="J18" i="10" s="1"/>
  <c r="J19" i="7"/>
  <c r="F19" i="10" s="1"/>
  <c r="R22" i="7"/>
  <c r="J22" i="10" s="1"/>
  <c r="J23" i="7"/>
  <c r="F23" i="10" s="1"/>
  <c r="F26" i="7"/>
  <c r="C26" i="10" s="1"/>
  <c r="P26" i="7"/>
  <c r="I26" i="10" s="1"/>
  <c r="J27" i="7"/>
  <c r="F27" i="10" s="1"/>
  <c r="F28" i="7"/>
  <c r="C28" i="10" s="1"/>
  <c r="N30" i="7"/>
  <c r="D30" i="10" s="1"/>
  <c r="M30" i="10" s="1"/>
  <c r="X30" i="7"/>
  <c r="L30" i="10" s="1"/>
  <c r="H31" i="7"/>
  <c r="E31" i="10" s="1"/>
  <c r="H34" i="7"/>
  <c r="E34" i="10" s="1"/>
  <c r="R34" i="7"/>
  <c r="J34" i="10" s="1"/>
  <c r="J36" i="7"/>
  <c r="F36" i="10" s="1"/>
  <c r="N38" i="7"/>
  <c r="D38" i="10" s="1"/>
  <c r="M38" i="10" s="1"/>
  <c r="X38" i="7"/>
  <c r="L38" i="10" s="1"/>
  <c r="H39" i="7"/>
  <c r="E39" i="10" s="1"/>
  <c r="J42" i="7"/>
  <c r="F42" i="10" s="1"/>
  <c r="V42" i="7"/>
  <c r="H42" i="10" s="1"/>
  <c r="F46" i="7"/>
  <c r="C46" i="10" s="1"/>
  <c r="P46" i="7"/>
  <c r="I46" i="10" s="1"/>
  <c r="F49" i="7"/>
  <c r="C49" i="10" s="1"/>
  <c r="N50" i="7"/>
  <c r="D50" i="10" s="1"/>
  <c r="M50" i="10" s="1"/>
  <c r="X50" i="7"/>
  <c r="L50" i="10" s="1"/>
  <c r="F53" i="7"/>
  <c r="C53" i="10" s="1"/>
  <c r="J54" i="7"/>
  <c r="F54" i="10" s="1"/>
  <c r="V54" i="7"/>
  <c r="H54" i="10" s="1"/>
  <c r="H58" i="7"/>
  <c r="E58" i="10" s="1"/>
  <c r="R58" i="7"/>
  <c r="J58" i="10" s="1"/>
  <c r="F61" i="7"/>
  <c r="C61" i="10" s="1"/>
  <c r="N62" i="7"/>
  <c r="D62" i="10" s="1"/>
  <c r="M62" i="10" s="1"/>
  <c r="X62" i="7"/>
  <c r="L62" i="10" s="1"/>
  <c r="F67" i="7"/>
  <c r="C67" i="10" s="1"/>
  <c r="P67" i="7"/>
  <c r="I67" i="10" s="1"/>
  <c r="J71" i="7"/>
  <c r="F71" i="10" s="1"/>
  <c r="V71" i="7"/>
  <c r="H71" i="10" s="1"/>
  <c r="F75" i="7"/>
  <c r="C75" i="10" s="1"/>
  <c r="P75" i="7"/>
  <c r="I75" i="10" s="1"/>
  <c r="H79" i="7"/>
  <c r="E79" i="10" s="1"/>
  <c r="R79" i="7"/>
  <c r="J79" i="10" s="1"/>
  <c r="D84" i="7"/>
  <c r="AA84" i="7" s="1"/>
  <c r="X5" i="7"/>
  <c r="L5" i="10" s="1"/>
  <c r="P5" i="7"/>
  <c r="I5" i="10" s="1"/>
  <c r="H5" i="7"/>
  <c r="E5" i="10" s="1"/>
  <c r="V5" i="7"/>
  <c r="H5" i="10" s="1"/>
  <c r="N5" i="7"/>
  <c r="D5" i="10" s="1"/>
  <c r="F5" i="7"/>
  <c r="C5" i="10" s="1"/>
  <c r="T5" i="7"/>
  <c r="K5" i="10" s="1"/>
  <c r="V51" i="7"/>
  <c r="H51" i="10" s="1"/>
  <c r="N51" i="7"/>
  <c r="D51" i="10" s="1"/>
  <c r="F51" i="7"/>
  <c r="C51" i="10" s="1"/>
  <c r="X51" i="7"/>
  <c r="L51" i="10" s="1"/>
  <c r="L51" i="7"/>
  <c r="G51" i="10" s="1"/>
  <c r="P51" i="7"/>
  <c r="I51" i="10" s="1"/>
  <c r="J51" i="7"/>
  <c r="F51" i="10" s="1"/>
  <c r="T51" i="7"/>
  <c r="K51" i="10" s="1"/>
  <c r="H51" i="7"/>
  <c r="E51" i="10" s="1"/>
  <c r="J5" i="7"/>
  <c r="F5" i="10" s="1"/>
  <c r="T6" i="7"/>
  <c r="K6" i="10" s="1"/>
  <c r="V47" i="7"/>
  <c r="H47" i="10" s="1"/>
  <c r="N47" i="7"/>
  <c r="D47" i="10" s="1"/>
  <c r="F47" i="7"/>
  <c r="C47" i="10" s="1"/>
  <c r="X47" i="7"/>
  <c r="L47" i="10" s="1"/>
  <c r="L47" i="7"/>
  <c r="G47" i="10" s="1"/>
  <c r="P47" i="7"/>
  <c r="I47" i="10" s="1"/>
  <c r="J47" i="7"/>
  <c r="F47" i="10" s="1"/>
  <c r="T47" i="7"/>
  <c r="K47" i="10" s="1"/>
  <c r="H47" i="7"/>
  <c r="E47" i="10" s="1"/>
  <c r="R51" i="7"/>
  <c r="J51" i="10" s="1"/>
  <c r="V63" i="7"/>
  <c r="H63" i="10" s="1"/>
  <c r="N63" i="7"/>
  <c r="D63" i="10" s="1"/>
  <c r="F63" i="7"/>
  <c r="C63" i="10" s="1"/>
  <c r="X63" i="7"/>
  <c r="L63" i="10" s="1"/>
  <c r="L63" i="7"/>
  <c r="G63" i="10" s="1"/>
  <c r="P63" i="7"/>
  <c r="I63" i="10" s="1"/>
  <c r="J63" i="7"/>
  <c r="F63" i="10" s="1"/>
  <c r="T63" i="7"/>
  <c r="K63" i="10" s="1"/>
  <c r="H63" i="7"/>
  <c r="E63" i="10" s="1"/>
  <c r="S85" i="7"/>
  <c r="L5" i="7"/>
  <c r="G5" i="10" s="1"/>
  <c r="R10" i="7"/>
  <c r="J10" i="10" s="1"/>
  <c r="J10" i="7"/>
  <c r="F10" i="10" s="1"/>
  <c r="X10" i="7"/>
  <c r="L10" i="10" s="1"/>
  <c r="P10" i="7"/>
  <c r="I10" i="10" s="1"/>
  <c r="H10" i="7"/>
  <c r="E10" i="10" s="1"/>
  <c r="V10" i="7"/>
  <c r="H10" i="10" s="1"/>
  <c r="N10" i="7"/>
  <c r="D10" i="10" s="1"/>
  <c r="F10" i="7"/>
  <c r="C10" i="10" s="1"/>
  <c r="V43" i="7"/>
  <c r="H43" i="10" s="1"/>
  <c r="N43" i="7"/>
  <c r="D43" i="10" s="1"/>
  <c r="F43" i="7"/>
  <c r="C43" i="10" s="1"/>
  <c r="X43" i="7"/>
  <c r="L43" i="10" s="1"/>
  <c r="L43" i="7"/>
  <c r="G43" i="10" s="1"/>
  <c r="P43" i="7"/>
  <c r="I43" i="10" s="1"/>
  <c r="J43" i="7"/>
  <c r="F43" i="10" s="1"/>
  <c r="T43" i="7"/>
  <c r="K43" i="10" s="1"/>
  <c r="H43" i="7"/>
  <c r="E43" i="10" s="1"/>
  <c r="R47" i="7"/>
  <c r="J47" i="10" s="1"/>
  <c r="V59" i="7"/>
  <c r="H59" i="10" s="1"/>
  <c r="N59" i="7"/>
  <c r="D59" i="10" s="1"/>
  <c r="F59" i="7"/>
  <c r="C59" i="10" s="1"/>
  <c r="X59" i="7"/>
  <c r="L59" i="10" s="1"/>
  <c r="L59" i="7"/>
  <c r="G59" i="10" s="1"/>
  <c r="P59" i="7"/>
  <c r="I59" i="10" s="1"/>
  <c r="J59" i="7"/>
  <c r="F59" i="10" s="1"/>
  <c r="T59" i="7"/>
  <c r="K59" i="10" s="1"/>
  <c r="H59" i="7"/>
  <c r="E59" i="10" s="1"/>
  <c r="R63" i="7"/>
  <c r="J63" i="10" s="1"/>
  <c r="V76" i="7"/>
  <c r="H76" i="10" s="1"/>
  <c r="N76" i="7"/>
  <c r="D76" i="10" s="1"/>
  <c r="F76" i="7"/>
  <c r="C76" i="10" s="1"/>
  <c r="R76" i="7"/>
  <c r="J76" i="10" s="1"/>
  <c r="H76" i="7"/>
  <c r="E76" i="10" s="1"/>
  <c r="L76" i="7"/>
  <c r="G76" i="10" s="1"/>
  <c r="T76" i="7"/>
  <c r="K76" i="10" s="1"/>
  <c r="P76" i="7"/>
  <c r="I76" i="10" s="1"/>
  <c r="J76" i="7"/>
  <c r="F76" i="10" s="1"/>
  <c r="X6" i="7"/>
  <c r="L6" i="10" s="1"/>
  <c r="P6" i="7"/>
  <c r="I6" i="10" s="1"/>
  <c r="H6" i="7"/>
  <c r="E6" i="10" s="1"/>
  <c r="V6" i="7"/>
  <c r="H6" i="10" s="1"/>
  <c r="N6" i="7"/>
  <c r="D6" i="10" s="1"/>
  <c r="F6" i="7"/>
  <c r="C6" i="10" s="1"/>
  <c r="D82" i="7"/>
  <c r="AA82" i="7" s="1"/>
  <c r="X4" i="7"/>
  <c r="L4" i="10" s="1"/>
  <c r="P4" i="7"/>
  <c r="I4" i="10" s="1"/>
  <c r="H4" i="7"/>
  <c r="E4" i="10" s="1"/>
  <c r="V4" i="7"/>
  <c r="H4" i="10" s="1"/>
  <c r="N4" i="7"/>
  <c r="D4" i="10" s="1"/>
  <c r="F4" i="7"/>
  <c r="C4" i="10" s="1"/>
  <c r="T4" i="7"/>
  <c r="K4" i="10" s="1"/>
  <c r="R5" i="7"/>
  <c r="J5" i="10" s="1"/>
  <c r="L6" i="7"/>
  <c r="G6" i="10" s="1"/>
  <c r="V55" i="7"/>
  <c r="H55" i="10" s="1"/>
  <c r="N55" i="7"/>
  <c r="D55" i="10" s="1"/>
  <c r="F55" i="7"/>
  <c r="C55" i="10" s="1"/>
  <c r="X55" i="7"/>
  <c r="L55" i="10" s="1"/>
  <c r="L55" i="7"/>
  <c r="G55" i="10" s="1"/>
  <c r="P55" i="7"/>
  <c r="I55" i="10" s="1"/>
  <c r="J55" i="7"/>
  <c r="F55" i="10" s="1"/>
  <c r="T55" i="7"/>
  <c r="K55" i="10" s="1"/>
  <c r="H55" i="7"/>
  <c r="E55" i="10" s="1"/>
  <c r="R70" i="7"/>
  <c r="J70" i="10" s="1"/>
  <c r="J70" i="7"/>
  <c r="F70" i="10" s="1"/>
  <c r="T70" i="7"/>
  <c r="K70" i="10" s="1"/>
  <c r="H70" i="7"/>
  <c r="E70" i="10" s="1"/>
  <c r="V70" i="7"/>
  <c r="H70" i="10" s="1"/>
  <c r="F70" i="7"/>
  <c r="C70" i="10" s="1"/>
  <c r="P70" i="7"/>
  <c r="I70" i="10" s="1"/>
  <c r="N70" i="7"/>
  <c r="D70" i="10" s="1"/>
  <c r="L70" i="7"/>
  <c r="G70" i="10" s="1"/>
  <c r="X77" i="7"/>
  <c r="L77" i="10" s="1"/>
  <c r="P77" i="7"/>
  <c r="I77" i="10" s="1"/>
  <c r="H77" i="7"/>
  <c r="E77" i="10" s="1"/>
  <c r="R77" i="7"/>
  <c r="J77" i="10" s="1"/>
  <c r="F77" i="7"/>
  <c r="C77" i="10" s="1"/>
  <c r="V77" i="7"/>
  <c r="H77" i="10" s="1"/>
  <c r="J77" i="7"/>
  <c r="F77" i="10" s="1"/>
  <c r="T77" i="7"/>
  <c r="K77" i="10" s="1"/>
  <c r="N77" i="7"/>
  <c r="D77" i="10" s="1"/>
  <c r="L77" i="7"/>
  <c r="G77" i="10" s="1"/>
  <c r="L7" i="7"/>
  <c r="G7" i="10" s="1"/>
  <c r="T7" i="7"/>
  <c r="K7" i="10" s="1"/>
  <c r="L8" i="7"/>
  <c r="G8" i="10" s="1"/>
  <c r="T8" i="7"/>
  <c r="K8" i="10" s="1"/>
  <c r="L9" i="7"/>
  <c r="G9" i="10" s="1"/>
  <c r="T9" i="7"/>
  <c r="K9" i="10" s="1"/>
  <c r="L13" i="7"/>
  <c r="G13" i="10" s="1"/>
  <c r="T13" i="7"/>
  <c r="K13" i="10" s="1"/>
  <c r="L14" i="7"/>
  <c r="G14" i="10" s="1"/>
  <c r="T14" i="7"/>
  <c r="K14" i="10" s="1"/>
  <c r="L15" i="7"/>
  <c r="G15" i="10" s="1"/>
  <c r="T15" i="7"/>
  <c r="K15" i="10" s="1"/>
  <c r="L16" i="7"/>
  <c r="G16" i="10" s="1"/>
  <c r="T16" i="7"/>
  <c r="K16" i="10" s="1"/>
  <c r="L17" i="7"/>
  <c r="G17" i="10" s="1"/>
  <c r="T17" i="7"/>
  <c r="K17" i="10" s="1"/>
  <c r="L18" i="7"/>
  <c r="G18" i="10" s="1"/>
  <c r="T18" i="7"/>
  <c r="K18" i="10" s="1"/>
  <c r="L19" i="7"/>
  <c r="G19" i="10" s="1"/>
  <c r="T19" i="7"/>
  <c r="K19" i="10" s="1"/>
  <c r="L20" i="7"/>
  <c r="G20" i="10" s="1"/>
  <c r="T20" i="7"/>
  <c r="K20" i="10" s="1"/>
  <c r="L21" i="7"/>
  <c r="G21" i="10" s="1"/>
  <c r="T21" i="7"/>
  <c r="K21" i="10" s="1"/>
  <c r="L22" i="7"/>
  <c r="G22" i="10" s="1"/>
  <c r="T22" i="7"/>
  <c r="K22" i="10" s="1"/>
  <c r="L23" i="7"/>
  <c r="G23" i="10" s="1"/>
  <c r="T23" i="7"/>
  <c r="K23" i="10" s="1"/>
  <c r="R66" i="7"/>
  <c r="J66" i="10" s="1"/>
  <c r="J66" i="7"/>
  <c r="F66" i="10" s="1"/>
  <c r="T66" i="7"/>
  <c r="K66" i="10" s="1"/>
  <c r="H66" i="7"/>
  <c r="E66" i="10" s="1"/>
  <c r="V66" i="7"/>
  <c r="H66" i="10" s="1"/>
  <c r="F66" i="7"/>
  <c r="C66" i="10" s="1"/>
  <c r="X66" i="7"/>
  <c r="L66" i="10" s="1"/>
  <c r="V72" i="7"/>
  <c r="H72" i="10" s="1"/>
  <c r="N72" i="7"/>
  <c r="D72" i="10" s="1"/>
  <c r="F72" i="7"/>
  <c r="C72" i="10" s="1"/>
  <c r="R72" i="7"/>
  <c r="J72" i="10" s="1"/>
  <c r="H72" i="7"/>
  <c r="E72" i="10" s="1"/>
  <c r="L72" i="7"/>
  <c r="G72" i="10" s="1"/>
  <c r="X72" i="7"/>
  <c r="L72" i="10" s="1"/>
  <c r="X73" i="7"/>
  <c r="L73" i="10" s="1"/>
  <c r="P73" i="7"/>
  <c r="I73" i="10" s="1"/>
  <c r="H73" i="7"/>
  <c r="E73" i="10" s="1"/>
  <c r="R73" i="7"/>
  <c r="J73" i="10" s="1"/>
  <c r="F73" i="7"/>
  <c r="C73" i="10" s="1"/>
  <c r="V73" i="7"/>
  <c r="H73" i="10" s="1"/>
  <c r="J73" i="7"/>
  <c r="F73" i="10" s="1"/>
  <c r="G85" i="7"/>
  <c r="E85" i="7"/>
  <c r="D81" i="7"/>
  <c r="AA81" i="7" s="1"/>
  <c r="L3" i="7"/>
  <c r="G3" i="10" s="1"/>
  <c r="T3" i="7"/>
  <c r="K3" i="10" s="1"/>
  <c r="F7" i="7"/>
  <c r="C7" i="10" s="1"/>
  <c r="N7" i="7"/>
  <c r="D7" i="10" s="1"/>
  <c r="V7" i="7"/>
  <c r="H7" i="10" s="1"/>
  <c r="F8" i="7"/>
  <c r="C8" i="10" s="1"/>
  <c r="N8" i="7"/>
  <c r="D8" i="10" s="1"/>
  <c r="V8" i="7"/>
  <c r="H8" i="10" s="1"/>
  <c r="F9" i="7"/>
  <c r="C9" i="10" s="1"/>
  <c r="N9" i="7"/>
  <c r="D9" i="10" s="1"/>
  <c r="V9" i="7"/>
  <c r="H9" i="10" s="1"/>
  <c r="L12" i="7"/>
  <c r="G12" i="10" s="1"/>
  <c r="T12" i="7"/>
  <c r="K12" i="10" s="1"/>
  <c r="F13" i="7"/>
  <c r="C13" i="10" s="1"/>
  <c r="N13" i="7"/>
  <c r="D13" i="10" s="1"/>
  <c r="V13" i="7"/>
  <c r="H13" i="10" s="1"/>
  <c r="F14" i="7"/>
  <c r="C14" i="10" s="1"/>
  <c r="N14" i="7"/>
  <c r="D14" i="10" s="1"/>
  <c r="V14" i="7"/>
  <c r="H14" i="10" s="1"/>
  <c r="F15" i="7"/>
  <c r="C15" i="10" s="1"/>
  <c r="N15" i="7"/>
  <c r="D15" i="10" s="1"/>
  <c r="V15" i="7"/>
  <c r="H15" i="10" s="1"/>
  <c r="F16" i="7"/>
  <c r="C16" i="10" s="1"/>
  <c r="N16" i="7"/>
  <c r="D16" i="10" s="1"/>
  <c r="V16" i="7"/>
  <c r="H16" i="10" s="1"/>
  <c r="F17" i="7"/>
  <c r="C17" i="10" s="1"/>
  <c r="N17" i="7"/>
  <c r="D17" i="10" s="1"/>
  <c r="V17" i="7"/>
  <c r="H17" i="10" s="1"/>
  <c r="F18" i="7"/>
  <c r="C18" i="10" s="1"/>
  <c r="N18" i="7"/>
  <c r="D18" i="10" s="1"/>
  <c r="V18" i="7"/>
  <c r="H18" i="10" s="1"/>
  <c r="F19" i="7"/>
  <c r="C19" i="10" s="1"/>
  <c r="N19" i="7"/>
  <c r="D19" i="10" s="1"/>
  <c r="V19" i="7"/>
  <c r="H19" i="10" s="1"/>
  <c r="F20" i="7"/>
  <c r="C20" i="10" s="1"/>
  <c r="N20" i="7"/>
  <c r="D20" i="10" s="1"/>
  <c r="V20" i="7"/>
  <c r="H20" i="10" s="1"/>
  <c r="F21" i="7"/>
  <c r="C21" i="10" s="1"/>
  <c r="N21" i="7"/>
  <c r="D21" i="10" s="1"/>
  <c r="V21" i="7"/>
  <c r="H21" i="10" s="1"/>
  <c r="F22" i="7"/>
  <c r="C22" i="10" s="1"/>
  <c r="N22" i="7"/>
  <c r="D22" i="10" s="1"/>
  <c r="V22" i="7"/>
  <c r="H22" i="10" s="1"/>
  <c r="F23" i="7"/>
  <c r="C23" i="10" s="1"/>
  <c r="N23" i="7"/>
  <c r="D23" i="10" s="1"/>
  <c r="V23" i="7"/>
  <c r="H23" i="10" s="1"/>
  <c r="R25" i="7"/>
  <c r="J25" i="10" s="1"/>
  <c r="J25" i="7"/>
  <c r="F25" i="10" s="1"/>
  <c r="N25" i="7"/>
  <c r="D25" i="10" s="1"/>
  <c r="X25" i="7"/>
  <c r="L25" i="10" s="1"/>
  <c r="R29" i="7"/>
  <c r="J29" i="10" s="1"/>
  <c r="J29" i="7"/>
  <c r="F29" i="10" s="1"/>
  <c r="N29" i="7"/>
  <c r="D29" i="10" s="1"/>
  <c r="X29" i="7"/>
  <c r="L29" i="10" s="1"/>
  <c r="R33" i="7"/>
  <c r="J33" i="10" s="1"/>
  <c r="J33" i="7"/>
  <c r="F33" i="10" s="1"/>
  <c r="N33" i="7"/>
  <c r="D33" i="10" s="1"/>
  <c r="X33" i="7"/>
  <c r="L33" i="10" s="1"/>
  <c r="R37" i="7"/>
  <c r="J37" i="10" s="1"/>
  <c r="J37" i="7"/>
  <c r="F37" i="10" s="1"/>
  <c r="P37" i="10" s="1"/>
  <c r="AE37" i="7" s="1"/>
  <c r="N37" i="7"/>
  <c r="D37" i="10" s="1"/>
  <c r="X37" i="7"/>
  <c r="L37" i="10" s="1"/>
  <c r="X40" i="7"/>
  <c r="L40" i="10" s="1"/>
  <c r="P40" i="7"/>
  <c r="I40" i="10" s="1"/>
  <c r="H40" i="7"/>
  <c r="E40" i="10" s="1"/>
  <c r="V40" i="7"/>
  <c r="H40" i="10" s="1"/>
  <c r="L40" i="7"/>
  <c r="G40" i="10" s="1"/>
  <c r="R40" i="7"/>
  <c r="J40" i="10" s="1"/>
  <c r="X44" i="7"/>
  <c r="L44" i="10" s="1"/>
  <c r="P44" i="7"/>
  <c r="I44" i="10" s="1"/>
  <c r="H44" i="7"/>
  <c r="E44" i="10" s="1"/>
  <c r="V44" i="7"/>
  <c r="H44" i="10" s="1"/>
  <c r="L44" i="7"/>
  <c r="G44" i="10" s="1"/>
  <c r="R44" i="7"/>
  <c r="J44" i="10" s="1"/>
  <c r="X48" i="7"/>
  <c r="L48" i="10" s="1"/>
  <c r="P48" i="7"/>
  <c r="I48" i="10" s="1"/>
  <c r="H48" i="7"/>
  <c r="E48" i="10" s="1"/>
  <c r="V48" i="7"/>
  <c r="H48" i="10" s="1"/>
  <c r="L48" i="7"/>
  <c r="G48" i="10" s="1"/>
  <c r="R48" i="7"/>
  <c r="J48" i="10" s="1"/>
  <c r="X52" i="7"/>
  <c r="L52" i="10" s="1"/>
  <c r="P52" i="7"/>
  <c r="I52" i="10" s="1"/>
  <c r="H52" i="7"/>
  <c r="E52" i="10" s="1"/>
  <c r="V52" i="7"/>
  <c r="H52" i="10" s="1"/>
  <c r="L52" i="7"/>
  <c r="G52" i="10" s="1"/>
  <c r="R52" i="7"/>
  <c r="J52" i="10" s="1"/>
  <c r="X56" i="7"/>
  <c r="L56" i="10" s="1"/>
  <c r="P56" i="7"/>
  <c r="I56" i="10" s="1"/>
  <c r="H56" i="7"/>
  <c r="E56" i="10" s="1"/>
  <c r="V56" i="7"/>
  <c r="H56" i="10" s="1"/>
  <c r="L56" i="7"/>
  <c r="G56" i="10" s="1"/>
  <c r="R56" i="7"/>
  <c r="J56" i="10" s="1"/>
  <c r="X60" i="7"/>
  <c r="L60" i="10" s="1"/>
  <c r="P60" i="7"/>
  <c r="I60" i="10" s="1"/>
  <c r="H60" i="7"/>
  <c r="E60" i="10" s="1"/>
  <c r="V60" i="7"/>
  <c r="H60" i="10" s="1"/>
  <c r="L60" i="7"/>
  <c r="G60" i="10" s="1"/>
  <c r="R60" i="7"/>
  <c r="J60" i="10" s="1"/>
  <c r="V64" i="7"/>
  <c r="H64" i="10" s="1"/>
  <c r="N64" i="7"/>
  <c r="D64" i="10" s="1"/>
  <c r="R64" i="7"/>
  <c r="J64" i="10" s="1"/>
  <c r="H64" i="7"/>
  <c r="E64" i="10" s="1"/>
  <c r="L64" i="7"/>
  <c r="G64" i="10" s="1"/>
  <c r="T64" i="7"/>
  <c r="K64" i="10" s="1"/>
  <c r="L66" i="7"/>
  <c r="G66" i="10" s="1"/>
  <c r="V68" i="7"/>
  <c r="H68" i="10" s="1"/>
  <c r="N68" i="7"/>
  <c r="D68" i="10" s="1"/>
  <c r="F68" i="7"/>
  <c r="C68" i="10" s="1"/>
  <c r="R68" i="7"/>
  <c r="J68" i="10" s="1"/>
  <c r="H68" i="7"/>
  <c r="E68" i="10" s="1"/>
  <c r="L68" i="7"/>
  <c r="G68" i="10" s="1"/>
  <c r="X68" i="7"/>
  <c r="L68" i="10" s="1"/>
  <c r="X69" i="7"/>
  <c r="L69" i="10" s="1"/>
  <c r="P69" i="7"/>
  <c r="I69" i="10" s="1"/>
  <c r="H69" i="7"/>
  <c r="E69" i="10" s="1"/>
  <c r="R69" i="7"/>
  <c r="J69" i="10" s="1"/>
  <c r="F69" i="7"/>
  <c r="C69" i="10" s="1"/>
  <c r="M69" i="10" s="1"/>
  <c r="V69" i="7"/>
  <c r="H69" i="10" s="1"/>
  <c r="J69" i="7"/>
  <c r="F69" i="10" s="1"/>
  <c r="J72" i="7"/>
  <c r="F72" i="10" s="1"/>
  <c r="L73" i="7"/>
  <c r="G73" i="10" s="1"/>
  <c r="R78" i="7"/>
  <c r="J78" i="10" s="1"/>
  <c r="J78" i="7"/>
  <c r="F78" i="10" s="1"/>
  <c r="T78" i="7"/>
  <c r="K78" i="10" s="1"/>
  <c r="H78" i="7"/>
  <c r="E78" i="10" s="1"/>
  <c r="V78" i="7"/>
  <c r="H78" i="10" s="1"/>
  <c r="F78" i="7"/>
  <c r="C78" i="10" s="1"/>
  <c r="X78" i="7"/>
  <c r="L78" i="10" s="1"/>
  <c r="I85" i="7"/>
  <c r="D85" i="7"/>
  <c r="AA85" i="7" s="1"/>
  <c r="D83" i="7"/>
  <c r="AA83" i="7" s="1"/>
  <c r="L2" i="7"/>
  <c r="G2" i="10" s="1"/>
  <c r="T2" i="7"/>
  <c r="K2" i="10" s="1"/>
  <c r="F3" i="7"/>
  <c r="C3" i="10" s="1"/>
  <c r="N3" i="7"/>
  <c r="D3" i="10" s="1"/>
  <c r="V3" i="7"/>
  <c r="H3" i="10" s="1"/>
  <c r="H7" i="7"/>
  <c r="E7" i="10" s="1"/>
  <c r="P7" i="7"/>
  <c r="I7" i="10" s="1"/>
  <c r="H8" i="7"/>
  <c r="E8" i="10" s="1"/>
  <c r="P8" i="7"/>
  <c r="I8" i="10" s="1"/>
  <c r="H9" i="7"/>
  <c r="E9" i="10" s="1"/>
  <c r="P9" i="7"/>
  <c r="I9" i="10" s="1"/>
  <c r="L11" i="7"/>
  <c r="G11" i="10" s="1"/>
  <c r="F12" i="7"/>
  <c r="C12" i="10" s="1"/>
  <c r="N12" i="7"/>
  <c r="D12" i="10" s="1"/>
  <c r="H13" i="7"/>
  <c r="E13" i="10" s="1"/>
  <c r="P13" i="7"/>
  <c r="I13" i="10" s="1"/>
  <c r="H14" i="7"/>
  <c r="E14" i="10" s="1"/>
  <c r="P14" i="7"/>
  <c r="I14" i="10" s="1"/>
  <c r="H15" i="7"/>
  <c r="E15" i="10" s="1"/>
  <c r="P15" i="7"/>
  <c r="I15" i="10" s="1"/>
  <c r="H16" i="7"/>
  <c r="E16" i="10" s="1"/>
  <c r="P16" i="7"/>
  <c r="I16" i="10" s="1"/>
  <c r="H17" i="7"/>
  <c r="E17" i="10" s="1"/>
  <c r="P17" i="7"/>
  <c r="I17" i="10" s="1"/>
  <c r="H18" i="7"/>
  <c r="E18" i="10" s="1"/>
  <c r="P18" i="7"/>
  <c r="I18" i="10" s="1"/>
  <c r="H19" i="7"/>
  <c r="E19" i="10" s="1"/>
  <c r="P19" i="7"/>
  <c r="I19" i="10" s="1"/>
  <c r="H20" i="7"/>
  <c r="E20" i="10" s="1"/>
  <c r="P20" i="7"/>
  <c r="I20" i="10" s="1"/>
  <c r="H21" i="7"/>
  <c r="E21" i="10" s="1"/>
  <c r="P21" i="7"/>
  <c r="I21" i="10" s="1"/>
  <c r="H22" i="7"/>
  <c r="E22" i="10" s="1"/>
  <c r="P22" i="7"/>
  <c r="I22" i="10" s="1"/>
  <c r="H23" i="7"/>
  <c r="E23" i="10" s="1"/>
  <c r="P23" i="7"/>
  <c r="I23" i="10" s="1"/>
  <c r="X24" i="7"/>
  <c r="L24" i="10" s="1"/>
  <c r="P24" i="7"/>
  <c r="I24" i="10" s="1"/>
  <c r="H24" i="7"/>
  <c r="E24" i="10" s="1"/>
  <c r="N24" i="7"/>
  <c r="D24" i="10" s="1"/>
  <c r="F25" i="7"/>
  <c r="C25" i="10" s="1"/>
  <c r="P25" i="7"/>
  <c r="I25" i="10" s="1"/>
  <c r="V27" i="7"/>
  <c r="H27" i="10" s="1"/>
  <c r="N27" i="7"/>
  <c r="D27" i="10" s="1"/>
  <c r="F27" i="7"/>
  <c r="C27" i="10" s="1"/>
  <c r="P27" i="7"/>
  <c r="I27" i="10" s="1"/>
  <c r="X28" i="7"/>
  <c r="L28" i="10" s="1"/>
  <c r="P28" i="7"/>
  <c r="I28" i="10" s="1"/>
  <c r="H28" i="7"/>
  <c r="E28" i="10" s="1"/>
  <c r="N28" i="7"/>
  <c r="D28" i="10" s="1"/>
  <c r="F29" i="7"/>
  <c r="C29" i="10" s="1"/>
  <c r="P29" i="7"/>
  <c r="I29" i="10" s="1"/>
  <c r="V31" i="7"/>
  <c r="H31" i="10" s="1"/>
  <c r="N31" i="7"/>
  <c r="D31" i="10" s="1"/>
  <c r="F31" i="7"/>
  <c r="C31" i="10" s="1"/>
  <c r="P31" i="7"/>
  <c r="I31" i="10" s="1"/>
  <c r="X32" i="7"/>
  <c r="L32" i="10" s="1"/>
  <c r="P32" i="7"/>
  <c r="I32" i="10" s="1"/>
  <c r="H32" i="7"/>
  <c r="E32" i="10" s="1"/>
  <c r="N32" i="7"/>
  <c r="D32" i="10" s="1"/>
  <c r="M32" i="10" s="1"/>
  <c r="F33" i="7"/>
  <c r="C33" i="10" s="1"/>
  <c r="M33" i="10" s="1"/>
  <c r="P33" i="7"/>
  <c r="I33" i="10" s="1"/>
  <c r="V35" i="7"/>
  <c r="H35" i="10" s="1"/>
  <c r="N35" i="7"/>
  <c r="D35" i="10" s="1"/>
  <c r="F35" i="7"/>
  <c r="C35" i="10" s="1"/>
  <c r="P35" i="7"/>
  <c r="I35" i="10" s="1"/>
  <c r="X36" i="7"/>
  <c r="L36" i="10" s="1"/>
  <c r="P36" i="7"/>
  <c r="I36" i="10" s="1"/>
  <c r="H36" i="7"/>
  <c r="E36" i="10" s="1"/>
  <c r="N36" i="7"/>
  <c r="D36" i="10" s="1"/>
  <c r="M36" i="10" s="1"/>
  <c r="F37" i="7"/>
  <c r="C37" i="10" s="1"/>
  <c r="P37" i="7"/>
  <c r="I37" i="10" s="1"/>
  <c r="V39" i="7"/>
  <c r="H39" i="10" s="1"/>
  <c r="N39" i="7"/>
  <c r="D39" i="10" s="1"/>
  <c r="F39" i="7"/>
  <c r="C39" i="10" s="1"/>
  <c r="X39" i="7"/>
  <c r="L39" i="10" s="1"/>
  <c r="P39" i="7"/>
  <c r="I39" i="10" s="1"/>
  <c r="F40" i="7"/>
  <c r="C40" i="10" s="1"/>
  <c r="M40" i="10" s="1"/>
  <c r="T40" i="7"/>
  <c r="K40" i="10" s="1"/>
  <c r="F44" i="7"/>
  <c r="C44" i="10" s="1"/>
  <c r="M44" i="10" s="1"/>
  <c r="T44" i="7"/>
  <c r="K44" i="10" s="1"/>
  <c r="F48" i="7"/>
  <c r="C48" i="10" s="1"/>
  <c r="M48" i="10" s="1"/>
  <c r="T48" i="7"/>
  <c r="K48" i="10" s="1"/>
  <c r="F52" i="7"/>
  <c r="C52" i="10" s="1"/>
  <c r="M52" i="10" s="1"/>
  <c r="T52" i="7"/>
  <c r="K52" i="10" s="1"/>
  <c r="F56" i="7"/>
  <c r="C56" i="10" s="1"/>
  <c r="M56" i="10" s="1"/>
  <c r="T56" i="7"/>
  <c r="K56" i="10" s="1"/>
  <c r="F60" i="7"/>
  <c r="C60" i="10" s="1"/>
  <c r="M60" i="10" s="1"/>
  <c r="T60" i="7"/>
  <c r="K60" i="10" s="1"/>
  <c r="F64" i="7"/>
  <c r="C64" i="10" s="1"/>
  <c r="X64" i="7"/>
  <c r="L64" i="10" s="1"/>
  <c r="X65" i="7"/>
  <c r="L65" i="10" s="1"/>
  <c r="P65" i="7"/>
  <c r="I65" i="10" s="1"/>
  <c r="H65" i="7"/>
  <c r="E65" i="10" s="1"/>
  <c r="R65" i="7"/>
  <c r="J65" i="10" s="1"/>
  <c r="F65" i="7"/>
  <c r="C65" i="10" s="1"/>
  <c r="M65" i="10" s="1"/>
  <c r="V65" i="7"/>
  <c r="H65" i="10" s="1"/>
  <c r="J65" i="7"/>
  <c r="F65" i="10" s="1"/>
  <c r="N66" i="7"/>
  <c r="D66" i="10" s="1"/>
  <c r="J68" i="7"/>
  <c r="F68" i="10" s="1"/>
  <c r="L69" i="7"/>
  <c r="G69" i="10" s="1"/>
  <c r="P72" i="7"/>
  <c r="I72" i="10" s="1"/>
  <c r="N73" i="7"/>
  <c r="D73" i="10" s="1"/>
  <c r="R74" i="7"/>
  <c r="J74" i="10" s="1"/>
  <c r="J74" i="7"/>
  <c r="F74" i="10" s="1"/>
  <c r="T74" i="7"/>
  <c r="K74" i="10" s="1"/>
  <c r="H74" i="7"/>
  <c r="E74" i="10" s="1"/>
  <c r="V74" i="7"/>
  <c r="H74" i="10" s="1"/>
  <c r="F74" i="7"/>
  <c r="C74" i="10" s="1"/>
  <c r="M74" i="10" s="1"/>
  <c r="X74" i="7"/>
  <c r="L74" i="10" s="1"/>
  <c r="L78" i="7"/>
  <c r="G78" i="10" s="1"/>
  <c r="K85" i="7"/>
  <c r="Q85" i="7"/>
  <c r="U85" i="7"/>
  <c r="M85" i="7"/>
  <c r="R41" i="7"/>
  <c r="J41" i="10" s="1"/>
  <c r="J41" i="7"/>
  <c r="F41" i="10" s="1"/>
  <c r="P41" i="10" s="1"/>
  <c r="AE41" i="7" s="1"/>
  <c r="N41" i="7"/>
  <c r="D41" i="10" s="1"/>
  <c r="M41" i="10" s="1"/>
  <c r="X41" i="7"/>
  <c r="L41" i="10" s="1"/>
  <c r="R45" i="7"/>
  <c r="J45" i="10" s="1"/>
  <c r="J45" i="7"/>
  <c r="F45" i="10" s="1"/>
  <c r="N45" i="7"/>
  <c r="D45" i="10" s="1"/>
  <c r="X45" i="7"/>
  <c r="L45" i="10" s="1"/>
  <c r="R49" i="7"/>
  <c r="J49" i="10" s="1"/>
  <c r="J49" i="7"/>
  <c r="F49" i="10" s="1"/>
  <c r="P49" i="10" s="1"/>
  <c r="AE49" i="7" s="1"/>
  <c r="N49" i="7"/>
  <c r="D49" i="10" s="1"/>
  <c r="X49" i="7"/>
  <c r="L49" i="10" s="1"/>
  <c r="R53" i="7"/>
  <c r="J53" i="10" s="1"/>
  <c r="J53" i="7"/>
  <c r="F53" i="10" s="1"/>
  <c r="N53" i="7"/>
  <c r="D53" i="10" s="1"/>
  <c r="X53" i="7"/>
  <c r="L53" i="10" s="1"/>
  <c r="R57" i="7"/>
  <c r="J57" i="10" s="1"/>
  <c r="J57" i="7"/>
  <c r="F57" i="10" s="1"/>
  <c r="N57" i="7"/>
  <c r="D57" i="10" s="1"/>
  <c r="X57" i="7"/>
  <c r="L57" i="10" s="1"/>
  <c r="R61" i="7"/>
  <c r="J61" i="10" s="1"/>
  <c r="J61" i="7"/>
  <c r="F61" i="10" s="1"/>
  <c r="P61" i="10" s="1"/>
  <c r="AE61" i="7" s="1"/>
  <c r="N61" i="7"/>
  <c r="D61" i="10" s="1"/>
  <c r="X61" i="7"/>
  <c r="L61" i="10" s="1"/>
  <c r="W85" i="7"/>
  <c r="J82" i="7"/>
  <c r="L26" i="7"/>
  <c r="G26" i="10" s="1"/>
  <c r="L30" i="7"/>
  <c r="G30" i="10" s="1"/>
  <c r="L34" i="7"/>
  <c r="G34" i="10" s="1"/>
  <c r="L38" i="7"/>
  <c r="G38" i="10" s="1"/>
  <c r="L42" i="7"/>
  <c r="G42" i="10" s="1"/>
  <c r="L46" i="7"/>
  <c r="G46" i="10" s="1"/>
  <c r="P46" i="10" s="1"/>
  <c r="AE46" i="7" s="1"/>
  <c r="L50" i="7"/>
  <c r="G50" i="10" s="1"/>
  <c r="P50" i="10" s="1"/>
  <c r="AE50" i="7" s="1"/>
  <c r="L54" i="7"/>
  <c r="G54" i="10" s="1"/>
  <c r="L58" i="7"/>
  <c r="G58" i="10" s="1"/>
  <c r="L62" i="7"/>
  <c r="G62" i="10" s="1"/>
  <c r="O85" i="7"/>
  <c r="F82" i="7"/>
  <c r="V82" i="7"/>
  <c r="L67" i="7"/>
  <c r="G67" i="10" s="1"/>
  <c r="L71" i="7"/>
  <c r="G71" i="10" s="1"/>
  <c r="L75" i="7"/>
  <c r="G75" i="10" s="1"/>
  <c r="P75" i="10" s="1"/>
  <c r="AE75" i="7" s="1"/>
  <c r="L79" i="7"/>
  <c r="G79" i="10" s="1"/>
  <c r="N62" i="10" l="1"/>
  <c r="M31" i="10"/>
  <c r="N83" i="8"/>
  <c r="H83" i="8"/>
  <c r="R82" i="8"/>
  <c r="P26" i="10"/>
  <c r="AE26" i="7" s="1"/>
  <c r="R84" i="7"/>
  <c r="M79" i="10"/>
  <c r="M11" i="10"/>
  <c r="M37" i="10"/>
  <c r="J84" i="7"/>
  <c r="N84" i="7"/>
  <c r="M78" i="10"/>
  <c r="M26" i="10"/>
  <c r="R82" i="7"/>
  <c r="M25" i="10"/>
  <c r="P82" i="7"/>
  <c r="P81" i="7"/>
  <c r="V84" i="7"/>
  <c r="P85" i="7"/>
  <c r="X85" i="7"/>
  <c r="M12" i="10"/>
  <c r="M9" i="10"/>
  <c r="M58" i="10"/>
  <c r="V85" i="7"/>
  <c r="L84" i="7"/>
  <c r="R85" i="7"/>
  <c r="R84" i="8"/>
  <c r="P85" i="8"/>
  <c r="R83" i="8"/>
  <c r="M22" i="10"/>
  <c r="N38" i="10"/>
  <c r="O38" i="10" s="1"/>
  <c r="AC38" i="7" s="1"/>
  <c r="M29" i="10"/>
  <c r="M39" i="10"/>
  <c r="M64" i="10"/>
  <c r="N67" i="10"/>
  <c r="M35" i="10"/>
  <c r="M27" i="10"/>
  <c r="T84" i="7"/>
  <c r="N82" i="7"/>
  <c r="T83" i="7"/>
  <c r="M3" i="10"/>
  <c r="M20" i="10"/>
  <c r="M16" i="10"/>
  <c r="M7" i="10"/>
  <c r="T82" i="7"/>
  <c r="M4" i="10"/>
  <c r="P84" i="8"/>
  <c r="T83" i="8"/>
  <c r="X84" i="8"/>
  <c r="L85" i="8"/>
  <c r="P83" i="8"/>
  <c r="X85" i="8"/>
  <c r="X83" i="8"/>
  <c r="J82" i="8"/>
  <c r="V85" i="8"/>
  <c r="N82" i="8"/>
  <c r="R85" i="8"/>
  <c r="H85" i="8"/>
  <c r="N53" i="10"/>
  <c r="N25" i="10"/>
  <c r="N46" i="10"/>
  <c r="H85" i="7"/>
  <c r="M70" i="10"/>
  <c r="M46" i="10"/>
  <c r="P25" i="10"/>
  <c r="AE25" i="7" s="1"/>
  <c r="P67" i="10"/>
  <c r="AE67" i="7" s="1"/>
  <c r="L85" i="7"/>
  <c r="M23" i="10"/>
  <c r="M19" i="10"/>
  <c r="M15" i="10"/>
  <c r="M6" i="10"/>
  <c r="M76" i="10"/>
  <c r="M43" i="10"/>
  <c r="M51" i="10"/>
  <c r="M5" i="10"/>
  <c r="M42" i="10"/>
  <c r="F84" i="7"/>
  <c r="P84" i="7"/>
  <c r="N30" i="10"/>
  <c r="O30" i="10" s="1"/>
  <c r="AC30" i="7" s="1"/>
  <c r="P3" i="10"/>
  <c r="AE3" i="7" s="1"/>
  <c r="N49" i="10"/>
  <c r="N33" i="10"/>
  <c r="O33" i="10" s="1"/>
  <c r="AC33" i="7" s="1"/>
  <c r="N29" i="10"/>
  <c r="M21" i="10"/>
  <c r="M17" i="10"/>
  <c r="M13" i="10"/>
  <c r="M8" i="10"/>
  <c r="M47" i="10"/>
  <c r="M61" i="10"/>
  <c r="M49" i="10"/>
  <c r="M71" i="10"/>
  <c r="M57" i="10"/>
  <c r="M18" i="10"/>
  <c r="M14" i="10"/>
  <c r="M73" i="10"/>
  <c r="M59" i="10"/>
  <c r="M75" i="10"/>
  <c r="M67" i="10"/>
  <c r="M53" i="10"/>
  <c r="M45" i="10"/>
  <c r="O62" i="10"/>
  <c r="AC62" i="7" s="1"/>
  <c r="M68" i="10"/>
  <c r="M72" i="10"/>
  <c r="M66" i="10"/>
  <c r="M77" i="10"/>
  <c r="M55" i="10"/>
  <c r="M10" i="10"/>
  <c r="M63" i="10"/>
  <c r="M28" i="10"/>
  <c r="M54" i="10"/>
  <c r="M24" i="10"/>
  <c r="P30" i="10"/>
  <c r="AE30" i="7" s="1"/>
  <c r="N75" i="10"/>
  <c r="P38" i="10"/>
  <c r="AE38" i="7" s="1"/>
  <c r="N26" i="10"/>
  <c r="N3" i="10"/>
  <c r="N50" i="10"/>
  <c r="O50" i="10" s="1"/>
  <c r="AC50" i="7" s="1"/>
  <c r="P62" i="10"/>
  <c r="AE62" i="7" s="1"/>
  <c r="N61" i="10"/>
  <c r="N41" i="10"/>
  <c r="O41" i="10" s="1"/>
  <c r="AC41" i="7" s="1"/>
  <c r="N37" i="10"/>
  <c r="P33" i="10"/>
  <c r="AE33" i="7" s="1"/>
  <c r="P53" i="10"/>
  <c r="AE53" i="7" s="1"/>
  <c r="P29" i="10"/>
  <c r="AE29" i="7" s="1"/>
  <c r="N16" i="10"/>
  <c r="P16" i="10"/>
  <c r="AE16" i="7" s="1"/>
  <c r="P78" i="10"/>
  <c r="AE78" i="7" s="1"/>
  <c r="N78" i="10"/>
  <c r="P40" i="10"/>
  <c r="AE40" i="7" s="1"/>
  <c r="N40" i="10"/>
  <c r="O40" i="10" s="1"/>
  <c r="AC40" i="7" s="1"/>
  <c r="N51" i="10"/>
  <c r="P51" i="10"/>
  <c r="AE51" i="7" s="1"/>
  <c r="P8" i="10"/>
  <c r="AE8" i="7" s="1"/>
  <c r="N8" i="10"/>
  <c r="N6" i="10"/>
  <c r="P6" i="10"/>
  <c r="AE6" i="7" s="1"/>
  <c r="N47" i="10"/>
  <c r="P47" i="10"/>
  <c r="AE47" i="7" s="1"/>
  <c r="P5" i="10"/>
  <c r="AE5" i="7" s="1"/>
  <c r="N5" i="10"/>
  <c r="P58" i="10"/>
  <c r="AE58" i="7" s="1"/>
  <c r="N58" i="10"/>
  <c r="N34" i="10"/>
  <c r="O34" i="10" s="1"/>
  <c r="AC34" i="7" s="1"/>
  <c r="P34" i="10"/>
  <c r="AE34" i="7" s="1"/>
  <c r="P11" i="10"/>
  <c r="AE11" i="7" s="1"/>
  <c r="N11" i="10"/>
  <c r="P57" i="10"/>
  <c r="AE57" i="7" s="1"/>
  <c r="N57" i="10"/>
  <c r="P45" i="10"/>
  <c r="AE45" i="7" s="1"/>
  <c r="N45" i="10"/>
  <c r="P20" i="10"/>
  <c r="AE20" i="7" s="1"/>
  <c r="N20" i="10"/>
  <c r="P14" i="10"/>
  <c r="AE14" i="7" s="1"/>
  <c r="N14" i="10"/>
  <c r="P48" i="10"/>
  <c r="AE48" i="7" s="1"/>
  <c r="N48" i="10"/>
  <c r="O48" i="10" s="1"/>
  <c r="AC48" i="7" s="1"/>
  <c r="N10" i="10"/>
  <c r="P10" i="10"/>
  <c r="AE10" i="7" s="1"/>
  <c r="P74" i="10"/>
  <c r="AE74" i="7" s="1"/>
  <c r="N74" i="10"/>
  <c r="O74" i="10" s="1"/>
  <c r="AC74" i="7" s="1"/>
  <c r="N32" i="10"/>
  <c r="O32" i="10" s="1"/>
  <c r="AC32" i="7" s="1"/>
  <c r="P32" i="10"/>
  <c r="AE32" i="7" s="1"/>
  <c r="N24" i="10"/>
  <c r="P24" i="10"/>
  <c r="AE24" i="7" s="1"/>
  <c r="P23" i="10"/>
  <c r="AE23" i="7" s="1"/>
  <c r="N23" i="10"/>
  <c r="P21" i="10"/>
  <c r="AE21" i="7" s="1"/>
  <c r="N21" i="10"/>
  <c r="N19" i="10"/>
  <c r="P19" i="10"/>
  <c r="AE19" i="7" s="1"/>
  <c r="P17" i="10"/>
  <c r="AE17" i="7" s="1"/>
  <c r="N17" i="10"/>
  <c r="P15" i="10"/>
  <c r="AE15" i="7" s="1"/>
  <c r="N15" i="10"/>
  <c r="P13" i="10"/>
  <c r="AE13" i="7" s="1"/>
  <c r="N13" i="10"/>
  <c r="P69" i="10"/>
  <c r="AE69" i="7" s="1"/>
  <c r="N69" i="10"/>
  <c r="O69" i="10" s="1"/>
  <c r="AC69" i="7" s="1"/>
  <c r="P60" i="10"/>
  <c r="AE60" i="7" s="1"/>
  <c r="N60" i="10"/>
  <c r="O60" i="10" s="1"/>
  <c r="AC60" i="7" s="1"/>
  <c r="P52" i="10"/>
  <c r="AE52" i="7" s="1"/>
  <c r="N52" i="10"/>
  <c r="O52" i="10" s="1"/>
  <c r="AC52" i="7" s="1"/>
  <c r="N44" i="10"/>
  <c r="O44" i="10" s="1"/>
  <c r="AC44" i="7" s="1"/>
  <c r="P44" i="10"/>
  <c r="AE44" i="7" s="1"/>
  <c r="P73" i="10"/>
  <c r="AE73" i="7" s="1"/>
  <c r="N73" i="10"/>
  <c r="N4" i="10"/>
  <c r="P4" i="10"/>
  <c r="AE4" i="7" s="1"/>
  <c r="P59" i="10"/>
  <c r="AE59" i="7" s="1"/>
  <c r="N59" i="10"/>
  <c r="N79" i="10"/>
  <c r="P79" i="10"/>
  <c r="AE79" i="7" s="1"/>
  <c r="N31" i="10"/>
  <c r="P31" i="10"/>
  <c r="AE31" i="7" s="1"/>
  <c r="P2" i="10"/>
  <c r="AE2" i="7" s="1"/>
  <c r="N2" i="10"/>
  <c r="O2" i="10" s="1"/>
  <c r="AC2" i="7" s="1"/>
  <c r="P27" i="10"/>
  <c r="AE27" i="7" s="1"/>
  <c r="N27" i="10"/>
  <c r="N35" i="10"/>
  <c r="P35" i="10"/>
  <c r="AE35" i="7" s="1"/>
  <c r="N12" i="10"/>
  <c r="P12" i="10"/>
  <c r="AE12" i="7" s="1"/>
  <c r="N36" i="10"/>
  <c r="O36" i="10" s="1"/>
  <c r="AC36" i="7" s="1"/>
  <c r="P36" i="10"/>
  <c r="AE36" i="7" s="1"/>
  <c r="P28" i="10"/>
  <c r="AE28" i="7" s="1"/>
  <c r="N28" i="10"/>
  <c r="P22" i="10"/>
  <c r="AE22" i="7" s="1"/>
  <c r="N22" i="10"/>
  <c r="P18" i="10"/>
  <c r="AE18" i="7" s="1"/>
  <c r="N18" i="10"/>
  <c r="P56" i="10"/>
  <c r="AE56" i="7" s="1"/>
  <c r="N56" i="10"/>
  <c r="O56" i="10" s="1"/>
  <c r="AC56" i="7" s="1"/>
  <c r="N76" i="10"/>
  <c r="P76" i="10"/>
  <c r="AE76" i="7" s="1"/>
  <c r="P43" i="10"/>
  <c r="AE43" i="7" s="1"/>
  <c r="N43" i="10"/>
  <c r="N39" i="10"/>
  <c r="P39" i="10"/>
  <c r="AE39" i="7" s="1"/>
  <c r="P71" i="10"/>
  <c r="AE71" i="7" s="1"/>
  <c r="N71" i="10"/>
  <c r="P65" i="10"/>
  <c r="AE65" i="7" s="1"/>
  <c r="N65" i="10"/>
  <c r="O65" i="10" s="1"/>
  <c r="AC65" i="7" s="1"/>
  <c r="P9" i="10"/>
  <c r="AE9" i="7" s="1"/>
  <c r="N9" i="10"/>
  <c r="N7" i="10"/>
  <c r="P7" i="10"/>
  <c r="AE7" i="7" s="1"/>
  <c r="N68" i="10"/>
  <c r="P68" i="10"/>
  <c r="AE68" i="7" s="1"/>
  <c r="P64" i="10"/>
  <c r="AE64" i="7" s="1"/>
  <c r="N64" i="10"/>
  <c r="P72" i="10"/>
  <c r="AE72" i="7" s="1"/>
  <c r="N72" i="10"/>
  <c r="N66" i="10"/>
  <c r="P66" i="10"/>
  <c r="AE66" i="7" s="1"/>
  <c r="P77" i="10"/>
  <c r="AE77" i="7" s="1"/>
  <c r="N77" i="10"/>
  <c r="P70" i="10"/>
  <c r="AE70" i="7" s="1"/>
  <c r="N70" i="10"/>
  <c r="P55" i="10"/>
  <c r="AE55" i="7" s="1"/>
  <c r="N55" i="10"/>
  <c r="P63" i="10"/>
  <c r="AE63" i="7" s="1"/>
  <c r="N63" i="10"/>
  <c r="P54" i="10"/>
  <c r="AE54" i="7" s="1"/>
  <c r="N54" i="10"/>
  <c r="N42" i="10"/>
  <c r="P42" i="10"/>
  <c r="AE42" i="7" s="1"/>
  <c r="E86" i="9"/>
  <c r="F86" i="9" s="1"/>
  <c r="T82" i="8"/>
  <c r="V83" i="8"/>
  <c r="J84" i="8"/>
  <c r="P81" i="8"/>
  <c r="X81" i="8"/>
  <c r="X82" i="8"/>
  <c r="H82" i="8"/>
  <c r="L82" i="8"/>
  <c r="N84" i="8"/>
  <c r="J81" i="8"/>
  <c r="V81" i="8"/>
  <c r="H84" i="8"/>
  <c r="L84" i="8"/>
  <c r="N81" i="8"/>
  <c r="J85" i="8"/>
  <c r="R81" i="8"/>
  <c r="G86" i="7"/>
  <c r="G87" i="7" s="1"/>
  <c r="L83" i="7"/>
  <c r="V83" i="7"/>
  <c r="M86" i="7"/>
  <c r="M87" i="7" s="1"/>
  <c r="E86" i="7"/>
  <c r="E87" i="7" s="1"/>
  <c r="O86" i="7"/>
  <c r="O87" i="7" s="1"/>
  <c r="H83" i="7"/>
  <c r="Q86" i="7"/>
  <c r="Q87" i="7" s="1"/>
  <c r="W86" i="7"/>
  <c r="W87" i="7" s="1"/>
  <c r="T85" i="7"/>
  <c r="I86" i="7"/>
  <c r="I87" i="7" s="1"/>
  <c r="U86" i="7"/>
  <c r="U87" i="7" s="1"/>
  <c r="S86" i="7"/>
  <c r="S87" i="7" s="1"/>
  <c r="F81" i="7"/>
  <c r="V81" i="7"/>
  <c r="N81" i="7"/>
  <c r="K86" i="7"/>
  <c r="K87" i="7" s="1"/>
  <c r="H81" i="7"/>
  <c r="T81" i="7"/>
  <c r="N85" i="7"/>
  <c r="L81" i="7"/>
  <c r="R83" i="7"/>
  <c r="N83" i="7"/>
  <c r="J83" i="7"/>
  <c r="J81" i="7"/>
  <c r="F83" i="7"/>
  <c r="L82" i="7"/>
  <c r="X82" i="7"/>
  <c r="X83" i="7"/>
  <c r="H82" i="7"/>
  <c r="X81" i="7"/>
  <c r="R81" i="7"/>
  <c r="J85" i="7"/>
  <c r="F85" i="7"/>
  <c r="P83" i="7"/>
  <c r="H84" i="7"/>
  <c r="X84" i="7"/>
  <c r="O31" i="10" l="1"/>
  <c r="AC31" i="7" s="1"/>
  <c r="O21" i="10"/>
  <c r="AC21" i="7" s="1"/>
  <c r="O78" i="10"/>
  <c r="AC78" i="7" s="1"/>
  <c r="O12" i="10"/>
  <c r="AC12" i="7" s="1"/>
  <c r="O57" i="10"/>
  <c r="AC57" i="7" s="1"/>
  <c r="O11" i="10"/>
  <c r="AC11" i="7" s="1"/>
  <c r="O79" i="10"/>
  <c r="AC79" i="7" s="1"/>
  <c r="O70" i="10"/>
  <c r="AC70" i="7" s="1"/>
  <c r="O37" i="10"/>
  <c r="AC37" i="7" s="1"/>
  <c r="O45" i="10"/>
  <c r="AC45" i="7" s="1"/>
  <c r="O22" i="10"/>
  <c r="AC22" i="7" s="1"/>
  <c r="O51" i="10"/>
  <c r="AC51" i="7" s="1"/>
  <c r="O59" i="10"/>
  <c r="AC59" i="7" s="1"/>
  <c r="O35" i="10"/>
  <c r="AC35" i="7" s="1"/>
  <c r="O63" i="10"/>
  <c r="AC63" i="7" s="1"/>
  <c r="O39" i="10"/>
  <c r="AC39" i="7" s="1"/>
  <c r="O25" i="10"/>
  <c r="AC25" i="7" s="1"/>
  <c r="O9" i="10"/>
  <c r="AC9" i="7" s="1"/>
  <c r="O5" i="10"/>
  <c r="AC5" i="7" s="1"/>
  <c r="O26" i="10"/>
  <c r="AC26" i="7" s="1"/>
  <c r="O18" i="10"/>
  <c r="AC18" i="7" s="1"/>
  <c r="O58" i="10"/>
  <c r="AC58" i="7" s="1"/>
  <c r="O47" i="10"/>
  <c r="AC47" i="7" s="1"/>
  <c r="O75" i="10"/>
  <c r="AC75" i="7" s="1"/>
  <c r="O17" i="10"/>
  <c r="AC17" i="7" s="1"/>
  <c r="O6" i="10"/>
  <c r="AC6" i="7" s="1"/>
  <c r="O72" i="10"/>
  <c r="AC72" i="7" s="1"/>
  <c r="O29" i="10"/>
  <c r="AC29" i="7" s="1"/>
  <c r="O42" i="10"/>
  <c r="AC42" i="7" s="1"/>
  <c r="O67" i="10"/>
  <c r="AC67" i="7" s="1"/>
  <c r="O16" i="10"/>
  <c r="AC16" i="7" s="1"/>
  <c r="O10" i="10"/>
  <c r="AC10" i="7" s="1"/>
  <c r="O61" i="10"/>
  <c r="AC61" i="7" s="1"/>
  <c r="O20" i="10"/>
  <c r="AC20" i="7" s="1"/>
  <c r="O53" i="10"/>
  <c r="AC53" i="7" s="1"/>
  <c r="O13" i="10"/>
  <c r="AC13" i="7" s="1"/>
  <c r="O66" i="10"/>
  <c r="AC66" i="7" s="1"/>
  <c r="O15" i="10"/>
  <c r="AC15" i="7" s="1"/>
  <c r="O64" i="10"/>
  <c r="AC64" i="7" s="1"/>
  <c r="O4" i="10"/>
  <c r="AC4" i="7" s="1"/>
  <c r="O24" i="10"/>
  <c r="AC24" i="7" s="1"/>
  <c r="O77" i="10"/>
  <c r="AC77" i="7" s="1"/>
  <c r="O7" i="10"/>
  <c r="AC7" i="7" s="1"/>
  <c r="O28" i="10"/>
  <c r="AC28" i="7" s="1"/>
  <c r="O76" i="10"/>
  <c r="AC76" i="7" s="1"/>
  <c r="O23" i="10"/>
  <c r="AC23" i="7" s="1"/>
  <c r="O14" i="10"/>
  <c r="AC14" i="7" s="1"/>
  <c r="O49" i="10"/>
  <c r="AC49" i="7" s="1"/>
  <c r="O46" i="10"/>
  <c r="AC46" i="7" s="1"/>
  <c r="O68" i="10"/>
  <c r="AC68" i="7" s="1"/>
  <c r="O71" i="10"/>
  <c r="AC71" i="7" s="1"/>
  <c r="O43" i="10"/>
  <c r="AC43" i="7" s="1"/>
  <c r="O73" i="10"/>
  <c r="AC73" i="7" s="1"/>
  <c r="O19" i="10"/>
  <c r="AC19" i="7" s="1"/>
  <c r="O8" i="10"/>
  <c r="AC8" i="7" s="1"/>
  <c r="O3" i="10"/>
  <c r="AC3" i="7" s="1"/>
  <c r="O54" i="10"/>
  <c r="AC54" i="7" s="1"/>
  <c r="O55" i="10"/>
  <c r="AC55" i="7" s="1"/>
  <c r="O27" i="10"/>
  <c r="AC27" i="7" s="1"/>
  <c r="E85" i="6"/>
  <c r="C85" i="6"/>
  <c r="E84" i="6"/>
  <c r="C84" i="6"/>
  <c r="E83" i="6"/>
  <c r="C83" i="6"/>
  <c r="E82" i="6"/>
  <c r="C82" i="6"/>
  <c r="E81" i="6"/>
  <c r="C81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D82" i="6"/>
  <c r="F3" i="6"/>
  <c r="D85" i="6"/>
  <c r="F82" i="6" l="1"/>
  <c r="F85" i="6"/>
  <c r="D83" i="6"/>
  <c r="F83" i="6" s="1"/>
  <c r="F2" i="6"/>
  <c r="D81" i="6"/>
  <c r="F81" i="6" s="1"/>
  <c r="D84" i="6"/>
  <c r="F84" i="6" s="1"/>
  <c r="F4" i="6"/>
  <c r="E86" i="6" l="1"/>
  <c r="F86" i="6" s="1"/>
  <c r="G81" i="1"/>
  <c r="G82" i="1"/>
  <c r="G83" i="1"/>
  <c r="G84" i="1"/>
  <c r="G85" i="1"/>
  <c r="W81" i="1" l="1"/>
  <c r="W85" i="1"/>
  <c r="W84" i="1"/>
  <c r="W83" i="1"/>
  <c r="W82" i="1"/>
  <c r="I85" i="1" l="1"/>
  <c r="E85" i="1"/>
  <c r="E84" i="1"/>
  <c r="E83" i="1"/>
  <c r="E82" i="1"/>
  <c r="E81" i="1"/>
  <c r="C85" i="1"/>
  <c r="C84" i="1"/>
  <c r="C83" i="1"/>
  <c r="C82" i="1"/>
  <c r="C81" i="1"/>
  <c r="H2" i="1"/>
  <c r="C85" i="4" l="1"/>
  <c r="C84" i="4"/>
  <c r="C83" i="4"/>
  <c r="C82" i="4"/>
  <c r="C81" i="4"/>
  <c r="W84" i="4" l="1"/>
  <c r="W83" i="4"/>
  <c r="W82" i="4"/>
  <c r="W81" i="4"/>
  <c r="U84" i="4"/>
  <c r="U83" i="4"/>
  <c r="U82" i="4"/>
  <c r="U81" i="4"/>
  <c r="S84" i="4"/>
  <c r="S83" i="4"/>
  <c r="S82" i="4"/>
  <c r="S81" i="4"/>
  <c r="Q84" i="4"/>
  <c r="Q83" i="4"/>
  <c r="Q82" i="4"/>
  <c r="Q81" i="4"/>
  <c r="O84" i="4"/>
  <c r="O83" i="4"/>
  <c r="O82" i="4"/>
  <c r="O81" i="4"/>
  <c r="M81" i="4"/>
  <c r="M84" i="4"/>
  <c r="M83" i="4"/>
  <c r="M82" i="4"/>
  <c r="K84" i="4"/>
  <c r="K83" i="4"/>
  <c r="K82" i="4"/>
  <c r="K81" i="4"/>
  <c r="I84" i="4"/>
  <c r="I83" i="4"/>
  <c r="I82" i="4"/>
  <c r="I81" i="4"/>
  <c r="G84" i="4"/>
  <c r="G83" i="4"/>
  <c r="G82" i="4"/>
  <c r="G81" i="4"/>
  <c r="E84" i="4"/>
  <c r="E83" i="4"/>
  <c r="E82" i="4"/>
  <c r="E81" i="4"/>
  <c r="U85" i="4" l="1"/>
  <c r="O85" i="4"/>
  <c r="E85" i="4"/>
  <c r="M85" i="4"/>
  <c r="S85" i="4"/>
  <c r="I85" i="4"/>
  <c r="K85" i="4"/>
  <c r="Q85" i="4"/>
  <c r="W85" i="4"/>
  <c r="G85" i="4"/>
  <c r="D81" i="4"/>
  <c r="AA81" i="4" s="1"/>
  <c r="D85" i="4"/>
  <c r="AA85" i="4" s="1"/>
  <c r="D84" i="4"/>
  <c r="AA84" i="4" s="1"/>
  <c r="D83" i="4"/>
  <c r="AA83" i="4" s="1"/>
  <c r="D82" i="4"/>
  <c r="AA82" i="4" s="1"/>
  <c r="F85" i="4" l="1"/>
  <c r="X83" i="4"/>
  <c r="R81" i="4"/>
  <c r="N82" i="4"/>
  <c r="N84" i="4"/>
  <c r="N85" i="4"/>
  <c r="J83" i="4"/>
  <c r="V82" i="4"/>
  <c r="R85" i="4"/>
  <c r="L81" i="4"/>
  <c r="R84" i="4"/>
  <c r="X82" i="4"/>
  <c r="R83" i="4"/>
  <c r="V81" i="4"/>
  <c r="F81" i="4"/>
  <c r="J81" i="4"/>
  <c r="R82" i="4"/>
  <c r="V85" i="4"/>
  <c r="J85" i="4"/>
  <c r="V84" i="4"/>
  <c r="J84" i="4"/>
  <c r="P81" i="4"/>
  <c r="V83" i="4"/>
  <c r="X81" i="4"/>
  <c r="H81" i="4"/>
  <c r="X85" i="4"/>
  <c r="J82" i="4"/>
  <c r="N81" i="4"/>
  <c r="N83" i="4"/>
  <c r="X84" i="4"/>
  <c r="X79" i="4"/>
  <c r="L79" i="5" s="1"/>
  <c r="V79" i="4"/>
  <c r="H79" i="5" s="1"/>
  <c r="T79" i="4"/>
  <c r="K79" i="5" s="1"/>
  <c r="R79" i="4"/>
  <c r="J79" i="5" s="1"/>
  <c r="P79" i="4"/>
  <c r="I79" i="5" s="1"/>
  <c r="N79" i="4"/>
  <c r="D79" i="5" s="1"/>
  <c r="L79" i="4"/>
  <c r="G79" i="5" s="1"/>
  <c r="J79" i="4"/>
  <c r="F79" i="5" s="1"/>
  <c r="H79" i="4"/>
  <c r="E79" i="5" s="1"/>
  <c r="F79" i="4"/>
  <c r="C79" i="5" s="1"/>
  <c r="X78" i="4"/>
  <c r="L78" i="5" s="1"/>
  <c r="V78" i="4"/>
  <c r="H78" i="5" s="1"/>
  <c r="T78" i="4"/>
  <c r="K78" i="5" s="1"/>
  <c r="R78" i="4"/>
  <c r="J78" i="5" s="1"/>
  <c r="P78" i="4"/>
  <c r="I78" i="5" s="1"/>
  <c r="N78" i="4"/>
  <c r="D78" i="5" s="1"/>
  <c r="L78" i="4"/>
  <c r="G78" i="5" s="1"/>
  <c r="J78" i="4"/>
  <c r="F78" i="5" s="1"/>
  <c r="H78" i="4"/>
  <c r="E78" i="5" s="1"/>
  <c r="F78" i="4"/>
  <c r="C78" i="5" s="1"/>
  <c r="X77" i="4"/>
  <c r="L77" i="5" s="1"/>
  <c r="V77" i="4"/>
  <c r="H77" i="5" s="1"/>
  <c r="T77" i="4"/>
  <c r="K77" i="5" s="1"/>
  <c r="R77" i="4"/>
  <c r="J77" i="5" s="1"/>
  <c r="P77" i="4"/>
  <c r="I77" i="5" s="1"/>
  <c r="N77" i="4"/>
  <c r="D77" i="5" s="1"/>
  <c r="L77" i="4"/>
  <c r="G77" i="5" s="1"/>
  <c r="J77" i="4"/>
  <c r="F77" i="5" s="1"/>
  <c r="H77" i="4"/>
  <c r="E77" i="5" s="1"/>
  <c r="F77" i="4"/>
  <c r="C77" i="5" s="1"/>
  <c r="X76" i="4"/>
  <c r="L76" i="5" s="1"/>
  <c r="V76" i="4"/>
  <c r="H76" i="5" s="1"/>
  <c r="T76" i="4"/>
  <c r="K76" i="5" s="1"/>
  <c r="R76" i="4"/>
  <c r="J76" i="5" s="1"/>
  <c r="P76" i="4"/>
  <c r="I76" i="5" s="1"/>
  <c r="N76" i="4"/>
  <c r="D76" i="5" s="1"/>
  <c r="L76" i="4"/>
  <c r="G76" i="5" s="1"/>
  <c r="J76" i="4"/>
  <c r="F76" i="5" s="1"/>
  <c r="H76" i="4"/>
  <c r="E76" i="5" s="1"/>
  <c r="F76" i="4"/>
  <c r="C76" i="5" s="1"/>
  <c r="X75" i="4"/>
  <c r="L75" i="5" s="1"/>
  <c r="V75" i="4"/>
  <c r="H75" i="5" s="1"/>
  <c r="T75" i="4"/>
  <c r="K75" i="5" s="1"/>
  <c r="R75" i="4"/>
  <c r="J75" i="5" s="1"/>
  <c r="P75" i="4"/>
  <c r="I75" i="5" s="1"/>
  <c r="N75" i="4"/>
  <c r="D75" i="5" s="1"/>
  <c r="L75" i="4"/>
  <c r="G75" i="5" s="1"/>
  <c r="J75" i="4"/>
  <c r="F75" i="5" s="1"/>
  <c r="H75" i="4"/>
  <c r="E75" i="5" s="1"/>
  <c r="F75" i="4"/>
  <c r="C75" i="5" s="1"/>
  <c r="X74" i="4"/>
  <c r="L74" i="5" s="1"/>
  <c r="V74" i="4"/>
  <c r="H74" i="5" s="1"/>
  <c r="T74" i="4"/>
  <c r="K74" i="5" s="1"/>
  <c r="R74" i="4"/>
  <c r="J74" i="5" s="1"/>
  <c r="P74" i="4"/>
  <c r="I74" i="5" s="1"/>
  <c r="N74" i="4"/>
  <c r="D74" i="5" s="1"/>
  <c r="L74" i="4"/>
  <c r="G74" i="5" s="1"/>
  <c r="J74" i="4"/>
  <c r="F74" i="5" s="1"/>
  <c r="H74" i="4"/>
  <c r="E74" i="5" s="1"/>
  <c r="F74" i="4"/>
  <c r="C74" i="5" s="1"/>
  <c r="X73" i="4"/>
  <c r="L73" i="5" s="1"/>
  <c r="V73" i="4"/>
  <c r="H73" i="5" s="1"/>
  <c r="T73" i="4"/>
  <c r="K73" i="5" s="1"/>
  <c r="R73" i="4"/>
  <c r="J73" i="5" s="1"/>
  <c r="P73" i="4"/>
  <c r="I73" i="5" s="1"/>
  <c r="N73" i="4"/>
  <c r="D73" i="5" s="1"/>
  <c r="L73" i="4"/>
  <c r="G73" i="5" s="1"/>
  <c r="J73" i="4"/>
  <c r="F73" i="5" s="1"/>
  <c r="H73" i="4"/>
  <c r="E73" i="5" s="1"/>
  <c r="F73" i="4"/>
  <c r="C73" i="5" s="1"/>
  <c r="X72" i="4"/>
  <c r="L72" i="5" s="1"/>
  <c r="V72" i="4"/>
  <c r="H72" i="5" s="1"/>
  <c r="T72" i="4"/>
  <c r="K72" i="5" s="1"/>
  <c r="R72" i="4"/>
  <c r="J72" i="5" s="1"/>
  <c r="P72" i="4"/>
  <c r="I72" i="5" s="1"/>
  <c r="N72" i="4"/>
  <c r="D72" i="5" s="1"/>
  <c r="L72" i="4"/>
  <c r="G72" i="5" s="1"/>
  <c r="J72" i="4"/>
  <c r="F72" i="5" s="1"/>
  <c r="H72" i="4"/>
  <c r="E72" i="5" s="1"/>
  <c r="F72" i="4"/>
  <c r="C72" i="5" s="1"/>
  <c r="X71" i="4"/>
  <c r="L71" i="5" s="1"/>
  <c r="V71" i="4"/>
  <c r="H71" i="5" s="1"/>
  <c r="T71" i="4"/>
  <c r="K71" i="5" s="1"/>
  <c r="R71" i="4"/>
  <c r="J71" i="5" s="1"/>
  <c r="P71" i="4"/>
  <c r="I71" i="5" s="1"/>
  <c r="N71" i="4"/>
  <c r="D71" i="5" s="1"/>
  <c r="L71" i="4"/>
  <c r="G71" i="5" s="1"/>
  <c r="J71" i="4"/>
  <c r="F71" i="5" s="1"/>
  <c r="H71" i="4"/>
  <c r="E71" i="5" s="1"/>
  <c r="F71" i="4"/>
  <c r="C71" i="5" s="1"/>
  <c r="X70" i="4"/>
  <c r="L70" i="5" s="1"/>
  <c r="V70" i="4"/>
  <c r="H70" i="5" s="1"/>
  <c r="T70" i="4"/>
  <c r="K70" i="5" s="1"/>
  <c r="R70" i="4"/>
  <c r="J70" i="5" s="1"/>
  <c r="P70" i="4"/>
  <c r="I70" i="5" s="1"/>
  <c r="N70" i="4"/>
  <c r="D70" i="5" s="1"/>
  <c r="L70" i="4"/>
  <c r="G70" i="5" s="1"/>
  <c r="J70" i="4"/>
  <c r="F70" i="5" s="1"/>
  <c r="H70" i="4"/>
  <c r="E70" i="5" s="1"/>
  <c r="F70" i="4"/>
  <c r="C70" i="5" s="1"/>
  <c r="X69" i="4"/>
  <c r="L69" i="5" s="1"/>
  <c r="V69" i="4"/>
  <c r="H69" i="5" s="1"/>
  <c r="T69" i="4"/>
  <c r="K69" i="5" s="1"/>
  <c r="R69" i="4"/>
  <c r="J69" i="5" s="1"/>
  <c r="P69" i="4"/>
  <c r="I69" i="5" s="1"/>
  <c r="N69" i="4"/>
  <c r="D69" i="5" s="1"/>
  <c r="L69" i="4"/>
  <c r="G69" i="5" s="1"/>
  <c r="J69" i="4"/>
  <c r="F69" i="5" s="1"/>
  <c r="H69" i="4"/>
  <c r="E69" i="5" s="1"/>
  <c r="F69" i="4"/>
  <c r="C69" i="5" s="1"/>
  <c r="X68" i="4"/>
  <c r="L68" i="5" s="1"/>
  <c r="V68" i="4"/>
  <c r="H68" i="5" s="1"/>
  <c r="T68" i="4"/>
  <c r="K68" i="5" s="1"/>
  <c r="R68" i="4"/>
  <c r="J68" i="5" s="1"/>
  <c r="P68" i="4"/>
  <c r="I68" i="5" s="1"/>
  <c r="N68" i="4"/>
  <c r="D68" i="5" s="1"/>
  <c r="L68" i="4"/>
  <c r="G68" i="5" s="1"/>
  <c r="J68" i="4"/>
  <c r="F68" i="5" s="1"/>
  <c r="H68" i="4"/>
  <c r="E68" i="5" s="1"/>
  <c r="F68" i="4"/>
  <c r="C68" i="5" s="1"/>
  <c r="X67" i="4"/>
  <c r="L67" i="5" s="1"/>
  <c r="V67" i="4"/>
  <c r="H67" i="5" s="1"/>
  <c r="T67" i="4"/>
  <c r="K67" i="5" s="1"/>
  <c r="R67" i="4"/>
  <c r="J67" i="5" s="1"/>
  <c r="P67" i="4"/>
  <c r="I67" i="5" s="1"/>
  <c r="N67" i="4"/>
  <c r="D67" i="5" s="1"/>
  <c r="L67" i="4"/>
  <c r="G67" i="5" s="1"/>
  <c r="J67" i="4"/>
  <c r="F67" i="5" s="1"/>
  <c r="H67" i="4"/>
  <c r="E67" i="5" s="1"/>
  <c r="F67" i="4"/>
  <c r="C67" i="5" s="1"/>
  <c r="X66" i="4"/>
  <c r="L66" i="5" s="1"/>
  <c r="V66" i="4"/>
  <c r="H66" i="5" s="1"/>
  <c r="T66" i="4"/>
  <c r="K66" i="5" s="1"/>
  <c r="R66" i="4"/>
  <c r="J66" i="5" s="1"/>
  <c r="P66" i="4"/>
  <c r="I66" i="5" s="1"/>
  <c r="N66" i="4"/>
  <c r="D66" i="5" s="1"/>
  <c r="L66" i="4"/>
  <c r="G66" i="5" s="1"/>
  <c r="J66" i="4"/>
  <c r="F66" i="5" s="1"/>
  <c r="H66" i="4"/>
  <c r="E66" i="5" s="1"/>
  <c r="F66" i="4"/>
  <c r="C66" i="5" s="1"/>
  <c r="X65" i="4"/>
  <c r="L65" i="5" s="1"/>
  <c r="V65" i="4"/>
  <c r="H65" i="5" s="1"/>
  <c r="T65" i="4"/>
  <c r="K65" i="5" s="1"/>
  <c r="R65" i="4"/>
  <c r="J65" i="5" s="1"/>
  <c r="P65" i="4"/>
  <c r="I65" i="5" s="1"/>
  <c r="N65" i="4"/>
  <c r="D65" i="5" s="1"/>
  <c r="L65" i="4"/>
  <c r="G65" i="5" s="1"/>
  <c r="J65" i="4"/>
  <c r="F65" i="5" s="1"/>
  <c r="H65" i="4"/>
  <c r="E65" i="5" s="1"/>
  <c r="F65" i="4"/>
  <c r="C65" i="5" s="1"/>
  <c r="X64" i="4"/>
  <c r="L64" i="5" s="1"/>
  <c r="V64" i="4"/>
  <c r="H64" i="5" s="1"/>
  <c r="T64" i="4"/>
  <c r="K64" i="5" s="1"/>
  <c r="R64" i="4"/>
  <c r="J64" i="5" s="1"/>
  <c r="P64" i="4"/>
  <c r="I64" i="5" s="1"/>
  <c r="N64" i="4"/>
  <c r="D64" i="5" s="1"/>
  <c r="L64" i="4"/>
  <c r="G64" i="5" s="1"/>
  <c r="J64" i="4"/>
  <c r="F64" i="5" s="1"/>
  <c r="H64" i="4"/>
  <c r="E64" i="5" s="1"/>
  <c r="F64" i="4"/>
  <c r="C64" i="5" s="1"/>
  <c r="X63" i="4"/>
  <c r="L63" i="5" s="1"/>
  <c r="V63" i="4"/>
  <c r="H63" i="5" s="1"/>
  <c r="T63" i="4"/>
  <c r="K63" i="5" s="1"/>
  <c r="R63" i="4"/>
  <c r="J63" i="5" s="1"/>
  <c r="P63" i="4"/>
  <c r="I63" i="5" s="1"/>
  <c r="N63" i="4"/>
  <c r="D63" i="5" s="1"/>
  <c r="L63" i="4"/>
  <c r="G63" i="5" s="1"/>
  <c r="J63" i="4"/>
  <c r="F63" i="5" s="1"/>
  <c r="H63" i="4"/>
  <c r="E63" i="5" s="1"/>
  <c r="F63" i="4"/>
  <c r="C63" i="5" s="1"/>
  <c r="X62" i="4"/>
  <c r="L62" i="5" s="1"/>
  <c r="V62" i="4"/>
  <c r="H62" i="5" s="1"/>
  <c r="T62" i="4"/>
  <c r="K62" i="5" s="1"/>
  <c r="R62" i="4"/>
  <c r="J62" i="5" s="1"/>
  <c r="P62" i="4"/>
  <c r="I62" i="5" s="1"/>
  <c r="N62" i="4"/>
  <c r="D62" i="5" s="1"/>
  <c r="L62" i="4"/>
  <c r="G62" i="5" s="1"/>
  <c r="J62" i="4"/>
  <c r="F62" i="5" s="1"/>
  <c r="H62" i="4"/>
  <c r="E62" i="5" s="1"/>
  <c r="F62" i="4"/>
  <c r="C62" i="5" s="1"/>
  <c r="X61" i="4"/>
  <c r="L61" i="5" s="1"/>
  <c r="V61" i="4"/>
  <c r="H61" i="5" s="1"/>
  <c r="T61" i="4"/>
  <c r="K61" i="5" s="1"/>
  <c r="R61" i="4"/>
  <c r="J61" i="5" s="1"/>
  <c r="P61" i="4"/>
  <c r="I61" i="5" s="1"/>
  <c r="N61" i="4"/>
  <c r="D61" i="5" s="1"/>
  <c r="L61" i="4"/>
  <c r="G61" i="5" s="1"/>
  <c r="J61" i="4"/>
  <c r="F61" i="5" s="1"/>
  <c r="H61" i="4"/>
  <c r="E61" i="5" s="1"/>
  <c r="F61" i="4"/>
  <c r="C61" i="5" s="1"/>
  <c r="X60" i="4"/>
  <c r="L60" i="5" s="1"/>
  <c r="V60" i="4"/>
  <c r="H60" i="5" s="1"/>
  <c r="T60" i="4"/>
  <c r="K60" i="5" s="1"/>
  <c r="R60" i="4"/>
  <c r="J60" i="5" s="1"/>
  <c r="P60" i="4"/>
  <c r="I60" i="5" s="1"/>
  <c r="N60" i="4"/>
  <c r="D60" i="5" s="1"/>
  <c r="L60" i="4"/>
  <c r="G60" i="5" s="1"/>
  <c r="J60" i="4"/>
  <c r="F60" i="5" s="1"/>
  <c r="H60" i="4"/>
  <c r="E60" i="5" s="1"/>
  <c r="F60" i="4"/>
  <c r="C60" i="5" s="1"/>
  <c r="X59" i="4"/>
  <c r="L59" i="5" s="1"/>
  <c r="V59" i="4"/>
  <c r="H59" i="5" s="1"/>
  <c r="T59" i="4"/>
  <c r="K59" i="5" s="1"/>
  <c r="R59" i="4"/>
  <c r="J59" i="5" s="1"/>
  <c r="P59" i="4"/>
  <c r="I59" i="5" s="1"/>
  <c r="N59" i="4"/>
  <c r="D59" i="5" s="1"/>
  <c r="L59" i="4"/>
  <c r="G59" i="5" s="1"/>
  <c r="J59" i="4"/>
  <c r="F59" i="5" s="1"/>
  <c r="H59" i="4"/>
  <c r="E59" i="5" s="1"/>
  <c r="F59" i="4"/>
  <c r="C59" i="5" s="1"/>
  <c r="X58" i="4"/>
  <c r="L58" i="5" s="1"/>
  <c r="V58" i="4"/>
  <c r="H58" i="5" s="1"/>
  <c r="T58" i="4"/>
  <c r="K58" i="5" s="1"/>
  <c r="R58" i="4"/>
  <c r="J58" i="5" s="1"/>
  <c r="P58" i="4"/>
  <c r="I58" i="5" s="1"/>
  <c r="N58" i="4"/>
  <c r="D58" i="5" s="1"/>
  <c r="L58" i="4"/>
  <c r="G58" i="5" s="1"/>
  <c r="J58" i="4"/>
  <c r="F58" i="5" s="1"/>
  <c r="H58" i="4"/>
  <c r="E58" i="5" s="1"/>
  <c r="F58" i="4"/>
  <c r="C58" i="5" s="1"/>
  <c r="X57" i="4"/>
  <c r="L57" i="5" s="1"/>
  <c r="V57" i="4"/>
  <c r="H57" i="5" s="1"/>
  <c r="T57" i="4"/>
  <c r="K57" i="5" s="1"/>
  <c r="R57" i="4"/>
  <c r="J57" i="5" s="1"/>
  <c r="P57" i="4"/>
  <c r="I57" i="5" s="1"/>
  <c r="N57" i="4"/>
  <c r="D57" i="5" s="1"/>
  <c r="L57" i="4"/>
  <c r="G57" i="5" s="1"/>
  <c r="J57" i="4"/>
  <c r="F57" i="5" s="1"/>
  <c r="H57" i="4"/>
  <c r="E57" i="5" s="1"/>
  <c r="F57" i="4"/>
  <c r="C57" i="5" s="1"/>
  <c r="X56" i="4"/>
  <c r="L56" i="5" s="1"/>
  <c r="V56" i="4"/>
  <c r="H56" i="5" s="1"/>
  <c r="T56" i="4"/>
  <c r="K56" i="5" s="1"/>
  <c r="R56" i="4"/>
  <c r="J56" i="5" s="1"/>
  <c r="P56" i="4"/>
  <c r="I56" i="5" s="1"/>
  <c r="N56" i="4"/>
  <c r="D56" i="5" s="1"/>
  <c r="L56" i="4"/>
  <c r="G56" i="5" s="1"/>
  <c r="J56" i="4"/>
  <c r="F56" i="5" s="1"/>
  <c r="H56" i="4"/>
  <c r="E56" i="5" s="1"/>
  <c r="F56" i="4"/>
  <c r="C56" i="5" s="1"/>
  <c r="X55" i="4"/>
  <c r="L55" i="5" s="1"/>
  <c r="V55" i="4"/>
  <c r="H55" i="5" s="1"/>
  <c r="T55" i="4"/>
  <c r="K55" i="5" s="1"/>
  <c r="R55" i="4"/>
  <c r="J55" i="5" s="1"/>
  <c r="P55" i="4"/>
  <c r="I55" i="5" s="1"/>
  <c r="N55" i="4"/>
  <c r="D55" i="5" s="1"/>
  <c r="L55" i="4"/>
  <c r="G55" i="5" s="1"/>
  <c r="J55" i="4"/>
  <c r="F55" i="5" s="1"/>
  <c r="H55" i="4"/>
  <c r="E55" i="5" s="1"/>
  <c r="F55" i="4"/>
  <c r="C55" i="5" s="1"/>
  <c r="X54" i="4"/>
  <c r="L54" i="5" s="1"/>
  <c r="V54" i="4"/>
  <c r="H54" i="5" s="1"/>
  <c r="T54" i="4"/>
  <c r="K54" i="5" s="1"/>
  <c r="R54" i="4"/>
  <c r="J54" i="5" s="1"/>
  <c r="P54" i="4"/>
  <c r="I54" i="5" s="1"/>
  <c r="N54" i="4"/>
  <c r="D54" i="5" s="1"/>
  <c r="L54" i="4"/>
  <c r="G54" i="5" s="1"/>
  <c r="J54" i="4"/>
  <c r="F54" i="5" s="1"/>
  <c r="H54" i="4"/>
  <c r="E54" i="5" s="1"/>
  <c r="F54" i="4"/>
  <c r="C54" i="5" s="1"/>
  <c r="X53" i="4"/>
  <c r="L53" i="5" s="1"/>
  <c r="V53" i="4"/>
  <c r="H53" i="5" s="1"/>
  <c r="T53" i="4"/>
  <c r="K53" i="5" s="1"/>
  <c r="R53" i="4"/>
  <c r="J53" i="5" s="1"/>
  <c r="P53" i="4"/>
  <c r="I53" i="5" s="1"/>
  <c r="N53" i="4"/>
  <c r="D53" i="5" s="1"/>
  <c r="L53" i="4"/>
  <c r="G53" i="5" s="1"/>
  <c r="J53" i="4"/>
  <c r="F53" i="5" s="1"/>
  <c r="H53" i="4"/>
  <c r="E53" i="5" s="1"/>
  <c r="F53" i="4"/>
  <c r="C53" i="5" s="1"/>
  <c r="X52" i="4"/>
  <c r="L52" i="5" s="1"/>
  <c r="V52" i="4"/>
  <c r="H52" i="5" s="1"/>
  <c r="T52" i="4"/>
  <c r="K52" i="5" s="1"/>
  <c r="R52" i="4"/>
  <c r="J52" i="5" s="1"/>
  <c r="P52" i="4"/>
  <c r="I52" i="5" s="1"/>
  <c r="N52" i="4"/>
  <c r="D52" i="5" s="1"/>
  <c r="L52" i="4"/>
  <c r="G52" i="5" s="1"/>
  <c r="J52" i="4"/>
  <c r="F52" i="5" s="1"/>
  <c r="H52" i="4"/>
  <c r="E52" i="5" s="1"/>
  <c r="F52" i="4"/>
  <c r="C52" i="5" s="1"/>
  <c r="X51" i="4"/>
  <c r="L51" i="5" s="1"/>
  <c r="V51" i="4"/>
  <c r="H51" i="5" s="1"/>
  <c r="T51" i="4"/>
  <c r="K51" i="5" s="1"/>
  <c r="R51" i="4"/>
  <c r="J51" i="5" s="1"/>
  <c r="P51" i="4"/>
  <c r="I51" i="5" s="1"/>
  <c r="N51" i="4"/>
  <c r="D51" i="5" s="1"/>
  <c r="L51" i="4"/>
  <c r="G51" i="5" s="1"/>
  <c r="J51" i="4"/>
  <c r="F51" i="5" s="1"/>
  <c r="H51" i="4"/>
  <c r="E51" i="5" s="1"/>
  <c r="F51" i="4"/>
  <c r="C51" i="5" s="1"/>
  <c r="X50" i="4"/>
  <c r="L50" i="5" s="1"/>
  <c r="V50" i="4"/>
  <c r="H50" i="5" s="1"/>
  <c r="T50" i="4"/>
  <c r="K50" i="5" s="1"/>
  <c r="R50" i="4"/>
  <c r="J50" i="5" s="1"/>
  <c r="P50" i="4"/>
  <c r="I50" i="5" s="1"/>
  <c r="N50" i="4"/>
  <c r="D50" i="5" s="1"/>
  <c r="L50" i="4"/>
  <c r="G50" i="5" s="1"/>
  <c r="J50" i="4"/>
  <c r="F50" i="5" s="1"/>
  <c r="H50" i="4"/>
  <c r="E50" i="5" s="1"/>
  <c r="F50" i="4"/>
  <c r="C50" i="5" s="1"/>
  <c r="X49" i="4"/>
  <c r="L49" i="5" s="1"/>
  <c r="V49" i="4"/>
  <c r="H49" i="5" s="1"/>
  <c r="T49" i="4"/>
  <c r="K49" i="5" s="1"/>
  <c r="R49" i="4"/>
  <c r="J49" i="5" s="1"/>
  <c r="P49" i="4"/>
  <c r="I49" i="5" s="1"/>
  <c r="N49" i="4"/>
  <c r="D49" i="5" s="1"/>
  <c r="L49" i="4"/>
  <c r="G49" i="5" s="1"/>
  <c r="J49" i="4"/>
  <c r="F49" i="5" s="1"/>
  <c r="H49" i="4"/>
  <c r="E49" i="5" s="1"/>
  <c r="F49" i="4"/>
  <c r="C49" i="5" s="1"/>
  <c r="X48" i="4"/>
  <c r="L48" i="5" s="1"/>
  <c r="V48" i="4"/>
  <c r="H48" i="5" s="1"/>
  <c r="T48" i="4"/>
  <c r="K48" i="5" s="1"/>
  <c r="R48" i="4"/>
  <c r="J48" i="5" s="1"/>
  <c r="P48" i="4"/>
  <c r="I48" i="5" s="1"/>
  <c r="N48" i="4"/>
  <c r="D48" i="5" s="1"/>
  <c r="L48" i="4"/>
  <c r="G48" i="5" s="1"/>
  <c r="J48" i="4"/>
  <c r="F48" i="5" s="1"/>
  <c r="H48" i="4"/>
  <c r="E48" i="5" s="1"/>
  <c r="F48" i="4"/>
  <c r="C48" i="5" s="1"/>
  <c r="X47" i="4"/>
  <c r="L47" i="5" s="1"/>
  <c r="V47" i="4"/>
  <c r="H47" i="5" s="1"/>
  <c r="T47" i="4"/>
  <c r="K47" i="5" s="1"/>
  <c r="R47" i="4"/>
  <c r="J47" i="5" s="1"/>
  <c r="P47" i="4"/>
  <c r="I47" i="5" s="1"/>
  <c r="N47" i="4"/>
  <c r="D47" i="5" s="1"/>
  <c r="L47" i="4"/>
  <c r="G47" i="5" s="1"/>
  <c r="J47" i="4"/>
  <c r="F47" i="5" s="1"/>
  <c r="H47" i="4"/>
  <c r="E47" i="5" s="1"/>
  <c r="F47" i="4"/>
  <c r="C47" i="5" s="1"/>
  <c r="X46" i="4"/>
  <c r="L46" i="5" s="1"/>
  <c r="V46" i="4"/>
  <c r="H46" i="5" s="1"/>
  <c r="T46" i="4"/>
  <c r="K46" i="5" s="1"/>
  <c r="R46" i="4"/>
  <c r="J46" i="5" s="1"/>
  <c r="P46" i="4"/>
  <c r="I46" i="5" s="1"/>
  <c r="N46" i="4"/>
  <c r="D46" i="5" s="1"/>
  <c r="L46" i="4"/>
  <c r="G46" i="5" s="1"/>
  <c r="J46" i="4"/>
  <c r="F46" i="5" s="1"/>
  <c r="H46" i="4"/>
  <c r="E46" i="5" s="1"/>
  <c r="F46" i="4"/>
  <c r="C46" i="5" s="1"/>
  <c r="X45" i="4"/>
  <c r="L45" i="5" s="1"/>
  <c r="V45" i="4"/>
  <c r="H45" i="5" s="1"/>
  <c r="T45" i="4"/>
  <c r="K45" i="5" s="1"/>
  <c r="R45" i="4"/>
  <c r="J45" i="5" s="1"/>
  <c r="P45" i="4"/>
  <c r="I45" i="5" s="1"/>
  <c r="N45" i="4"/>
  <c r="D45" i="5" s="1"/>
  <c r="L45" i="4"/>
  <c r="G45" i="5" s="1"/>
  <c r="J45" i="4"/>
  <c r="F45" i="5" s="1"/>
  <c r="H45" i="4"/>
  <c r="E45" i="5" s="1"/>
  <c r="F45" i="4"/>
  <c r="C45" i="5" s="1"/>
  <c r="X44" i="4"/>
  <c r="L44" i="5" s="1"/>
  <c r="V44" i="4"/>
  <c r="H44" i="5" s="1"/>
  <c r="T44" i="4"/>
  <c r="K44" i="5" s="1"/>
  <c r="R44" i="4"/>
  <c r="J44" i="5" s="1"/>
  <c r="P44" i="4"/>
  <c r="I44" i="5" s="1"/>
  <c r="N44" i="4"/>
  <c r="D44" i="5" s="1"/>
  <c r="L44" i="4"/>
  <c r="G44" i="5" s="1"/>
  <c r="J44" i="4"/>
  <c r="F44" i="5" s="1"/>
  <c r="H44" i="4"/>
  <c r="E44" i="5" s="1"/>
  <c r="F44" i="4"/>
  <c r="C44" i="5" s="1"/>
  <c r="X43" i="4"/>
  <c r="L43" i="5" s="1"/>
  <c r="V43" i="4"/>
  <c r="H43" i="5" s="1"/>
  <c r="T43" i="4"/>
  <c r="K43" i="5" s="1"/>
  <c r="R43" i="4"/>
  <c r="J43" i="5" s="1"/>
  <c r="P43" i="4"/>
  <c r="I43" i="5" s="1"/>
  <c r="N43" i="4"/>
  <c r="D43" i="5" s="1"/>
  <c r="L43" i="4"/>
  <c r="G43" i="5" s="1"/>
  <c r="J43" i="4"/>
  <c r="F43" i="5" s="1"/>
  <c r="H43" i="4"/>
  <c r="E43" i="5" s="1"/>
  <c r="F43" i="4"/>
  <c r="C43" i="5" s="1"/>
  <c r="X42" i="4"/>
  <c r="L42" i="5" s="1"/>
  <c r="V42" i="4"/>
  <c r="H42" i="5" s="1"/>
  <c r="T42" i="4"/>
  <c r="K42" i="5" s="1"/>
  <c r="R42" i="4"/>
  <c r="J42" i="5" s="1"/>
  <c r="P42" i="4"/>
  <c r="I42" i="5" s="1"/>
  <c r="N42" i="4"/>
  <c r="D42" i="5" s="1"/>
  <c r="L42" i="4"/>
  <c r="G42" i="5" s="1"/>
  <c r="J42" i="4"/>
  <c r="F42" i="5" s="1"/>
  <c r="H42" i="4"/>
  <c r="E42" i="5" s="1"/>
  <c r="F42" i="4"/>
  <c r="C42" i="5" s="1"/>
  <c r="X41" i="4"/>
  <c r="L41" i="5" s="1"/>
  <c r="V41" i="4"/>
  <c r="H41" i="5" s="1"/>
  <c r="T41" i="4"/>
  <c r="K41" i="5" s="1"/>
  <c r="R41" i="4"/>
  <c r="J41" i="5" s="1"/>
  <c r="P41" i="4"/>
  <c r="I41" i="5" s="1"/>
  <c r="N41" i="4"/>
  <c r="D41" i="5" s="1"/>
  <c r="L41" i="4"/>
  <c r="G41" i="5" s="1"/>
  <c r="J41" i="4"/>
  <c r="F41" i="5" s="1"/>
  <c r="H41" i="4"/>
  <c r="E41" i="5" s="1"/>
  <c r="F41" i="4"/>
  <c r="C41" i="5" s="1"/>
  <c r="X40" i="4"/>
  <c r="L40" i="5" s="1"/>
  <c r="V40" i="4"/>
  <c r="H40" i="5" s="1"/>
  <c r="T40" i="4"/>
  <c r="K40" i="5" s="1"/>
  <c r="R40" i="4"/>
  <c r="J40" i="5" s="1"/>
  <c r="P40" i="4"/>
  <c r="I40" i="5" s="1"/>
  <c r="N40" i="4"/>
  <c r="D40" i="5" s="1"/>
  <c r="L40" i="4"/>
  <c r="G40" i="5" s="1"/>
  <c r="J40" i="4"/>
  <c r="F40" i="5" s="1"/>
  <c r="H40" i="4"/>
  <c r="E40" i="5" s="1"/>
  <c r="F40" i="4"/>
  <c r="C40" i="5" s="1"/>
  <c r="X39" i="4"/>
  <c r="L39" i="5" s="1"/>
  <c r="V39" i="4"/>
  <c r="H39" i="5" s="1"/>
  <c r="T39" i="4"/>
  <c r="K39" i="5" s="1"/>
  <c r="R39" i="4"/>
  <c r="J39" i="5" s="1"/>
  <c r="P39" i="4"/>
  <c r="I39" i="5" s="1"/>
  <c r="N39" i="4"/>
  <c r="D39" i="5" s="1"/>
  <c r="L39" i="4"/>
  <c r="G39" i="5" s="1"/>
  <c r="J39" i="4"/>
  <c r="F39" i="5" s="1"/>
  <c r="H39" i="4"/>
  <c r="E39" i="5" s="1"/>
  <c r="F39" i="4"/>
  <c r="C39" i="5" s="1"/>
  <c r="X38" i="4"/>
  <c r="L38" i="5" s="1"/>
  <c r="V38" i="4"/>
  <c r="H38" i="5" s="1"/>
  <c r="T38" i="4"/>
  <c r="K38" i="5" s="1"/>
  <c r="R38" i="4"/>
  <c r="J38" i="5" s="1"/>
  <c r="P38" i="4"/>
  <c r="I38" i="5" s="1"/>
  <c r="N38" i="4"/>
  <c r="D38" i="5" s="1"/>
  <c r="L38" i="4"/>
  <c r="G38" i="5" s="1"/>
  <c r="J38" i="4"/>
  <c r="F38" i="5" s="1"/>
  <c r="H38" i="4"/>
  <c r="E38" i="5" s="1"/>
  <c r="F38" i="4"/>
  <c r="C38" i="5" s="1"/>
  <c r="X37" i="4"/>
  <c r="L37" i="5" s="1"/>
  <c r="V37" i="4"/>
  <c r="H37" i="5" s="1"/>
  <c r="T37" i="4"/>
  <c r="K37" i="5" s="1"/>
  <c r="R37" i="4"/>
  <c r="J37" i="5" s="1"/>
  <c r="P37" i="4"/>
  <c r="I37" i="5" s="1"/>
  <c r="N37" i="4"/>
  <c r="D37" i="5" s="1"/>
  <c r="L37" i="4"/>
  <c r="G37" i="5" s="1"/>
  <c r="J37" i="4"/>
  <c r="F37" i="5" s="1"/>
  <c r="H37" i="4"/>
  <c r="E37" i="5" s="1"/>
  <c r="F37" i="4"/>
  <c r="C37" i="5" s="1"/>
  <c r="X36" i="4"/>
  <c r="L36" i="5" s="1"/>
  <c r="V36" i="4"/>
  <c r="H36" i="5" s="1"/>
  <c r="T36" i="4"/>
  <c r="K36" i="5" s="1"/>
  <c r="R36" i="4"/>
  <c r="J36" i="5" s="1"/>
  <c r="P36" i="4"/>
  <c r="I36" i="5" s="1"/>
  <c r="N36" i="4"/>
  <c r="D36" i="5" s="1"/>
  <c r="L36" i="4"/>
  <c r="G36" i="5" s="1"/>
  <c r="J36" i="4"/>
  <c r="F36" i="5" s="1"/>
  <c r="H36" i="4"/>
  <c r="E36" i="5" s="1"/>
  <c r="F36" i="4"/>
  <c r="C36" i="5" s="1"/>
  <c r="X35" i="4"/>
  <c r="L35" i="5" s="1"/>
  <c r="V35" i="4"/>
  <c r="H35" i="5" s="1"/>
  <c r="T35" i="4"/>
  <c r="K35" i="5" s="1"/>
  <c r="R35" i="4"/>
  <c r="J35" i="5" s="1"/>
  <c r="P35" i="4"/>
  <c r="I35" i="5" s="1"/>
  <c r="N35" i="4"/>
  <c r="D35" i="5" s="1"/>
  <c r="L35" i="4"/>
  <c r="G35" i="5" s="1"/>
  <c r="J35" i="4"/>
  <c r="F35" i="5" s="1"/>
  <c r="H35" i="4"/>
  <c r="E35" i="5" s="1"/>
  <c r="F35" i="4"/>
  <c r="C35" i="5" s="1"/>
  <c r="X34" i="4"/>
  <c r="L34" i="5" s="1"/>
  <c r="V34" i="4"/>
  <c r="H34" i="5" s="1"/>
  <c r="T34" i="4"/>
  <c r="K34" i="5" s="1"/>
  <c r="R34" i="4"/>
  <c r="J34" i="5" s="1"/>
  <c r="P34" i="4"/>
  <c r="I34" i="5" s="1"/>
  <c r="N34" i="4"/>
  <c r="D34" i="5" s="1"/>
  <c r="L34" i="4"/>
  <c r="G34" i="5" s="1"/>
  <c r="J34" i="4"/>
  <c r="F34" i="5" s="1"/>
  <c r="H34" i="4"/>
  <c r="E34" i="5" s="1"/>
  <c r="F34" i="4"/>
  <c r="C34" i="5" s="1"/>
  <c r="X33" i="4"/>
  <c r="L33" i="5" s="1"/>
  <c r="V33" i="4"/>
  <c r="H33" i="5" s="1"/>
  <c r="T33" i="4"/>
  <c r="K33" i="5" s="1"/>
  <c r="R33" i="4"/>
  <c r="J33" i="5" s="1"/>
  <c r="P33" i="4"/>
  <c r="I33" i="5" s="1"/>
  <c r="N33" i="4"/>
  <c r="D33" i="5" s="1"/>
  <c r="L33" i="4"/>
  <c r="G33" i="5" s="1"/>
  <c r="J33" i="4"/>
  <c r="F33" i="5" s="1"/>
  <c r="H33" i="4"/>
  <c r="E33" i="5" s="1"/>
  <c r="F33" i="4"/>
  <c r="C33" i="5" s="1"/>
  <c r="X32" i="4"/>
  <c r="L32" i="5" s="1"/>
  <c r="V32" i="4"/>
  <c r="H32" i="5" s="1"/>
  <c r="T32" i="4"/>
  <c r="K32" i="5" s="1"/>
  <c r="R32" i="4"/>
  <c r="J32" i="5" s="1"/>
  <c r="P32" i="4"/>
  <c r="I32" i="5" s="1"/>
  <c r="N32" i="4"/>
  <c r="D32" i="5" s="1"/>
  <c r="L32" i="4"/>
  <c r="G32" i="5" s="1"/>
  <c r="J32" i="4"/>
  <c r="F32" i="5" s="1"/>
  <c r="H32" i="4"/>
  <c r="E32" i="5" s="1"/>
  <c r="F32" i="4"/>
  <c r="C32" i="5" s="1"/>
  <c r="X31" i="4"/>
  <c r="L31" i="5" s="1"/>
  <c r="V31" i="4"/>
  <c r="H31" i="5" s="1"/>
  <c r="T31" i="4"/>
  <c r="K31" i="5" s="1"/>
  <c r="R31" i="4"/>
  <c r="J31" i="5" s="1"/>
  <c r="P31" i="4"/>
  <c r="I31" i="5" s="1"/>
  <c r="N31" i="4"/>
  <c r="D31" i="5" s="1"/>
  <c r="L31" i="4"/>
  <c r="G31" i="5" s="1"/>
  <c r="J31" i="4"/>
  <c r="F31" i="5" s="1"/>
  <c r="H31" i="4"/>
  <c r="E31" i="5" s="1"/>
  <c r="F31" i="4"/>
  <c r="C31" i="5" s="1"/>
  <c r="X30" i="4"/>
  <c r="L30" i="5" s="1"/>
  <c r="V30" i="4"/>
  <c r="H30" i="5" s="1"/>
  <c r="T30" i="4"/>
  <c r="K30" i="5" s="1"/>
  <c r="R30" i="4"/>
  <c r="J30" i="5" s="1"/>
  <c r="P30" i="4"/>
  <c r="I30" i="5" s="1"/>
  <c r="N30" i="4"/>
  <c r="D30" i="5" s="1"/>
  <c r="L30" i="4"/>
  <c r="G30" i="5" s="1"/>
  <c r="J30" i="4"/>
  <c r="F30" i="5" s="1"/>
  <c r="H30" i="4"/>
  <c r="E30" i="5" s="1"/>
  <c r="F30" i="4"/>
  <c r="C30" i="5" s="1"/>
  <c r="X29" i="4"/>
  <c r="L29" i="5" s="1"/>
  <c r="V29" i="4"/>
  <c r="H29" i="5" s="1"/>
  <c r="T29" i="4"/>
  <c r="K29" i="5" s="1"/>
  <c r="R29" i="4"/>
  <c r="J29" i="5" s="1"/>
  <c r="P29" i="4"/>
  <c r="I29" i="5" s="1"/>
  <c r="N29" i="4"/>
  <c r="D29" i="5" s="1"/>
  <c r="L29" i="4"/>
  <c r="G29" i="5" s="1"/>
  <c r="J29" i="4"/>
  <c r="F29" i="5" s="1"/>
  <c r="H29" i="4"/>
  <c r="E29" i="5" s="1"/>
  <c r="F29" i="4"/>
  <c r="C29" i="5" s="1"/>
  <c r="X28" i="4"/>
  <c r="L28" i="5" s="1"/>
  <c r="V28" i="4"/>
  <c r="H28" i="5" s="1"/>
  <c r="T28" i="4"/>
  <c r="K28" i="5" s="1"/>
  <c r="R28" i="4"/>
  <c r="J28" i="5" s="1"/>
  <c r="P28" i="4"/>
  <c r="I28" i="5" s="1"/>
  <c r="N28" i="4"/>
  <c r="D28" i="5" s="1"/>
  <c r="L28" i="4"/>
  <c r="G28" i="5" s="1"/>
  <c r="J28" i="4"/>
  <c r="F28" i="5" s="1"/>
  <c r="H28" i="4"/>
  <c r="E28" i="5" s="1"/>
  <c r="F28" i="4"/>
  <c r="C28" i="5" s="1"/>
  <c r="X27" i="4"/>
  <c r="L27" i="5" s="1"/>
  <c r="V27" i="4"/>
  <c r="H27" i="5" s="1"/>
  <c r="T27" i="4"/>
  <c r="K27" i="5" s="1"/>
  <c r="R27" i="4"/>
  <c r="J27" i="5" s="1"/>
  <c r="P27" i="4"/>
  <c r="I27" i="5" s="1"/>
  <c r="N27" i="4"/>
  <c r="D27" i="5" s="1"/>
  <c r="L27" i="4"/>
  <c r="G27" i="5" s="1"/>
  <c r="J27" i="4"/>
  <c r="F27" i="5" s="1"/>
  <c r="H27" i="4"/>
  <c r="E27" i="5" s="1"/>
  <c r="F27" i="4"/>
  <c r="C27" i="5" s="1"/>
  <c r="X26" i="4"/>
  <c r="L26" i="5" s="1"/>
  <c r="V26" i="4"/>
  <c r="H26" i="5" s="1"/>
  <c r="T26" i="4"/>
  <c r="K26" i="5" s="1"/>
  <c r="R26" i="4"/>
  <c r="J26" i="5" s="1"/>
  <c r="P26" i="4"/>
  <c r="I26" i="5" s="1"/>
  <c r="N26" i="4"/>
  <c r="D26" i="5" s="1"/>
  <c r="L26" i="4"/>
  <c r="G26" i="5" s="1"/>
  <c r="J26" i="4"/>
  <c r="F26" i="5" s="1"/>
  <c r="H26" i="4"/>
  <c r="E26" i="5" s="1"/>
  <c r="F26" i="4"/>
  <c r="C26" i="5" s="1"/>
  <c r="X25" i="4"/>
  <c r="L25" i="5" s="1"/>
  <c r="V25" i="4"/>
  <c r="H25" i="5" s="1"/>
  <c r="T25" i="4"/>
  <c r="K25" i="5" s="1"/>
  <c r="R25" i="4"/>
  <c r="J25" i="5" s="1"/>
  <c r="P25" i="4"/>
  <c r="I25" i="5" s="1"/>
  <c r="N25" i="4"/>
  <c r="D25" i="5" s="1"/>
  <c r="L25" i="4"/>
  <c r="G25" i="5" s="1"/>
  <c r="J25" i="4"/>
  <c r="F25" i="5" s="1"/>
  <c r="H25" i="4"/>
  <c r="E25" i="5" s="1"/>
  <c r="F25" i="4"/>
  <c r="C25" i="5" s="1"/>
  <c r="X24" i="4"/>
  <c r="L24" i="5" s="1"/>
  <c r="V24" i="4"/>
  <c r="H24" i="5" s="1"/>
  <c r="T24" i="4"/>
  <c r="K24" i="5" s="1"/>
  <c r="R24" i="4"/>
  <c r="J24" i="5" s="1"/>
  <c r="P24" i="4"/>
  <c r="I24" i="5" s="1"/>
  <c r="N24" i="4"/>
  <c r="D24" i="5" s="1"/>
  <c r="L24" i="4"/>
  <c r="G24" i="5" s="1"/>
  <c r="J24" i="4"/>
  <c r="F24" i="5" s="1"/>
  <c r="H24" i="4"/>
  <c r="E24" i="5" s="1"/>
  <c r="F24" i="4"/>
  <c r="C24" i="5" s="1"/>
  <c r="X23" i="4"/>
  <c r="L23" i="5" s="1"/>
  <c r="V23" i="4"/>
  <c r="H23" i="5" s="1"/>
  <c r="T23" i="4"/>
  <c r="K23" i="5" s="1"/>
  <c r="R23" i="4"/>
  <c r="J23" i="5" s="1"/>
  <c r="P23" i="4"/>
  <c r="I23" i="5" s="1"/>
  <c r="N23" i="4"/>
  <c r="D23" i="5" s="1"/>
  <c r="L23" i="4"/>
  <c r="G23" i="5" s="1"/>
  <c r="J23" i="4"/>
  <c r="F23" i="5" s="1"/>
  <c r="H23" i="4"/>
  <c r="E23" i="5" s="1"/>
  <c r="F23" i="4"/>
  <c r="C23" i="5" s="1"/>
  <c r="X22" i="4"/>
  <c r="L22" i="5" s="1"/>
  <c r="V22" i="4"/>
  <c r="H22" i="5" s="1"/>
  <c r="T22" i="4"/>
  <c r="K22" i="5" s="1"/>
  <c r="R22" i="4"/>
  <c r="J22" i="5" s="1"/>
  <c r="P22" i="4"/>
  <c r="I22" i="5" s="1"/>
  <c r="N22" i="4"/>
  <c r="D22" i="5" s="1"/>
  <c r="L22" i="4"/>
  <c r="G22" i="5" s="1"/>
  <c r="J22" i="4"/>
  <c r="F22" i="5" s="1"/>
  <c r="H22" i="4"/>
  <c r="E22" i="5" s="1"/>
  <c r="F22" i="4"/>
  <c r="C22" i="5" s="1"/>
  <c r="X21" i="4"/>
  <c r="L21" i="5" s="1"/>
  <c r="V21" i="4"/>
  <c r="H21" i="5" s="1"/>
  <c r="T21" i="4"/>
  <c r="K21" i="5" s="1"/>
  <c r="R21" i="4"/>
  <c r="J21" i="5" s="1"/>
  <c r="P21" i="4"/>
  <c r="I21" i="5" s="1"/>
  <c r="N21" i="4"/>
  <c r="D21" i="5" s="1"/>
  <c r="L21" i="4"/>
  <c r="G21" i="5" s="1"/>
  <c r="J21" i="4"/>
  <c r="F21" i="5" s="1"/>
  <c r="H21" i="4"/>
  <c r="E21" i="5" s="1"/>
  <c r="F21" i="4"/>
  <c r="C21" i="5" s="1"/>
  <c r="X20" i="4"/>
  <c r="L20" i="5" s="1"/>
  <c r="V20" i="4"/>
  <c r="H20" i="5" s="1"/>
  <c r="T20" i="4"/>
  <c r="K20" i="5" s="1"/>
  <c r="R20" i="4"/>
  <c r="J20" i="5" s="1"/>
  <c r="P20" i="4"/>
  <c r="I20" i="5" s="1"/>
  <c r="N20" i="4"/>
  <c r="D20" i="5" s="1"/>
  <c r="L20" i="4"/>
  <c r="G20" i="5" s="1"/>
  <c r="J20" i="4"/>
  <c r="F20" i="5" s="1"/>
  <c r="H20" i="4"/>
  <c r="E20" i="5" s="1"/>
  <c r="F20" i="4"/>
  <c r="C20" i="5" s="1"/>
  <c r="X19" i="4"/>
  <c r="L19" i="5" s="1"/>
  <c r="V19" i="4"/>
  <c r="H19" i="5" s="1"/>
  <c r="T19" i="4"/>
  <c r="K19" i="5" s="1"/>
  <c r="R19" i="4"/>
  <c r="J19" i="5" s="1"/>
  <c r="P19" i="4"/>
  <c r="I19" i="5" s="1"/>
  <c r="N19" i="4"/>
  <c r="D19" i="5" s="1"/>
  <c r="L19" i="4"/>
  <c r="G19" i="5" s="1"/>
  <c r="J19" i="4"/>
  <c r="F19" i="5" s="1"/>
  <c r="H19" i="4"/>
  <c r="E19" i="5" s="1"/>
  <c r="F19" i="4"/>
  <c r="C19" i="5" s="1"/>
  <c r="X18" i="4"/>
  <c r="L18" i="5" s="1"/>
  <c r="V18" i="4"/>
  <c r="H18" i="5" s="1"/>
  <c r="T18" i="4"/>
  <c r="K18" i="5" s="1"/>
  <c r="R18" i="4"/>
  <c r="J18" i="5" s="1"/>
  <c r="P18" i="4"/>
  <c r="I18" i="5" s="1"/>
  <c r="N18" i="4"/>
  <c r="D18" i="5" s="1"/>
  <c r="L18" i="4"/>
  <c r="G18" i="5" s="1"/>
  <c r="J18" i="4"/>
  <c r="F18" i="5" s="1"/>
  <c r="H18" i="4"/>
  <c r="E18" i="5" s="1"/>
  <c r="F18" i="4"/>
  <c r="C18" i="5" s="1"/>
  <c r="X17" i="4"/>
  <c r="L17" i="5" s="1"/>
  <c r="V17" i="4"/>
  <c r="H17" i="5" s="1"/>
  <c r="T17" i="4"/>
  <c r="K17" i="5" s="1"/>
  <c r="R17" i="4"/>
  <c r="J17" i="5" s="1"/>
  <c r="P17" i="4"/>
  <c r="I17" i="5" s="1"/>
  <c r="N17" i="4"/>
  <c r="D17" i="5" s="1"/>
  <c r="L17" i="4"/>
  <c r="G17" i="5" s="1"/>
  <c r="J17" i="4"/>
  <c r="F17" i="5" s="1"/>
  <c r="H17" i="4"/>
  <c r="E17" i="5" s="1"/>
  <c r="F17" i="4"/>
  <c r="C17" i="5" s="1"/>
  <c r="X16" i="4"/>
  <c r="L16" i="5" s="1"/>
  <c r="V16" i="4"/>
  <c r="H16" i="5" s="1"/>
  <c r="T16" i="4"/>
  <c r="K16" i="5" s="1"/>
  <c r="R16" i="4"/>
  <c r="J16" i="5" s="1"/>
  <c r="P16" i="4"/>
  <c r="I16" i="5" s="1"/>
  <c r="N16" i="4"/>
  <c r="D16" i="5" s="1"/>
  <c r="L16" i="4"/>
  <c r="G16" i="5" s="1"/>
  <c r="J16" i="4"/>
  <c r="F16" i="5" s="1"/>
  <c r="H16" i="4"/>
  <c r="E16" i="5" s="1"/>
  <c r="F16" i="4"/>
  <c r="C16" i="5" s="1"/>
  <c r="X15" i="4"/>
  <c r="L15" i="5" s="1"/>
  <c r="V15" i="4"/>
  <c r="H15" i="5" s="1"/>
  <c r="T15" i="4"/>
  <c r="K15" i="5" s="1"/>
  <c r="R15" i="4"/>
  <c r="J15" i="5" s="1"/>
  <c r="P15" i="4"/>
  <c r="I15" i="5" s="1"/>
  <c r="N15" i="4"/>
  <c r="D15" i="5" s="1"/>
  <c r="L15" i="4"/>
  <c r="G15" i="5" s="1"/>
  <c r="J15" i="4"/>
  <c r="F15" i="5" s="1"/>
  <c r="H15" i="4"/>
  <c r="E15" i="5" s="1"/>
  <c r="F15" i="4"/>
  <c r="C15" i="5" s="1"/>
  <c r="X14" i="4"/>
  <c r="L14" i="5" s="1"/>
  <c r="V14" i="4"/>
  <c r="H14" i="5" s="1"/>
  <c r="T14" i="4"/>
  <c r="K14" i="5" s="1"/>
  <c r="R14" i="4"/>
  <c r="J14" i="5" s="1"/>
  <c r="P14" i="4"/>
  <c r="I14" i="5" s="1"/>
  <c r="N14" i="4"/>
  <c r="D14" i="5" s="1"/>
  <c r="L14" i="4"/>
  <c r="G14" i="5" s="1"/>
  <c r="J14" i="4"/>
  <c r="F14" i="5" s="1"/>
  <c r="H14" i="4"/>
  <c r="E14" i="5" s="1"/>
  <c r="F14" i="4"/>
  <c r="C14" i="5" s="1"/>
  <c r="X13" i="4"/>
  <c r="L13" i="5" s="1"/>
  <c r="V13" i="4"/>
  <c r="H13" i="5" s="1"/>
  <c r="T13" i="4"/>
  <c r="K13" i="5" s="1"/>
  <c r="R13" i="4"/>
  <c r="J13" i="5" s="1"/>
  <c r="P13" i="4"/>
  <c r="I13" i="5" s="1"/>
  <c r="N13" i="4"/>
  <c r="D13" i="5" s="1"/>
  <c r="L13" i="4"/>
  <c r="G13" i="5" s="1"/>
  <c r="J13" i="4"/>
  <c r="F13" i="5" s="1"/>
  <c r="H13" i="4"/>
  <c r="E13" i="5" s="1"/>
  <c r="F13" i="4"/>
  <c r="C13" i="5" s="1"/>
  <c r="X12" i="4"/>
  <c r="L12" i="5" s="1"/>
  <c r="V12" i="4"/>
  <c r="H12" i="5" s="1"/>
  <c r="T12" i="4"/>
  <c r="K12" i="5" s="1"/>
  <c r="R12" i="4"/>
  <c r="J12" i="5" s="1"/>
  <c r="P12" i="4"/>
  <c r="I12" i="5" s="1"/>
  <c r="N12" i="4"/>
  <c r="D12" i="5" s="1"/>
  <c r="L12" i="4"/>
  <c r="G12" i="5" s="1"/>
  <c r="J12" i="4"/>
  <c r="F12" i="5" s="1"/>
  <c r="H12" i="4"/>
  <c r="E12" i="5" s="1"/>
  <c r="F12" i="4"/>
  <c r="C12" i="5" s="1"/>
  <c r="X11" i="4"/>
  <c r="L11" i="5" s="1"/>
  <c r="V11" i="4"/>
  <c r="H11" i="5" s="1"/>
  <c r="T11" i="4"/>
  <c r="K11" i="5" s="1"/>
  <c r="R11" i="4"/>
  <c r="J11" i="5" s="1"/>
  <c r="P11" i="4"/>
  <c r="I11" i="5" s="1"/>
  <c r="N11" i="4"/>
  <c r="D11" i="5" s="1"/>
  <c r="L11" i="4"/>
  <c r="G11" i="5" s="1"/>
  <c r="J11" i="4"/>
  <c r="F11" i="5" s="1"/>
  <c r="H11" i="4"/>
  <c r="E11" i="5" s="1"/>
  <c r="F11" i="4"/>
  <c r="C11" i="5" s="1"/>
  <c r="X10" i="4"/>
  <c r="L10" i="5" s="1"/>
  <c r="V10" i="4"/>
  <c r="H10" i="5" s="1"/>
  <c r="T10" i="4"/>
  <c r="K10" i="5" s="1"/>
  <c r="R10" i="4"/>
  <c r="J10" i="5" s="1"/>
  <c r="P10" i="4"/>
  <c r="I10" i="5" s="1"/>
  <c r="N10" i="4"/>
  <c r="D10" i="5" s="1"/>
  <c r="L10" i="4"/>
  <c r="G10" i="5" s="1"/>
  <c r="J10" i="4"/>
  <c r="F10" i="5" s="1"/>
  <c r="H10" i="4"/>
  <c r="E10" i="5" s="1"/>
  <c r="F10" i="4"/>
  <c r="C10" i="5" s="1"/>
  <c r="X9" i="4"/>
  <c r="L9" i="5" s="1"/>
  <c r="V9" i="4"/>
  <c r="H9" i="5" s="1"/>
  <c r="T9" i="4"/>
  <c r="K9" i="5" s="1"/>
  <c r="R9" i="4"/>
  <c r="J9" i="5" s="1"/>
  <c r="P9" i="4"/>
  <c r="I9" i="5" s="1"/>
  <c r="N9" i="4"/>
  <c r="D9" i="5" s="1"/>
  <c r="L9" i="4"/>
  <c r="G9" i="5" s="1"/>
  <c r="J9" i="4"/>
  <c r="F9" i="5" s="1"/>
  <c r="H9" i="4"/>
  <c r="E9" i="5" s="1"/>
  <c r="F9" i="4"/>
  <c r="C9" i="5" s="1"/>
  <c r="X8" i="4"/>
  <c r="L8" i="5" s="1"/>
  <c r="V8" i="4"/>
  <c r="H8" i="5" s="1"/>
  <c r="T8" i="4"/>
  <c r="K8" i="5" s="1"/>
  <c r="R8" i="4"/>
  <c r="J8" i="5" s="1"/>
  <c r="P8" i="4"/>
  <c r="I8" i="5" s="1"/>
  <c r="N8" i="4"/>
  <c r="D8" i="5" s="1"/>
  <c r="L8" i="4"/>
  <c r="G8" i="5" s="1"/>
  <c r="J8" i="4"/>
  <c r="F8" i="5" s="1"/>
  <c r="H8" i="4"/>
  <c r="E8" i="5" s="1"/>
  <c r="F8" i="4"/>
  <c r="C8" i="5" s="1"/>
  <c r="X7" i="4"/>
  <c r="L7" i="5" s="1"/>
  <c r="V7" i="4"/>
  <c r="H7" i="5" s="1"/>
  <c r="T7" i="4"/>
  <c r="K7" i="5" s="1"/>
  <c r="R7" i="4"/>
  <c r="J7" i="5" s="1"/>
  <c r="P7" i="4"/>
  <c r="I7" i="5" s="1"/>
  <c r="N7" i="4"/>
  <c r="D7" i="5" s="1"/>
  <c r="L7" i="4"/>
  <c r="G7" i="5" s="1"/>
  <c r="J7" i="4"/>
  <c r="F7" i="5" s="1"/>
  <c r="H7" i="4"/>
  <c r="E7" i="5" s="1"/>
  <c r="F7" i="4"/>
  <c r="C7" i="5" s="1"/>
  <c r="X6" i="4"/>
  <c r="L6" i="5" s="1"/>
  <c r="V6" i="4"/>
  <c r="H6" i="5" s="1"/>
  <c r="T6" i="4"/>
  <c r="K6" i="5" s="1"/>
  <c r="R6" i="4"/>
  <c r="J6" i="5" s="1"/>
  <c r="P6" i="4"/>
  <c r="I6" i="5" s="1"/>
  <c r="N6" i="4"/>
  <c r="D6" i="5" s="1"/>
  <c r="L6" i="4"/>
  <c r="G6" i="5" s="1"/>
  <c r="J6" i="4"/>
  <c r="F6" i="5" s="1"/>
  <c r="H6" i="4"/>
  <c r="E6" i="5" s="1"/>
  <c r="F6" i="4"/>
  <c r="C6" i="5" s="1"/>
  <c r="X5" i="4"/>
  <c r="L5" i="5" s="1"/>
  <c r="V5" i="4"/>
  <c r="H5" i="5" s="1"/>
  <c r="T5" i="4"/>
  <c r="R5" i="4"/>
  <c r="J5" i="5" s="1"/>
  <c r="P5" i="4"/>
  <c r="N5" i="4"/>
  <c r="D5" i="5" s="1"/>
  <c r="L5" i="4"/>
  <c r="J5" i="4"/>
  <c r="F5" i="5" s="1"/>
  <c r="H5" i="4"/>
  <c r="F5" i="4"/>
  <c r="X4" i="4"/>
  <c r="L4" i="5" s="1"/>
  <c r="V4" i="4"/>
  <c r="H4" i="5" s="1"/>
  <c r="T4" i="4"/>
  <c r="R4" i="4"/>
  <c r="J4" i="5" s="1"/>
  <c r="P4" i="4"/>
  <c r="N4" i="4"/>
  <c r="D4" i="5" s="1"/>
  <c r="L4" i="4"/>
  <c r="J4" i="4"/>
  <c r="F4" i="5" s="1"/>
  <c r="H4" i="4"/>
  <c r="F4" i="4"/>
  <c r="X3" i="4"/>
  <c r="L3" i="5" s="1"/>
  <c r="V3" i="4"/>
  <c r="H3" i="5" s="1"/>
  <c r="T3" i="4"/>
  <c r="R3" i="4"/>
  <c r="J3" i="5" s="1"/>
  <c r="P3" i="4"/>
  <c r="I3" i="5" s="1"/>
  <c r="N3" i="4"/>
  <c r="D3" i="5" s="1"/>
  <c r="L3" i="4"/>
  <c r="G3" i="5" s="1"/>
  <c r="J3" i="4"/>
  <c r="F3" i="5" s="1"/>
  <c r="H3" i="4"/>
  <c r="E3" i="5" s="1"/>
  <c r="F3" i="4"/>
  <c r="C3" i="5" s="1"/>
  <c r="X2" i="4"/>
  <c r="V2" i="4"/>
  <c r="T2" i="4"/>
  <c r="R2" i="4"/>
  <c r="P2" i="4"/>
  <c r="N2" i="4"/>
  <c r="L2" i="4"/>
  <c r="J2" i="4"/>
  <c r="L81" i="5" l="1"/>
  <c r="L81" i="10"/>
  <c r="L82" i="5"/>
  <c r="L82" i="10"/>
  <c r="L84" i="5"/>
  <c r="L84" i="10"/>
  <c r="L85" i="5"/>
  <c r="L85" i="10"/>
  <c r="L83" i="5"/>
  <c r="L83" i="10"/>
  <c r="H84" i="5"/>
  <c r="H84" i="10"/>
  <c r="H82" i="5"/>
  <c r="H82" i="10"/>
  <c r="H83" i="5"/>
  <c r="H83" i="10"/>
  <c r="H85" i="5"/>
  <c r="H85" i="10"/>
  <c r="H81" i="5"/>
  <c r="H81" i="10"/>
  <c r="J84" i="5"/>
  <c r="J84" i="10"/>
  <c r="J81" i="5"/>
  <c r="J81" i="10"/>
  <c r="J82" i="5"/>
  <c r="J82" i="10"/>
  <c r="J83" i="5"/>
  <c r="J83" i="10"/>
  <c r="J85" i="5"/>
  <c r="J85" i="10"/>
  <c r="I81" i="5"/>
  <c r="I81" i="10"/>
  <c r="D81" i="5"/>
  <c r="D81" i="10"/>
  <c r="D82" i="5"/>
  <c r="D82" i="10"/>
  <c r="D85" i="5"/>
  <c r="D85" i="10"/>
  <c r="D83" i="5"/>
  <c r="D83" i="10"/>
  <c r="D84" i="5"/>
  <c r="D84" i="10"/>
  <c r="G81" i="5"/>
  <c r="G81" i="10"/>
  <c r="F81" i="5"/>
  <c r="F81" i="10"/>
  <c r="F82" i="5"/>
  <c r="F82" i="10"/>
  <c r="F85" i="5"/>
  <c r="F85" i="10"/>
  <c r="F83" i="5"/>
  <c r="F83" i="10"/>
  <c r="F84" i="5"/>
  <c r="F84" i="10"/>
  <c r="E81" i="5"/>
  <c r="P81" i="5" s="1"/>
  <c r="E81" i="10"/>
  <c r="C81" i="5"/>
  <c r="C81" i="10"/>
  <c r="C85" i="5"/>
  <c r="C85" i="10"/>
  <c r="M86" i="4"/>
  <c r="M87" i="4" s="1"/>
  <c r="J2" i="5"/>
  <c r="Q86" i="4"/>
  <c r="Q87" i="4" s="1"/>
  <c r="H2" i="5"/>
  <c r="U86" i="4"/>
  <c r="U87" i="4" s="1"/>
  <c r="L2" i="5"/>
  <c r="W86" i="4"/>
  <c r="W87" i="4" s="1"/>
  <c r="K2" i="5"/>
  <c r="S86" i="4"/>
  <c r="S87" i="4" s="1"/>
  <c r="E86" i="4"/>
  <c r="E87" i="4" s="1"/>
  <c r="E2" i="5"/>
  <c r="G86" i="4"/>
  <c r="G87" i="4" s="1"/>
  <c r="F2" i="5"/>
  <c r="I86" i="4"/>
  <c r="I87" i="4" s="1"/>
  <c r="G2" i="5"/>
  <c r="K86" i="4"/>
  <c r="K87" i="4" s="1"/>
  <c r="D2" i="5"/>
  <c r="I2" i="5"/>
  <c r="O86" i="4"/>
  <c r="O87" i="4" s="1"/>
  <c r="M17" i="5"/>
  <c r="M23" i="5"/>
  <c r="M29" i="5"/>
  <c r="M35" i="5"/>
  <c r="M41" i="5"/>
  <c r="M47" i="5"/>
  <c r="M11" i="5"/>
  <c r="M10" i="5"/>
  <c r="M46" i="5"/>
  <c r="M52" i="5"/>
  <c r="M70" i="5"/>
  <c r="M16" i="5"/>
  <c r="M28" i="5"/>
  <c r="M34" i="5"/>
  <c r="M58" i="5"/>
  <c r="M76" i="5"/>
  <c r="M22" i="5"/>
  <c r="M40" i="5"/>
  <c r="M64" i="5"/>
  <c r="M81" i="5"/>
  <c r="M53" i="5"/>
  <c r="M59" i="5"/>
  <c r="M77" i="5"/>
  <c r="M33" i="5"/>
  <c r="M3" i="5"/>
  <c r="M21" i="5"/>
  <c r="M51" i="5"/>
  <c r="M63" i="5"/>
  <c r="M15" i="5"/>
  <c r="M27" i="5"/>
  <c r="M39" i="5"/>
  <c r="M75" i="5"/>
  <c r="M9" i="5"/>
  <c r="M45" i="5"/>
  <c r="M57" i="5"/>
  <c r="M69" i="5"/>
  <c r="M54" i="5"/>
  <c r="M78" i="5"/>
  <c r="M65" i="5"/>
  <c r="M71" i="5"/>
  <c r="M2" i="5"/>
  <c r="M14" i="5"/>
  <c r="M8" i="5"/>
  <c r="M48" i="5"/>
  <c r="M60" i="5"/>
  <c r="M66" i="5"/>
  <c r="M72" i="5"/>
  <c r="H84" i="4"/>
  <c r="E5" i="5"/>
  <c r="P11" i="5"/>
  <c r="N11" i="5"/>
  <c r="P17" i="5"/>
  <c r="N17" i="5"/>
  <c r="P23" i="5"/>
  <c r="N23" i="5"/>
  <c r="N29" i="5"/>
  <c r="P29" i="5"/>
  <c r="N35" i="5"/>
  <c r="P35" i="5"/>
  <c r="P41" i="5"/>
  <c r="N41" i="5"/>
  <c r="N47" i="5"/>
  <c r="P47" i="5"/>
  <c r="P53" i="5"/>
  <c r="N53" i="5"/>
  <c r="N59" i="5"/>
  <c r="P59" i="5"/>
  <c r="P65" i="5"/>
  <c r="N65" i="5"/>
  <c r="N71" i="5"/>
  <c r="P71" i="5"/>
  <c r="P77" i="5"/>
  <c r="N77" i="5"/>
  <c r="F82" i="4"/>
  <c r="C4" i="5"/>
  <c r="M4" i="5" s="1"/>
  <c r="H82" i="4"/>
  <c r="E4" i="5"/>
  <c r="L84" i="4"/>
  <c r="G5" i="5"/>
  <c r="P10" i="5"/>
  <c r="N10" i="5"/>
  <c r="N16" i="5"/>
  <c r="P16" i="5"/>
  <c r="P22" i="5"/>
  <c r="N22" i="5"/>
  <c r="N28" i="5"/>
  <c r="P28" i="5"/>
  <c r="N34" i="5"/>
  <c r="P34" i="5"/>
  <c r="N40" i="5"/>
  <c r="P40" i="5"/>
  <c r="N46" i="5"/>
  <c r="P46" i="5"/>
  <c r="N52" i="5"/>
  <c r="O52" i="5" s="1"/>
  <c r="P52" i="5"/>
  <c r="N58" i="5"/>
  <c r="P58" i="5"/>
  <c r="P64" i="5"/>
  <c r="N64" i="5"/>
  <c r="P70" i="5"/>
  <c r="N70" i="5"/>
  <c r="P76" i="5"/>
  <c r="N76" i="5"/>
  <c r="P27" i="5"/>
  <c r="N27" i="5"/>
  <c r="P33" i="5"/>
  <c r="N33" i="5"/>
  <c r="P39" i="5"/>
  <c r="N39" i="5"/>
  <c r="N45" i="5"/>
  <c r="P45" i="5"/>
  <c r="P51" i="5"/>
  <c r="N51" i="5"/>
  <c r="N57" i="5"/>
  <c r="P57" i="5"/>
  <c r="P63" i="5"/>
  <c r="N63" i="5"/>
  <c r="N69" i="5"/>
  <c r="P69" i="5"/>
  <c r="N75" i="5"/>
  <c r="P75" i="5"/>
  <c r="M20" i="5"/>
  <c r="M26" i="5"/>
  <c r="M32" i="5"/>
  <c r="M38" i="5"/>
  <c r="M44" i="5"/>
  <c r="M50" i="5"/>
  <c r="M56" i="5"/>
  <c r="M62" i="5"/>
  <c r="M68" i="5"/>
  <c r="M74" i="5"/>
  <c r="T84" i="4"/>
  <c r="K5" i="5"/>
  <c r="N8" i="5"/>
  <c r="P8" i="5"/>
  <c r="N14" i="5"/>
  <c r="P14" i="5"/>
  <c r="N20" i="5"/>
  <c r="P20" i="5"/>
  <c r="N26" i="5"/>
  <c r="P26" i="5"/>
  <c r="N32" i="5"/>
  <c r="P32" i="5"/>
  <c r="N38" i="5"/>
  <c r="P38" i="5"/>
  <c r="P44" i="5"/>
  <c r="N44" i="5"/>
  <c r="N50" i="5"/>
  <c r="P50" i="5"/>
  <c r="P56" i="5"/>
  <c r="N56" i="5"/>
  <c r="P62" i="5"/>
  <c r="N62" i="5"/>
  <c r="P68" i="5"/>
  <c r="N68" i="5"/>
  <c r="P74" i="5"/>
  <c r="N74" i="5"/>
  <c r="P82" i="4"/>
  <c r="I4" i="5"/>
  <c r="M7" i="5"/>
  <c r="M13" i="5"/>
  <c r="M19" i="5"/>
  <c r="M25" i="5"/>
  <c r="M31" i="5"/>
  <c r="M37" i="5"/>
  <c r="M43" i="5"/>
  <c r="M49" i="5"/>
  <c r="M55" i="5"/>
  <c r="M61" i="5"/>
  <c r="M67" i="5"/>
  <c r="M73" i="5"/>
  <c r="M79" i="5"/>
  <c r="P3" i="5"/>
  <c r="L82" i="4"/>
  <c r="G4" i="5"/>
  <c r="P84" i="4"/>
  <c r="I5" i="5"/>
  <c r="P9" i="5"/>
  <c r="N9" i="5"/>
  <c r="N15" i="5"/>
  <c r="P15" i="5"/>
  <c r="P21" i="5"/>
  <c r="N21" i="5"/>
  <c r="N37" i="5"/>
  <c r="P37" i="5"/>
  <c r="N43" i="5"/>
  <c r="P43" i="5"/>
  <c r="P49" i="5"/>
  <c r="N49" i="5"/>
  <c r="P55" i="5"/>
  <c r="N55" i="5"/>
  <c r="N61" i="5"/>
  <c r="P61" i="5"/>
  <c r="P67" i="5"/>
  <c r="N67" i="5"/>
  <c r="P73" i="5"/>
  <c r="N73" i="5"/>
  <c r="N79" i="5"/>
  <c r="P79" i="5"/>
  <c r="F84" i="4"/>
  <c r="C5" i="5"/>
  <c r="M5" i="5" s="1"/>
  <c r="N7" i="5"/>
  <c r="P7" i="5"/>
  <c r="N13" i="5"/>
  <c r="P13" i="5"/>
  <c r="N19" i="5"/>
  <c r="P19" i="5"/>
  <c r="P31" i="5"/>
  <c r="N31" i="5"/>
  <c r="M6" i="5"/>
  <c r="M24" i="5"/>
  <c r="M30" i="5"/>
  <c r="M36" i="5"/>
  <c r="M42" i="5"/>
  <c r="T82" i="4"/>
  <c r="K4" i="5"/>
  <c r="N25" i="5"/>
  <c r="P25" i="5"/>
  <c r="M12" i="5"/>
  <c r="M18" i="5"/>
  <c r="T81" i="4"/>
  <c r="K3" i="5"/>
  <c r="N3" i="5" s="1"/>
  <c r="N6" i="5"/>
  <c r="P6" i="5"/>
  <c r="P12" i="5"/>
  <c r="N12" i="5"/>
  <c r="N18" i="5"/>
  <c r="P18" i="5"/>
  <c r="P24" i="5"/>
  <c r="N24" i="5"/>
  <c r="N30" i="5"/>
  <c r="P30" i="5"/>
  <c r="N36" i="5"/>
  <c r="P36" i="5"/>
  <c r="N42" i="5"/>
  <c r="P42" i="5"/>
  <c r="N48" i="5"/>
  <c r="P48" i="5"/>
  <c r="P54" i="5"/>
  <c r="N54" i="5"/>
  <c r="P60" i="5"/>
  <c r="N60" i="5"/>
  <c r="O60" i="5" s="1"/>
  <c r="P66" i="5"/>
  <c r="N66" i="5"/>
  <c r="P72" i="5"/>
  <c r="N72" i="5"/>
  <c r="P78" i="5"/>
  <c r="N78" i="5"/>
  <c r="F83" i="4"/>
  <c r="H83" i="4"/>
  <c r="H85" i="4"/>
  <c r="L85" i="4"/>
  <c r="L83" i="4"/>
  <c r="P85" i="4"/>
  <c r="P83" i="4"/>
  <c r="T85" i="4"/>
  <c r="T83" i="4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2" i="1"/>
  <c r="V2" i="1"/>
  <c r="T2" i="1"/>
  <c r="R2" i="1"/>
  <c r="N2" i="1"/>
  <c r="L2" i="1"/>
  <c r="J2" i="1"/>
  <c r="F85" i="1"/>
  <c r="F84" i="1"/>
  <c r="F83" i="1"/>
  <c r="F82" i="1"/>
  <c r="F81" i="1"/>
  <c r="M85" i="5" l="1"/>
  <c r="O78" i="5"/>
  <c r="AC78" i="4" s="1"/>
  <c r="AD78" i="4" s="1"/>
  <c r="M85" i="10"/>
  <c r="O47" i="5"/>
  <c r="M81" i="10"/>
  <c r="O41" i="5"/>
  <c r="AC41" i="4" s="1"/>
  <c r="AD41" i="4" s="1"/>
  <c r="K84" i="5"/>
  <c r="K84" i="10"/>
  <c r="K83" i="5"/>
  <c r="K83" i="10"/>
  <c r="K82" i="5"/>
  <c r="K82" i="10"/>
  <c r="K85" i="5"/>
  <c r="K85" i="10"/>
  <c r="K81" i="5"/>
  <c r="N81" i="5" s="1"/>
  <c r="O81" i="5" s="1"/>
  <c r="K81" i="10"/>
  <c r="I82" i="5"/>
  <c r="I82" i="10"/>
  <c r="I83" i="5"/>
  <c r="I83" i="10"/>
  <c r="I85" i="5"/>
  <c r="I85" i="10"/>
  <c r="I84" i="5"/>
  <c r="I84" i="10"/>
  <c r="G85" i="5"/>
  <c r="G85" i="10"/>
  <c r="G82" i="5"/>
  <c r="G82" i="10"/>
  <c r="G84" i="5"/>
  <c r="G84" i="10"/>
  <c r="G83" i="5"/>
  <c r="G83" i="10"/>
  <c r="E85" i="5"/>
  <c r="E85" i="10"/>
  <c r="E82" i="5"/>
  <c r="P82" i="5" s="1"/>
  <c r="E82" i="10"/>
  <c r="E84" i="5"/>
  <c r="E84" i="10"/>
  <c r="P81" i="10"/>
  <c r="N81" i="10"/>
  <c r="E83" i="5"/>
  <c r="E83" i="10"/>
  <c r="C84" i="5"/>
  <c r="M84" i="5" s="1"/>
  <c r="C84" i="10"/>
  <c r="M84" i="10" s="1"/>
  <c r="C83" i="5"/>
  <c r="M83" i="5" s="1"/>
  <c r="C83" i="10"/>
  <c r="M83" i="10" s="1"/>
  <c r="C82" i="5"/>
  <c r="M82" i="5" s="1"/>
  <c r="C82" i="10"/>
  <c r="M82" i="10" s="1"/>
  <c r="O3" i="5"/>
  <c r="AC3" i="4" s="1"/>
  <c r="AD3" i="4" s="1"/>
  <c r="O17" i="5"/>
  <c r="AC17" i="4" s="1"/>
  <c r="AD17" i="4" s="1"/>
  <c r="AE18" i="4"/>
  <c r="AF18" i="4" s="1"/>
  <c r="AF18" i="7"/>
  <c r="AE49" i="4"/>
  <c r="AF49" i="4" s="1"/>
  <c r="AF49" i="7"/>
  <c r="AE63" i="4"/>
  <c r="AF63" i="4" s="1"/>
  <c r="AF63" i="7"/>
  <c r="AE27" i="4"/>
  <c r="AF27" i="4" s="1"/>
  <c r="AF27" i="7"/>
  <c r="AE10" i="4"/>
  <c r="AF10" i="4" s="1"/>
  <c r="AF10" i="7"/>
  <c r="AE53" i="4"/>
  <c r="AF53" i="4" s="1"/>
  <c r="AF53" i="7"/>
  <c r="AE17" i="4"/>
  <c r="AF17" i="4" s="1"/>
  <c r="AF17" i="7"/>
  <c r="AE78" i="4"/>
  <c r="AF78" i="4" s="1"/>
  <c r="AF78" i="7"/>
  <c r="AE66" i="4"/>
  <c r="AF66" i="4" s="1"/>
  <c r="AF66" i="7"/>
  <c r="AE54" i="4"/>
  <c r="AF54" i="4" s="1"/>
  <c r="AF54" i="7"/>
  <c r="AE19" i="4"/>
  <c r="AF19" i="4" s="1"/>
  <c r="AF19" i="7"/>
  <c r="AE7" i="4"/>
  <c r="AF7" i="4" s="1"/>
  <c r="AF7" i="7"/>
  <c r="AE79" i="4"/>
  <c r="AF79" i="4" s="1"/>
  <c r="AF79" i="7"/>
  <c r="AE43" i="4"/>
  <c r="AF43" i="4" s="1"/>
  <c r="AF43" i="7"/>
  <c r="AE32" i="4"/>
  <c r="AF32" i="4" s="1"/>
  <c r="AF32" i="7"/>
  <c r="AE20" i="4"/>
  <c r="AF20" i="4" s="1"/>
  <c r="AF20" i="7"/>
  <c r="AE8" i="4"/>
  <c r="AF8" i="4" s="1"/>
  <c r="AF8" i="7"/>
  <c r="AE69" i="4"/>
  <c r="AF69" i="4" s="1"/>
  <c r="AF69" i="7"/>
  <c r="AE57" i="4"/>
  <c r="AF57" i="4" s="1"/>
  <c r="AF57" i="7"/>
  <c r="AE45" i="4"/>
  <c r="AF45" i="4" s="1"/>
  <c r="AF45" i="7"/>
  <c r="AE52" i="4"/>
  <c r="AF52" i="4" s="1"/>
  <c r="AF52" i="7"/>
  <c r="AE40" i="4"/>
  <c r="AF40" i="4" s="1"/>
  <c r="AF40" i="7"/>
  <c r="AE28" i="4"/>
  <c r="AF28" i="4" s="1"/>
  <c r="AF28" i="7"/>
  <c r="AE16" i="4"/>
  <c r="AF16" i="4" s="1"/>
  <c r="AF16" i="7"/>
  <c r="AE71" i="4"/>
  <c r="AF71" i="4" s="1"/>
  <c r="AF71" i="7"/>
  <c r="AE59" i="4"/>
  <c r="AF59" i="4" s="1"/>
  <c r="AF59" i="7"/>
  <c r="AE47" i="4"/>
  <c r="AF47" i="4" s="1"/>
  <c r="AF47" i="7"/>
  <c r="AE35" i="4"/>
  <c r="AF35" i="4" s="1"/>
  <c r="AF35" i="7"/>
  <c r="AE30" i="4"/>
  <c r="AF30" i="4" s="1"/>
  <c r="AF30" i="7"/>
  <c r="AE74" i="4"/>
  <c r="AF74" i="4" s="1"/>
  <c r="AF74" i="7"/>
  <c r="AE51" i="4"/>
  <c r="AF51" i="4" s="1"/>
  <c r="AF51" i="7"/>
  <c r="AE70" i="4"/>
  <c r="AF70" i="4" s="1"/>
  <c r="AF70" i="7"/>
  <c r="AE65" i="4"/>
  <c r="AF65" i="4" s="1"/>
  <c r="AF65" i="7"/>
  <c r="AC60" i="4"/>
  <c r="AD60" i="4" s="1"/>
  <c r="AD60" i="7"/>
  <c r="AE48" i="4"/>
  <c r="AF48" i="4" s="1"/>
  <c r="AF48" i="7"/>
  <c r="AE36" i="4"/>
  <c r="AF36" i="4" s="1"/>
  <c r="AF36" i="7"/>
  <c r="AD3" i="7"/>
  <c r="AE25" i="4"/>
  <c r="AF25" i="4" s="1"/>
  <c r="AF25" i="7"/>
  <c r="AE67" i="4"/>
  <c r="AF67" i="4" s="1"/>
  <c r="AF67" i="7"/>
  <c r="AE55" i="4"/>
  <c r="AF55" i="4" s="1"/>
  <c r="AF55" i="7"/>
  <c r="AE21" i="4"/>
  <c r="AF21" i="4" s="1"/>
  <c r="AF21" i="7"/>
  <c r="AE9" i="4"/>
  <c r="AF9" i="4" s="1"/>
  <c r="AF9" i="7"/>
  <c r="AE68" i="4"/>
  <c r="AF68" i="4" s="1"/>
  <c r="AF68" i="7"/>
  <c r="AE56" i="4"/>
  <c r="AF56" i="4" s="1"/>
  <c r="AF56" i="7"/>
  <c r="AE44" i="4"/>
  <c r="AF44" i="4" s="1"/>
  <c r="AF44" i="7"/>
  <c r="AE33" i="4"/>
  <c r="AF33" i="4" s="1"/>
  <c r="AF33" i="7"/>
  <c r="AE76" i="4"/>
  <c r="AF76" i="4" s="1"/>
  <c r="AF76" i="7"/>
  <c r="AE64" i="4"/>
  <c r="AF64" i="4" s="1"/>
  <c r="AF64" i="7"/>
  <c r="AC52" i="4"/>
  <c r="AD52" i="4" s="1"/>
  <c r="AD52" i="7"/>
  <c r="AC47" i="4"/>
  <c r="AD47" i="4" s="1"/>
  <c r="AD47" i="7"/>
  <c r="AE23" i="4"/>
  <c r="AF23" i="4" s="1"/>
  <c r="AF23" i="7"/>
  <c r="AE11" i="4"/>
  <c r="AF11" i="4" s="1"/>
  <c r="AF11" i="7"/>
  <c r="AD78" i="7"/>
  <c r="AE42" i="4"/>
  <c r="AF42" i="4" s="1"/>
  <c r="AF42" i="7"/>
  <c r="AE6" i="4"/>
  <c r="AF6" i="4" s="1"/>
  <c r="AF6" i="7"/>
  <c r="AE31" i="4"/>
  <c r="AF31" i="4" s="1"/>
  <c r="AF31" i="7"/>
  <c r="AE73" i="4"/>
  <c r="AF73" i="4" s="1"/>
  <c r="AF73" i="7"/>
  <c r="AE62" i="4"/>
  <c r="AF62" i="4" s="1"/>
  <c r="AF62" i="7"/>
  <c r="AE39" i="4"/>
  <c r="AF39" i="4" s="1"/>
  <c r="AF39" i="7"/>
  <c r="AE22" i="4"/>
  <c r="AF22" i="4" s="1"/>
  <c r="AF22" i="7"/>
  <c r="AE77" i="4"/>
  <c r="AF77" i="4" s="1"/>
  <c r="AF77" i="7"/>
  <c r="AE41" i="4"/>
  <c r="AF41" i="4" s="1"/>
  <c r="AF41" i="7"/>
  <c r="AE81" i="4"/>
  <c r="AF81" i="4" s="1"/>
  <c r="AE81" i="7"/>
  <c r="AF81" i="7" s="1"/>
  <c r="AE72" i="4"/>
  <c r="AF72" i="4" s="1"/>
  <c r="AF72" i="7"/>
  <c r="AE60" i="4"/>
  <c r="AF60" i="4" s="1"/>
  <c r="AF60" i="7"/>
  <c r="AE24" i="4"/>
  <c r="AF24" i="4" s="1"/>
  <c r="AF24" i="7"/>
  <c r="AE12" i="4"/>
  <c r="AF12" i="4" s="1"/>
  <c r="AF12" i="7"/>
  <c r="AE13" i="4"/>
  <c r="AF13" i="4" s="1"/>
  <c r="AF13" i="7"/>
  <c r="AE61" i="4"/>
  <c r="AF61" i="4" s="1"/>
  <c r="AF61" i="7"/>
  <c r="AE37" i="4"/>
  <c r="AF37" i="4" s="1"/>
  <c r="AF37" i="7"/>
  <c r="AE15" i="4"/>
  <c r="AF15" i="4" s="1"/>
  <c r="AF15" i="7"/>
  <c r="AE3" i="4"/>
  <c r="AF3" i="4" s="1"/>
  <c r="AF3" i="7"/>
  <c r="AE50" i="4"/>
  <c r="AF50" i="4" s="1"/>
  <c r="AF50" i="7"/>
  <c r="AE38" i="4"/>
  <c r="AF38" i="4" s="1"/>
  <c r="AF38" i="7"/>
  <c r="AE26" i="4"/>
  <c r="AF26" i="4" s="1"/>
  <c r="AF26" i="7"/>
  <c r="AE14" i="4"/>
  <c r="AF14" i="4" s="1"/>
  <c r="AF14" i="7"/>
  <c r="AE75" i="4"/>
  <c r="AF75" i="4" s="1"/>
  <c r="AF75" i="7"/>
  <c r="AE58" i="4"/>
  <c r="AF58" i="4" s="1"/>
  <c r="AF58" i="7"/>
  <c r="AE46" i="4"/>
  <c r="AF46" i="4" s="1"/>
  <c r="AF46" i="7"/>
  <c r="AE34" i="4"/>
  <c r="AF34" i="4" s="1"/>
  <c r="AF34" i="7"/>
  <c r="AD41" i="7"/>
  <c r="AE29" i="4"/>
  <c r="AF29" i="4" s="1"/>
  <c r="AF29" i="7"/>
  <c r="AD17" i="7"/>
  <c r="O28" i="5"/>
  <c r="N2" i="5"/>
  <c r="O2" i="5" s="1"/>
  <c r="P2" i="5"/>
  <c r="O11" i="5"/>
  <c r="O35" i="5"/>
  <c r="O23" i="5"/>
  <c r="O29" i="5"/>
  <c r="O71" i="5"/>
  <c r="O40" i="5"/>
  <c r="O16" i="5"/>
  <c r="O63" i="5"/>
  <c r="O76" i="5"/>
  <c r="O66" i="5"/>
  <c r="O70" i="5"/>
  <c r="O51" i="5"/>
  <c r="O65" i="5"/>
  <c r="O45" i="5"/>
  <c r="O58" i="5"/>
  <c r="O46" i="5"/>
  <c r="O22" i="5"/>
  <c r="O72" i="5"/>
  <c r="O10" i="5"/>
  <c r="O21" i="5"/>
  <c r="O59" i="5"/>
  <c r="O34" i="5"/>
  <c r="O54" i="5"/>
  <c r="O15" i="5"/>
  <c r="O64" i="5"/>
  <c r="O69" i="5"/>
  <c r="O53" i="5"/>
  <c r="O8" i="5"/>
  <c r="O9" i="5"/>
  <c r="O39" i="5"/>
  <c r="O27" i="5"/>
  <c r="O14" i="5"/>
  <c r="O48" i="5"/>
  <c r="O36" i="5"/>
  <c r="O75" i="5"/>
  <c r="O33" i="5"/>
  <c r="O77" i="5"/>
  <c r="O79" i="5"/>
  <c r="O73" i="5"/>
  <c r="O57" i="5"/>
  <c r="O6" i="5"/>
  <c r="O37" i="5"/>
  <c r="O38" i="5"/>
  <c r="O61" i="5"/>
  <c r="O26" i="5"/>
  <c r="P4" i="5"/>
  <c r="N4" i="5"/>
  <c r="O4" i="5" s="1"/>
  <c r="O55" i="5"/>
  <c r="O20" i="5"/>
  <c r="O49" i="5"/>
  <c r="O74" i="5"/>
  <c r="O12" i="5"/>
  <c r="O43" i="5"/>
  <c r="O24" i="5"/>
  <c r="O31" i="5"/>
  <c r="O68" i="5"/>
  <c r="P5" i="5"/>
  <c r="N5" i="5"/>
  <c r="O5" i="5" s="1"/>
  <c r="O25" i="5"/>
  <c r="O62" i="5"/>
  <c r="O18" i="5"/>
  <c r="O19" i="5"/>
  <c r="O56" i="5"/>
  <c r="O13" i="5"/>
  <c r="O50" i="5"/>
  <c r="O7" i="5"/>
  <c r="O44" i="5"/>
  <c r="O42" i="5"/>
  <c r="O30" i="5"/>
  <c r="O67" i="5"/>
  <c r="O32" i="5"/>
  <c r="X84" i="1"/>
  <c r="X83" i="1"/>
  <c r="X82" i="1"/>
  <c r="X81" i="1"/>
  <c r="X85" i="1"/>
  <c r="U84" i="1"/>
  <c r="U83" i="1"/>
  <c r="U82" i="1"/>
  <c r="U81" i="1"/>
  <c r="U85" i="1"/>
  <c r="S84" i="1"/>
  <c r="T84" i="1" s="1"/>
  <c r="S83" i="1"/>
  <c r="T83" i="1" s="1"/>
  <c r="S82" i="1"/>
  <c r="T82" i="1" s="1"/>
  <c r="S81" i="1"/>
  <c r="T81" i="1" s="1"/>
  <c r="S85" i="1"/>
  <c r="T85" i="1" s="1"/>
  <c r="Q84" i="1"/>
  <c r="Q83" i="1"/>
  <c r="Q82" i="1"/>
  <c r="Q81" i="1"/>
  <c r="Q85" i="1"/>
  <c r="O84" i="1"/>
  <c r="P84" i="1" s="1"/>
  <c r="O83" i="1"/>
  <c r="P83" i="1" s="1"/>
  <c r="O82" i="1"/>
  <c r="P82" i="1" s="1"/>
  <c r="O81" i="1"/>
  <c r="P81" i="1" s="1"/>
  <c r="O85" i="1"/>
  <c r="P85" i="1" s="1"/>
  <c r="M84" i="1"/>
  <c r="M83" i="1"/>
  <c r="M82" i="1"/>
  <c r="M81" i="1"/>
  <c r="M85" i="1"/>
  <c r="K84" i="1"/>
  <c r="L84" i="1" s="1"/>
  <c r="K83" i="1"/>
  <c r="L83" i="1" s="1"/>
  <c r="K82" i="1"/>
  <c r="L82" i="1" s="1"/>
  <c r="K81" i="1"/>
  <c r="L81" i="1" s="1"/>
  <c r="K85" i="1"/>
  <c r="L85" i="1" s="1"/>
  <c r="I84" i="1"/>
  <c r="I83" i="1"/>
  <c r="I82" i="1"/>
  <c r="I81" i="1"/>
  <c r="D81" i="1"/>
  <c r="D84" i="1"/>
  <c r="D83" i="1"/>
  <c r="D82" i="1"/>
  <c r="P83" i="5" l="1"/>
  <c r="P85" i="5"/>
  <c r="N85" i="5"/>
  <c r="O85" i="5" s="1"/>
  <c r="AC85" i="7" s="1"/>
  <c r="AD85" i="7" s="1"/>
  <c r="N82" i="5"/>
  <c r="O82" i="5" s="1"/>
  <c r="N83" i="5"/>
  <c r="O83" i="5" s="1"/>
  <c r="AC83" i="4" s="1"/>
  <c r="AD83" i="4" s="1"/>
  <c r="O81" i="10"/>
  <c r="P84" i="5"/>
  <c r="AE84" i="4" s="1"/>
  <c r="AF84" i="4" s="1"/>
  <c r="N84" i="5"/>
  <c r="O84" i="5" s="1"/>
  <c r="AC84" i="4" s="1"/>
  <c r="AD84" i="4" s="1"/>
  <c r="N83" i="10"/>
  <c r="O83" i="10" s="1"/>
  <c r="P83" i="10"/>
  <c r="P84" i="10"/>
  <c r="N84" i="10"/>
  <c r="O84" i="10" s="1"/>
  <c r="N85" i="10"/>
  <c r="O85" i="10" s="1"/>
  <c r="P85" i="10"/>
  <c r="N82" i="10"/>
  <c r="O82" i="10" s="1"/>
  <c r="P82" i="10"/>
  <c r="AC2" i="4"/>
  <c r="AD2" i="4" s="1"/>
  <c r="AD2" i="7"/>
  <c r="AC50" i="4"/>
  <c r="AD50" i="4" s="1"/>
  <c r="AD50" i="7"/>
  <c r="AC23" i="4"/>
  <c r="AD23" i="4" s="1"/>
  <c r="AD23" i="7"/>
  <c r="AC68" i="4"/>
  <c r="AD68" i="4" s="1"/>
  <c r="AD68" i="7"/>
  <c r="AC24" i="4"/>
  <c r="AD24" i="4" s="1"/>
  <c r="AD24" i="7"/>
  <c r="AC49" i="4"/>
  <c r="AD49" i="4" s="1"/>
  <c r="AD49" i="7"/>
  <c r="AC55" i="4"/>
  <c r="AD55" i="4" s="1"/>
  <c r="AD55" i="7"/>
  <c r="AC6" i="4"/>
  <c r="AD6" i="4" s="1"/>
  <c r="AD6" i="7"/>
  <c r="AC77" i="4"/>
  <c r="AD77" i="4" s="1"/>
  <c r="AD77" i="7"/>
  <c r="AC48" i="4"/>
  <c r="AD48" i="4" s="1"/>
  <c r="AD48" i="7"/>
  <c r="AC9" i="4"/>
  <c r="AD9" i="4" s="1"/>
  <c r="AD9" i="7"/>
  <c r="AC64" i="4"/>
  <c r="AD64" i="4" s="1"/>
  <c r="AD64" i="7"/>
  <c r="AC59" i="4"/>
  <c r="AD59" i="4" s="1"/>
  <c r="AD59" i="7"/>
  <c r="AC22" i="4"/>
  <c r="AD22" i="4" s="1"/>
  <c r="AD22" i="7"/>
  <c r="AC65" i="4"/>
  <c r="AD65" i="4" s="1"/>
  <c r="AD65" i="7"/>
  <c r="AC76" i="4"/>
  <c r="AD76" i="4" s="1"/>
  <c r="AD76" i="7"/>
  <c r="AC40" i="4"/>
  <c r="AD40" i="4" s="1"/>
  <c r="AD40" i="7"/>
  <c r="AC35" i="4"/>
  <c r="AD35" i="4" s="1"/>
  <c r="AD35" i="7"/>
  <c r="AC28" i="4"/>
  <c r="AD28" i="4" s="1"/>
  <c r="AD28" i="7"/>
  <c r="AC25" i="4"/>
  <c r="AD25" i="4" s="1"/>
  <c r="AD25" i="7"/>
  <c r="AE83" i="4"/>
  <c r="AF83" i="4" s="1"/>
  <c r="AE83" i="7"/>
  <c r="AF83" i="7" s="1"/>
  <c r="AC20" i="4"/>
  <c r="AD20" i="4" s="1"/>
  <c r="AD20" i="7"/>
  <c r="AC37" i="4"/>
  <c r="AD37" i="4" s="1"/>
  <c r="AD37" i="7"/>
  <c r="AC36" i="4"/>
  <c r="AD36" i="4" s="1"/>
  <c r="AD36" i="7"/>
  <c r="AC39" i="4"/>
  <c r="AD39" i="4" s="1"/>
  <c r="AD39" i="7"/>
  <c r="AC34" i="4"/>
  <c r="AD34" i="4" s="1"/>
  <c r="AD34" i="7"/>
  <c r="AC72" i="4"/>
  <c r="AD72" i="4" s="1"/>
  <c r="AD72" i="7"/>
  <c r="AC66" i="4"/>
  <c r="AD66" i="4" s="1"/>
  <c r="AD66" i="7"/>
  <c r="AC16" i="4"/>
  <c r="AD16" i="4" s="1"/>
  <c r="AD16" i="7"/>
  <c r="AC42" i="4"/>
  <c r="AD42" i="4" s="1"/>
  <c r="AD42" i="7"/>
  <c r="AC13" i="4"/>
  <c r="AD13" i="4" s="1"/>
  <c r="AD13" i="7"/>
  <c r="AC32" i="4"/>
  <c r="AD32" i="4" s="1"/>
  <c r="AD32" i="7"/>
  <c r="AC44" i="4"/>
  <c r="AD44" i="4" s="1"/>
  <c r="AD44" i="7"/>
  <c r="AC56" i="4"/>
  <c r="AD56" i="4" s="1"/>
  <c r="AD56" i="7"/>
  <c r="AE85" i="4"/>
  <c r="AF85" i="4" s="1"/>
  <c r="AE85" i="7"/>
  <c r="AF85" i="7" s="1"/>
  <c r="AC31" i="4"/>
  <c r="AD31" i="4" s="1"/>
  <c r="AD31" i="7"/>
  <c r="AC43" i="4"/>
  <c r="AD43" i="4" s="1"/>
  <c r="AD43" i="7"/>
  <c r="AC4" i="4"/>
  <c r="AD4" i="4" s="1"/>
  <c r="AD4" i="7"/>
  <c r="AC61" i="4"/>
  <c r="AD61" i="4" s="1"/>
  <c r="AD61" i="7"/>
  <c r="AC57" i="4"/>
  <c r="AD57" i="4" s="1"/>
  <c r="AD57" i="7"/>
  <c r="AC33" i="4"/>
  <c r="AD33" i="4" s="1"/>
  <c r="AD33" i="7"/>
  <c r="AC14" i="4"/>
  <c r="AD14" i="4" s="1"/>
  <c r="AD14" i="7"/>
  <c r="AC8" i="4"/>
  <c r="AD8" i="4" s="1"/>
  <c r="AD8" i="7"/>
  <c r="AC15" i="4"/>
  <c r="AD15" i="4" s="1"/>
  <c r="AD15" i="7"/>
  <c r="AC21" i="4"/>
  <c r="AD21" i="4" s="1"/>
  <c r="AD21" i="7"/>
  <c r="AC46" i="4"/>
  <c r="AD46" i="4" s="1"/>
  <c r="AD46" i="7"/>
  <c r="AC51" i="4"/>
  <c r="AD51" i="4" s="1"/>
  <c r="AD51" i="7"/>
  <c r="AC81" i="4"/>
  <c r="AD81" i="4" s="1"/>
  <c r="AC81" i="7"/>
  <c r="AD81" i="7" s="1"/>
  <c r="AC71" i="4"/>
  <c r="AD71" i="4" s="1"/>
  <c r="AD71" i="7"/>
  <c r="AC11" i="4"/>
  <c r="AD11" i="4" s="1"/>
  <c r="AD11" i="7"/>
  <c r="AC30" i="4"/>
  <c r="AD30" i="4" s="1"/>
  <c r="AD30" i="7"/>
  <c r="AC18" i="4"/>
  <c r="AD18" i="4" s="1"/>
  <c r="AD18" i="7"/>
  <c r="AE5" i="4"/>
  <c r="AF5" i="4" s="1"/>
  <c r="AF5" i="7"/>
  <c r="AC74" i="4"/>
  <c r="AD74" i="4" s="1"/>
  <c r="AD74" i="7"/>
  <c r="AC26" i="4"/>
  <c r="AD26" i="4" s="1"/>
  <c r="AD26" i="7"/>
  <c r="AC79" i="4"/>
  <c r="AD79" i="4" s="1"/>
  <c r="AD79" i="7"/>
  <c r="AC69" i="4"/>
  <c r="AD69" i="4" s="1"/>
  <c r="AD69" i="7"/>
  <c r="AC45" i="4"/>
  <c r="AD45" i="4" s="1"/>
  <c r="AD45" i="7"/>
  <c r="AC67" i="4"/>
  <c r="AD67" i="4" s="1"/>
  <c r="AD67" i="7"/>
  <c r="AC7" i="4"/>
  <c r="AD7" i="4" s="1"/>
  <c r="AD7" i="7"/>
  <c r="AC19" i="4"/>
  <c r="AD19" i="4" s="1"/>
  <c r="AD19" i="7"/>
  <c r="AC62" i="4"/>
  <c r="AD62" i="4" s="1"/>
  <c r="AD62" i="7"/>
  <c r="AC5" i="4"/>
  <c r="AD5" i="4" s="1"/>
  <c r="AD5" i="7"/>
  <c r="AC12" i="4"/>
  <c r="AD12" i="4" s="1"/>
  <c r="AD12" i="7"/>
  <c r="AE82" i="4"/>
  <c r="AF82" i="4" s="1"/>
  <c r="AE82" i="7"/>
  <c r="AF82" i="7" s="1"/>
  <c r="AE4" i="4"/>
  <c r="AF4" i="4" s="1"/>
  <c r="AF4" i="7"/>
  <c r="AC38" i="4"/>
  <c r="AD38" i="4" s="1"/>
  <c r="AD38" i="7"/>
  <c r="AC73" i="4"/>
  <c r="AD73" i="4" s="1"/>
  <c r="AD73" i="7"/>
  <c r="AC75" i="4"/>
  <c r="AD75" i="4" s="1"/>
  <c r="AD75" i="7"/>
  <c r="AC27" i="4"/>
  <c r="AD27" i="4" s="1"/>
  <c r="AD27" i="7"/>
  <c r="AC53" i="4"/>
  <c r="AD53" i="4" s="1"/>
  <c r="AD53" i="7"/>
  <c r="AC54" i="4"/>
  <c r="AD54" i="4" s="1"/>
  <c r="AD54" i="7"/>
  <c r="AC10" i="4"/>
  <c r="AD10" i="4" s="1"/>
  <c r="AD10" i="7"/>
  <c r="AC58" i="4"/>
  <c r="AD58" i="4" s="1"/>
  <c r="AD58" i="7"/>
  <c r="AC70" i="4"/>
  <c r="AD70" i="4" s="1"/>
  <c r="AD70" i="7"/>
  <c r="AC63" i="4"/>
  <c r="AD63" i="4" s="1"/>
  <c r="AD63" i="7"/>
  <c r="AC29" i="4"/>
  <c r="AD29" i="4" s="1"/>
  <c r="AD29" i="7"/>
  <c r="AE2" i="4"/>
  <c r="AF2" i="4" s="1"/>
  <c r="AF2" i="7"/>
  <c r="V84" i="1"/>
  <c r="V81" i="1"/>
  <c r="R82" i="1"/>
  <c r="R83" i="1"/>
  <c r="J81" i="1"/>
  <c r="J82" i="1"/>
  <c r="N84" i="1"/>
  <c r="R84" i="1"/>
  <c r="N83" i="1"/>
  <c r="J83" i="1"/>
  <c r="H84" i="1"/>
  <c r="H81" i="1"/>
  <c r="V82" i="1"/>
  <c r="H83" i="1"/>
  <c r="N81" i="1"/>
  <c r="N82" i="1"/>
  <c r="J84" i="1"/>
  <c r="H82" i="1"/>
  <c r="R81" i="1"/>
  <c r="V83" i="1"/>
  <c r="AC85" i="4" l="1"/>
  <c r="AD85" i="4" s="1"/>
  <c r="AE84" i="7"/>
  <c r="AF84" i="7" s="1"/>
  <c r="AC83" i="7"/>
  <c r="AD83" i="7" s="1"/>
  <c r="AC82" i="4"/>
  <c r="AD82" i="4" s="1"/>
  <c r="AC82" i="7"/>
  <c r="AD82" i="7" s="1"/>
  <c r="AI7" i="4"/>
  <c r="AC84" i="7"/>
  <c r="AD84" i="7" s="1"/>
  <c r="AI13" i="4"/>
  <c r="AI23" i="4"/>
  <c r="AI8" i="4"/>
  <c r="AI4" i="4"/>
  <c r="AI6" i="4"/>
  <c r="AI16" i="4"/>
  <c r="AI5" i="4"/>
  <c r="AI17" i="4"/>
  <c r="AI22" i="4"/>
  <c r="AI15" i="4"/>
  <c r="AI20" i="4"/>
  <c r="AI18" i="4"/>
  <c r="AI19" i="4"/>
  <c r="AI21" i="4"/>
  <c r="AI14" i="4"/>
  <c r="AI8" i="7"/>
  <c r="AI6" i="7"/>
  <c r="AI5" i="7"/>
  <c r="AI7" i="7"/>
  <c r="AI4" i="7"/>
  <c r="AI17" i="7"/>
  <c r="AI20" i="7"/>
  <c r="AI18" i="7"/>
  <c r="AI21" i="7"/>
  <c r="AI19" i="7"/>
  <c r="AI14" i="7"/>
  <c r="AI22" i="7"/>
  <c r="AI13" i="7"/>
  <c r="AI15" i="7"/>
  <c r="AI23" i="7"/>
  <c r="AI16" i="7"/>
  <c r="D85" i="1"/>
  <c r="J85" i="1" l="1"/>
  <c r="H85" i="1"/>
  <c r="V85" i="1" l="1"/>
  <c r="R85" i="1"/>
  <c r="N85" i="1"/>
</calcChain>
</file>

<file path=xl/comments1.xml><?xml version="1.0" encoding="utf-8"?>
<comments xmlns="http://schemas.openxmlformats.org/spreadsheetml/2006/main">
  <authors>
    <author>Renata Martins Fantin</author>
  </authors>
  <commentList>
    <comment ref="AE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  <comment ref="AF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</commentList>
</comments>
</file>

<file path=xl/comments2.xml><?xml version="1.0" encoding="utf-8"?>
<comments xmlns="http://schemas.openxmlformats.org/spreadsheetml/2006/main">
  <authors>
    <author>Renata Martins Fantin</author>
  </authors>
  <commentList>
    <comment ref="AE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  <comment ref="AF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</commentList>
</comments>
</file>

<file path=xl/sharedStrings.xml><?xml version="1.0" encoding="utf-8"?>
<sst xmlns="http://schemas.openxmlformats.org/spreadsheetml/2006/main" count="1522" uniqueCount="172">
  <si>
    <t xml:space="preserve">Regional </t>
  </si>
  <si>
    <t>Município</t>
  </si>
  <si>
    <t>Metropolitana</t>
  </si>
  <si>
    <t>Norte</t>
  </si>
  <si>
    <t>Central</t>
  </si>
  <si>
    <t>Sul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</si>
  <si>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</si>
  <si>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</si>
  <si>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</si>
  <si>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</si>
  <si>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</si>
  <si>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</si>
  <si>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</si>
  <si>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</si>
  <si>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</si>
  <si>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</si>
  <si>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</si>
  <si>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</si>
  <si>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</si>
  <si>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</si>
  <si>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</si>
  <si>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</si>
  <si>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</si>
  <si>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</si>
  <si>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</si>
  <si>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</si>
  <si>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</si>
  <si>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</si>
  <si>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</si>
  <si>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</si>
  <si>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</si>
  <si>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</si>
  <si>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</si>
  <si>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</si>
  <si>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</si>
  <si>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</si>
  <si>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</si>
  <si>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</si>
  <si>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</si>
  <si>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</si>
  <si>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</si>
  <si>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</si>
  <si>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</si>
  <si>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</si>
  <si>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</si>
  <si>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</si>
  <si>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</si>
  <si>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</si>
  <si>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</si>
  <si>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</si>
  <si>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</si>
  <si>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</si>
  <si>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</si>
  <si>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</si>
  <si>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</si>
  <si>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</si>
  <si>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</si>
  <si>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</si>
  <si>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</si>
  <si>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</si>
  <si>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</si>
  <si>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</si>
  <si>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</si>
  <si>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</si>
  <si>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</si>
  <si>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</si>
  <si>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</si>
  <si>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</si>
  <si>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</si>
  <si>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</si>
  <si>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</si>
  <si>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</si>
  <si>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</si>
  <si>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</si>
  <si>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</si>
  <si>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</si>
  <si>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</si>
  <si>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</si>
  <si>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</si>
  <si>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</si>
  <si>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</si>
  <si>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</si>
  <si>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</si>
  <si>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</si>
  <si>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Cobertura Calculada por município de vacinação</t>
  </si>
  <si>
    <r>
      <t xml:space="preserve">1 </t>
    </r>
    <r>
      <rPr>
        <sz val="11"/>
        <color theme="1"/>
        <rFont val="Calibri"/>
        <family val="2"/>
        <scheme val="minor"/>
      </rPr>
      <t>População proporcional extraída do MS/SVS/DASIS - Sistema de Informações sobre Nascidos Vivos - SINASC</t>
    </r>
  </si>
  <si>
    <t>2000 a 2021 – Estimativas preliminares elaboradas pelo Ministério da Saúde/SVS/DASNT/CGIAE</t>
  </si>
  <si>
    <t xml:space="preserve"> Nota: Dados preliminares 2021</t>
  </si>
  <si>
    <t>MUNICÍPIO</t>
  </si>
  <si>
    <t>REGIONAL</t>
  </si>
  <si>
    <t>Total Espírito Santo</t>
  </si>
  <si>
    <t>Total Norte</t>
  </si>
  <si>
    <t>Total Central</t>
  </si>
  <si>
    <t>Total Metropolitana</t>
  </si>
  <si>
    <t>Total Sul</t>
  </si>
  <si>
    <t xml:space="preserve">¹População 1 ano proporcional </t>
  </si>
  <si>
    <t xml:space="preserve">¹População 4 anos proporcional </t>
  </si>
  <si>
    <t xml:space="preserve">DOSES APLICADAS REF PNEUMO </t>
  </si>
  <si>
    <t>DOSES APLICADAS REF MENINGO</t>
  </si>
  <si>
    <t>DOSES APLICADAS REF FEBRE AMARELA</t>
  </si>
  <si>
    <t>DOSES APLICADAS R1 POLIO</t>
  </si>
  <si>
    <t>DOSES APLICADAS R2 POLIO</t>
  </si>
  <si>
    <t>DOSES APLICADAS R1 TRÍPLICE BACTERIANA</t>
  </si>
  <si>
    <t>DOSES APLICADAS R2 TRÍPLICE BACTERIANA</t>
  </si>
  <si>
    <t>DOSES APLICADAS D2 TRÍPLICE VIRAL</t>
  </si>
  <si>
    <t>DOSES APLICADAS D2 VARICELA</t>
  </si>
  <si>
    <t>COBERTURA REF PNEUMO</t>
  </si>
  <si>
    <t>COBERTURA REF MENINGO</t>
  </si>
  <si>
    <t>COBERTURA REF FEBRE AMARELA</t>
  </si>
  <si>
    <t>COBERTURA R1 POLIO</t>
  </si>
  <si>
    <t>COBERTURA R2 POLIO</t>
  </si>
  <si>
    <t>COBERTURA R1 TRÍPLICE BACTERIANA</t>
  </si>
  <si>
    <t>COBERTURA R2 TRÍPLICE BACTERIANA</t>
  </si>
  <si>
    <t>COBERTURA D2 TRÍPLICE VIRAL</t>
  </si>
  <si>
    <t>COBERTURA D2 VARICELA</t>
  </si>
  <si>
    <t xml:space="preserve">¹População &lt; 1 ano e 1 ano proporcional </t>
  </si>
  <si>
    <t>Doses Aplicadas BCG</t>
  </si>
  <si>
    <t>Cobertura Vacinal BCG</t>
  </si>
  <si>
    <t xml:space="preserve">Doses Aplicadas Pentavalente </t>
  </si>
  <si>
    <t>Cobertura Vacinal Pentavalente</t>
  </si>
  <si>
    <t xml:space="preserve">Doses Aplicadas Poliomielite </t>
  </si>
  <si>
    <t xml:space="preserve">Cobertura Vacinal Poliomielite </t>
  </si>
  <si>
    <t>Doses Aplicadas Pneumo 10</t>
  </si>
  <si>
    <t>Cobertura Vacinal Pneumo 10</t>
  </si>
  <si>
    <t>Doses Aplicadas Rotavírus</t>
  </si>
  <si>
    <t>Cobertura Vacinal Rotavírus</t>
  </si>
  <si>
    <t>Doses Aplicadas Meningo C</t>
  </si>
  <si>
    <t>Cobertura Vacinal Meningo C</t>
  </si>
  <si>
    <t>Doses Aplicadas Febre Amarela</t>
  </si>
  <si>
    <t>Cobertura Vacinal Febre Amarela</t>
  </si>
  <si>
    <t>Doses Aplicadas Hepatite A</t>
  </si>
  <si>
    <t>Cobertura Vacinal Hepatite A</t>
  </si>
  <si>
    <t>Doses Aplicadas de Tríplice Viral</t>
  </si>
  <si>
    <t>Cobertura Vacinal Tríplice Viral</t>
  </si>
  <si>
    <t>Cobertura Varicela</t>
  </si>
  <si>
    <t xml:space="preserve">¹População &lt; 1 ano e 1 ano anual </t>
  </si>
  <si>
    <t xml:space="preserve">¹População 1 ano anual </t>
  </si>
  <si>
    <t xml:space="preserve">¹População 4 anos anual </t>
  </si>
  <si>
    <t xml:space="preserve"> Vacina e Confia, em 12 de junho de 2023.**</t>
  </si>
  <si>
    <t>Fonte: SIPNI/DATASUS, em 09 de junho de 2023.*</t>
  </si>
  <si>
    <t>*Dados referentes às doses aplicadas pelas clínicas particulares de janeiro a maio de 2023</t>
  </si>
  <si>
    <t>**Dados referente às doses aplicadas no período de janeiro a maio de 2023</t>
  </si>
  <si>
    <t>VACINAS QUE ATINGIRAM A META DE CV</t>
  </si>
  <si>
    <t>HOMOGENEIDADE ENTRE AS VACINAS DO PQA-VS</t>
  </si>
  <si>
    <t>HOMOGENEIDADE ENTRE AS 10 VACINAS</t>
  </si>
  <si>
    <t>VACINAS DO PQA-VS QUE ATINGIRAM A META DE CV</t>
  </si>
  <si>
    <t>META 90%</t>
  </si>
  <si>
    <t>META 95%</t>
  </si>
  <si>
    <t>ATINGIRAM META</t>
  </si>
  <si>
    <t>PQA-VS</t>
  </si>
  <si>
    <t>Nº DE MUNICÍPIOS</t>
  </si>
  <si>
    <t>PERCENTUAL</t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</si>
  <si>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PQA-VS</t>
    </r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</si>
  <si>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10 VACINAS</t>
    </r>
  </si>
  <si>
    <t>HOMOGENEIDADE ENTRE MUNICÍPIOS</t>
  </si>
  <si>
    <t>Doses Aplicadas Varicela ***</t>
  </si>
  <si>
    <t>POPULAÇÃO GESTANTE ANUAL</t>
  </si>
  <si>
    <t>DOSES APLICADAS dTpa GESTANTES</t>
  </si>
  <si>
    <t>COBERTURA VACINAL dTpa GESTANTES</t>
  </si>
  <si>
    <t>TOTAL ES</t>
  </si>
  <si>
    <t>***Vacina Varicela: redução de envio da vacina por parte do Ministério da Saúde ao longo dos meses do ano de 2023. Na rotina do mês de agosto o ES não recebeu a referida vacina. Recebida vacina Tetra Viral (SCRV) para a campanha de multivacinação.</t>
  </si>
  <si>
    <t>Cobertura Calculada por município de procedência da vacinação</t>
  </si>
  <si>
    <t>Cobertura Calculada por município de residência do cidadão (no Vacina e Confia, a origem da informação é o endereço que consta no cadastro do cidadão preenchido manualmente por meio do autocadastro ou pelo cadastro realizado por um profissional de saúde no momento do atendimento).</t>
  </si>
  <si>
    <t>Doses Aplicadas HB
&lt; 30 dias</t>
  </si>
  <si>
    <t>Cobertura Vacinal HB
até 30 dias</t>
  </si>
  <si>
    <t xml:space="preserve"> Vacina e Confia, em 09 de novembro de 2023.**</t>
  </si>
  <si>
    <t>POPULAÇÃO PROPORCIONAL</t>
  </si>
  <si>
    <t xml:space="preserve"> Vacina e Confia, em 29 de novembro de 2023.**</t>
  </si>
  <si>
    <t>*Dados referentes às doses aplicadas pelas clínicas particulares de maio de 2023</t>
  </si>
  <si>
    <t>**Dados referente às doses aplicadas no período de maio a agosto de 2023</t>
  </si>
  <si>
    <r>
      <t xml:space="preserve"> Vacina e Confia, em 29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de novembro de 2023.**</t>
    </r>
  </si>
  <si>
    <t>Fonte: SIPNI/DATASUS, em 29 de novembro de 2023.*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</si>
</sst>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68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10" fontId="0" fillId="2" borderId="1" xfId="0" applyNumberFormat="1" applyFill="1" applyBorder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0" fontId="1" fillId="2" borderId="1" xfId="0" applyNumberFormat="1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0" fontId="0" fillId="2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9" fontId="0" fillId="6" borderId="1" xfId="0" applyNumberForma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textRotation="90" wrapText="1"/>
    </xf>
    <xf numFmtId="0" fontId="12" fillId="7" borderId="1" xfId="5" applyFont="1" applyFill="1" applyBorder="1" applyAlignment="1">
      <alignment horizontal="center" vertical="center"/>
    </xf>
    <xf numFmtId="1" fontId="12" fillId="7" borderId="1" xfId="0" applyNumberFormat="1" applyFont="1" applyFill="1" applyBorder="1" applyAlignment="1">
      <alignment horizontal="center" vertical="center"/>
    </xf>
    <xf numFmtId="9" fontId="0" fillId="9" borderId="1" xfId="4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7" borderId="2" xfId="5" applyFont="1" applyFill="1" applyBorder="1" applyAlignment="1">
      <alignment horizontal="center" vertical="center"/>
    </xf>
    <xf numFmtId="1" fontId="6" fillId="7" borderId="2" xfId="0" applyNumberFormat="1" applyFont="1" applyFill="1" applyBorder="1" applyAlignment="1">
      <alignment horizontal="center" vertical="center"/>
    </xf>
    <xf numFmtId="9" fontId="1" fillId="9" borderId="1" xfId="4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9" fontId="1" fillId="9" borderId="7" xfId="4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0" fillId="3" borderId="1" xfId="0" applyNumberForma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 wrapText="1"/>
    </xf>
    <xf numFmtId="10" fontId="0" fillId="10" borderId="1" xfId="0" applyNumberForma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9" fontId="0" fillId="0" borderId="1" xfId="4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2 2" xfId="5"/>
    <cellStyle name="Porcentagem" xfId="4" builtinId="5"/>
    <cellStyle name="Vírgula 2" xfId="2"/>
    <cellStyle name="Vírgula 2 2" xfId="3"/>
  </cellStyles>
  <dxfs count="3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CC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tabColor rgb="FFFF99CC"/>
  </sheetPr>
  <dimension ref="A1:AI98"/>
  <sheetViews>
    <sheetView showGridLines="0" tabSelected="1" topLeftCell="S1" workbookViewId="0">
      <pane ySplit="1" topLeftCell="A2" activePane="bottomLeft" state="frozen"/>
      <selection activeCell="E11" sqref="E11"/>
      <selection pane="bottomLeft" activeCell="D4" sqref="D4"/>
    </sheetView>
  </sheetViews>
  <sheetFormatPr defaultRowHeight="15" x14ac:dyDescent="0.25"/>
  <cols>
    <col min="1" max="1" width="18.140625" style="29" customWidth="1"/>
    <col min="2" max="2" width="23.85546875" style="29" bestFit="1" customWidth="1"/>
    <col min="3" max="6" width="14.140625" style="7" customWidth="1"/>
    <col min="7" max="7" width="12" style="7" customWidth="1"/>
    <col min="8" max="24" width="13" style="7" customWidth="1"/>
    <col min="25" max="25" width="9.140625" style="29"/>
    <col min="26" max="27" width="12.85546875" style="7" customWidth="1"/>
    <col min="28" max="28" width="9.140625" style="29"/>
    <col min="29" max="32" width="20.28515625" style="29" customWidth="1"/>
    <col min="33" max="33" width="9.140625" style="29"/>
    <col min="34" max="34" width="26.7109375" style="29" bestFit="1" customWidth="1"/>
    <col min="35" max="35" width="18" style="29" bestFit="1" customWidth="1"/>
    <col min="36" max="16384" width="9.140625" style="29"/>
  </cols>
  <sheetData>
    <row r="1" spans="1:35" ht="59.25" customHeight="1" x14ac:dyDescent="0.25">
      <c r="A1" s="3" t="s">
        <v>0</v>
      </c>
      <c r="B1" s="3" t="s">
        <v>1</v>
      </c>
      <c r="C1" s="12" t="s">
        <v>135</v>
      </c>
      <c r="D1" s="12" t="s">
        <v>115</v>
      </c>
      <c r="E1" s="10" t="s">
        <v>116</v>
      </c>
      <c r="F1" s="11" t="s">
        <v>117</v>
      </c>
      <c r="G1" s="10" t="s">
        <v>118</v>
      </c>
      <c r="H1" s="11" t="s">
        <v>119</v>
      </c>
      <c r="I1" s="10" t="s">
        <v>120</v>
      </c>
      <c r="J1" s="11" t="s">
        <v>121</v>
      </c>
      <c r="K1" s="10" t="s">
        <v>122</v>
      </c>
      <c r="L1" s="11" t="s">
        <v>123</v>
      </c>
      <c r="M1" s="10" t="s">
        <v>124</v>
      </c>
      <c r="N1" s="11" t="s">
        <v>125</v>
      </c>
      <c r="O1" s="10" t="s">
        <v>126</v>
      </c>
      <c r="P1" s="11" t="s">
        <v>127</v>
      </c>
      <c r="Q1" s="10" t="s">
        <v>128</v>
      </c>
      <c r="R1" s="11" t="s">
        <v>129</v>
      </c>
      <c r="S1" s="10" t="s">
        <v>130</v>
      </c>
      <c r="T1" s="11" t="s">
        <v>131</v>
      </c>
      <c r="U1" s="10" t="s">
        <v>132</v>
      </c>
      <c r="V1" s="11" t="s">
        <v>133</v>
      </c>
      <c r="W1" s="10" t="s">
        <v>155</v>
      </c>
      <c r="X1" s="11" t="s">
        <v>134</v>
      </c>
      <c r="Z1" s="10" t="s">
        <v>163</v>
      </c>
      <c r="AA1" s="51" t="s">
        <v>164</v>
      </c>
      <c r="AC1" s="25" t="s">
        <v>142</v>
      </c>
      <c r="AD1" s="25" t="s">
        <v>144</v>
      </c>
      <c r="AE1" s="26" t="s">
        <v>145</v>
      </c>
      <c r="AF1" s="26" t="s">
        <v>143</v>
      </c>
    </row>
    <row r="2" spans="1:35" ht="15" customHeight="1" x14ac:dyDescent="0.25">
      <c r="A2" s="30" t="s">
        <v>2</v>
      </c>
      <c r="B2" s="30" t="s">
        <v>6</v>
      </c>
      <c r="C2" s="14">
        <v>421</v>
      </c>
      <c r="D2" s="14">
        <f>(C2/12)*4</f>
        <v>140.33333333333334</v>
      </c>
      <c r="E2" s="13">
        <v>106</v>
      </c>
      <c r="F2" s="31">
        <f t="shared" ref="F2:F33" si="0">E2/D2</f>
        <v>0.75534441805225649</v>
      </c>
      <c r="G2" s="13">
        <v>132</v>
      </c>
      <c r="H2" s="31">
        <f t="shared" ref="H2:H33" si="1">G2/D2</f>
        <v>0.94061757719714956</v>
      </c>
      <c r="I2" s="13">
        <v>132</v>
      </c>
      <c r="J2" s="31">
        <f t="shared" ref="J2:J33" si="2">I2/D2</f>
        <v>0.94061757719714956</v>
      </c>
      <c r="K2" s="13">
        <v>135</v>
      </c>
      <c r="L2" s="31">
        <f t="shared" ref="L2:L33" si="3">K2/D2</f>
        <v>0.96199524940617576</v>
      </c>
      <c r="M2" s="13">
        <v>135</v>
      </c>
      <c r="N2" s="31">
        <f t="shared" ref="N2:N33" si="4">M2/D2</f>
        <v>0.96199524940617576</v>
      </c>
      <c r="O2" s="13">
        <v>142</v>
      </c>
      <c r="P2" s="31">
        <f t="shared" ref="P2:P33" si="5">O2/D2</f>
        <v>1.0118764845605701</v>
      </c>
      <c r="Q2" s="13">
        <v>94</v>
      </c>
      <c r="R2" s="31">
        <f t="shared" ref="R2:R33" si="6">Q2/D2</f>
        <v>0.66983372921615192</v>
      </c>
      <c r="S2" s="13">
        <v>134</v>
      </c>
      <c r="T2" s="31">
        <f t="shared" ref="T2:T33" si="7">S2/D2</f>
        <v>0.95486935866983369</v>
      </c>
      <c r="U2" s="13">
        <v>113</v>
      </c>
      <c r="V2" s="31">
        <f t="shared" ref="V2:V33" si="8">U2/D2</f>
        <v>0.80522565320665074</v>
      </c>
      <c r="W2" s="13">
        <v>136</v>
      </c>
      <c r="X2" s="31">
        <f t="shared" ref="X2:X33" si="9">W2/D2</f>
        <v>0.96912114014251771</v>
      </c>
      <c r="Z2" s="13">
        <v>113</v>
      </c>
      <c r="AA2" s="52">
        <f t="shared" ref="AA2:AA33" si="10">Z2/D2</f>
        <v>0.80522565320665074</v>
      </c>
      <c r="AC2" s="21">
        <f>cálculos1!O2</f>
        <v>5</v>
      </c>
      <c r="AD2" s="22">
        <f>AC2*0.1</f>
        <v>0.5</v>
      </c>
      <c r="AE2" s="21">
        <f>cálculos1!P2</f>
        <v>1</v>
      </c>
      <c r="AF2" s="22">
        <f>AE2*0.25</f>
        <v>0.25</v>
      </c>
      <c r="AH2" s="57" t="s">
        <v>152</v>
      </c>
      <c r="AI2" s="57"/>
    </row>
    <row r="3" spans="1:35" x14ac:dyDescent="0.25">
      <c r="A3" s="30" t="s">
        <v>3</v>
      </c>
      <c r="B3" s="30" t="s">
        <v>7</v>
      </c>
      <c r="C3" s="14">
        <v>160</v>
      </c>
      <c r="D3" s="14">
        <f t="shared" ref="D3:D66" si="11">(C3/12)*10</f>
        <v>133.33333333333334</v>
      </c>
      <c r="E3" s="13">
        <v>23</v>
      </c>
      <c r="F3" s="31">
        <f t="shared" si="0"/>
        <v>0.17249999999999999</v>
      </c>
      <c r="G3" s="13">
        <v>52</v>
      </c>
      <c r="H3" s="31">
        <f t="shared" si="1"/>
        <v>0.38999999999999996</v>
      </c>
      <c r="I3" s="13">
        <v>55</v>
      </c>
      <c r="J3" s="31">
        <f t="shared" si="2"/>
        <v>0.41249999999999998</v>
      </c>
      <c r="K3" s="13">
        <v>51</v>
      </c>
      <c r="L3" s="31">
        <f t="shared" si="3"/>
        <v>0.38249999999999995</v>
      </c>
      <c r="M3" s="13">
        <v>51</v>
      </c>
      <c r="N3" s="31">
        <f t="shared" si="4"/>
        <v>0.38249999999999995</v>
      </c>
      <c r="O3" s="13">
        <v>57</v>
      </c>
      <c r="P3" s="31">
        <f t="shared" si="5"/>
        <v>0.42749999999999999</v>
      </c>
      <c r="Q3" s="13">
        <v>35</v>
      </c>
      <c r="R3" s="31">
        <f t="shared" si="6"/>
        <v>0.26249999999999996</v>
      </c>
      <c r="S3" s="13">
        <v>61</v>
      </c>
      <c r="T3" s="31">
        <f t="shared" si="7"/>
        <v>0.45749999999999996</v>
      </c>
      <c r="U3" s="13">
        <v>48</v>
      </c>
      <c r="V3" s="31">
        <f t="shared" si="8"/>
        <v>0.36</v>
      </c>
      <c r="W3" s="13">
        <v>58</v>
      </c>
      <c r="X3" s="31">
        <f t="shared" si="9"/>
        <v>0.43499999999999994</v>
      </c>
      <c r="Z3" s="13">
        <v>23</v>
      </c>
      <c r="AA3" s="52">
        <f t="shared" si="10"/>
        <v>0.17249999999999999</v>
      </c>
      <c r="AC3" s="21">
        <f>cálculos1!O3</f>
        <v>0</v>
      </c>
      <c r="AD3" s="22">
        <f t="shared" ref="AD3:AD66" si="12">AC3*0.1</f>
        <v>0</v>
      </c>
      <c r="AE3" s="21">
        <f>cálculos1!P3</f>
        <v>0</v>
      </c>
      <c r="AF3" s="22">
        <f t="shared" ref="AF3:AF66" si="13">AE3*0.25</f>
        <v>0</v>
      </c>
      <c r="AH3" s="26" t="s">
        <v>151</v>
      </c>
      <c r="AI3" s="26" t="s">
        <v>150</v>
      </c>
    </row>
    <row r="4" spans="1:35" x14ac:dyDescent="0.25">
      <c r="A4" s="30" t="s">
        <v>4</v>
      </c>
      <c r="B4" s="30" t="s">
        <v>8</v>
      </c>
      <c r="C4" s="14">
        <v>120</v>
      </c>
      <c r="D4" s="14">
        <f t="shared" si="11"/>
        <v>100</v>
      </c>
      <c r="E4" s="13">
        <v>27</v>
      </c>
      <c r="F4" s="31">
        <f t="shared" si="0"/>
        <v>0.27</v>
      </c>
      <c r="G4" s="13">
        <v>42</v>
      </c>
      <c r="H4" s="31">
        <f t="shared" si="1"/>
        <v>0.42</v>
      </c>
      <c r="I4" s="13">
        <v>42</v>
      </c>
      <c r="J4" s="31">
        <f t="shared" si="2"/>
        <v>0.42</v>
      </c>
      <c r="K4" s="13">
        <v>39</v>
      </c>
      <c r="L4" s="31">
        <f t="shared" si="3"/>
        <v>0.39</v>
      </c>
      <c r="M4" s="13">
        <v>41</v>
      </c>
      <c r="N4" s="31">
        <f t="shared" si="4"/>
        <v>0.41</v>
      </c>
      <c r="O4" s="13">
        <v>41</v>
      </c>
      <c r="P4" s="31">
        <f t="shared" si="5"/>
        <v>0.41</v>
      </c>
      <c r="Q4" s="13">
        <v>43</v>
      </c>
      <c r="R4" s="31">
        <f t="shared" si="6"/>
        <v>0.43</v>
      </c>
      <c r="S4" s="13">
        <v>53</v>
      </c>
      <c r="T4" s="31">
        <f t="shared" si="7"/>
        <v>0.53</v>
      </c>
      <c r="U4" s="13">
        <v>49</v>
      </c>
      <c r="V4" s="31">
        <f t="shared" si="8"/>
        <v>0.49</v>
      </c>
      <c r="W4" s="13">
        <v>50</v>
      </c>
      <c r="X4" s="31">
        <f t="shared" si="9"/>
        <v>0.5</v>
      </c>
      <c r="Z4" s="13">
        <v>24</v>
      </c>
      <c r="AA4" s="52">
        <f t="shared" si="10"/>
        <v>0.24</v>
      </c>
      <c r="AC4" s="21">
        <f>cálculos1!O4</f>
        <v>0</v>
      </c>
      <c r="AD4" s="22">
        <f t="shared" si="12"/>
        <v>0</v>
      </c>
      <c r="AE4" s="21">
        <f>cálculos1!P4</f>
        <v>0</v>
      </c>
      <c r="AF4" s="22">
        <f t="shared" si="13"/>
        <v>0</v>
      </c>
      <c r="AH4" s="22">
        <v>0</v>
      </c>
      <c r="AI4" s="13">
        <f>COUNTIF($AF$2:$AF$79,"=0")</f>
        <v>77</v>
      </c>
    </row>
    <row r="5" spans="1:35" x14ac:dyDescent="0.25">
      <c r="A5" s="30" t="s">
        <v>5</v>
      </c>
      <c r="B5" s="30" t="s">
        <v>9</v>
      </c>
      <c r="C5" s="14">
        <v>343</v>
      </c>
      <c r="D5" s="14">
        <f t="shared" si="11"/>
        <v>285.83333333333331</v>
      </c>
      <c r="E5" s="13">
        <v>80</v>
      </c>
      <c r="F5" s="31">
        <f t="shared" si="0"/>
        <v>0.27988338192419826</v>
      </c>
      <c r="G5" s="13">
        <v>101</v>
      </c>
      <c r="H5" s="31">
        <f t="shared" si="1"/>
        <v>0.35335276967930029</v>
      </c>
      <c r="I5" s="13">
        <v>100</v>
      </c>
      <c r="J5" s="31">
        <f t="shared" si="2"/>
        <v>0.34985422740524785</v>
      </c>
      <c r="K5" s="13">
        <v>104</v>
      </c>
      <c r="L5" s="31">
        <f t="shared" si="3"/>
        <v>0.36384839650145773</v>
      </c>
      <c r="M5" s="13">
        <v>105</v>
      </c>
      <c r="N5" s="31">
        <f t="shared" si="4"/>
        <v>0.36734693877551022</v>
      </c>
      <c r="O5" s="13">
        <v>103</v>
      </c>
      <c r="P5" s="31">
        <f t="shared" si="5"/>
        <v>0.36034985422740529</v>
      </c>
      <c r="Q5" s="13">
        <v>101</v>
      </c>
      <c r="R5" s="31">
        <f t="shared" si="6"/>
        <v>0.35335276967930029</v>
      </c>
      <c r="S5" s="13">
        <v>117</v>
      </c>
      <c r="T5" s="31">
        <f t="shared" si="7"/>
        <v>0.40932944606413996</v>
      </c>
      <c r="U5" s="13">
        <v>106</v>
      </c>
      <c r="V5" s="31">
        <f t="shared" si="8"/>
        <v>0.37084548104956272</v>
      </c>
      <c r="W5" s="13">
        <v>107</v>
      </c>
      <c r="X5" s="31">
        <f t="shared" si="9"/>
        <v>0.37434402332361516</v>
      </c>
      <c r="Z5" s="13">
        <v>82</v>
      </c>
      <c r="AA5" s="52">
        <f t="shared" si="10"/>
        <v>0.28688046647230325</v>
      </c>
      <c r="AC5" s="21">
        <f>cálculos1!O5</f>
        <v>0</v>
      </c>
      <c r="AD5" s="22">
        <f t="shared" si="12"/>
        <v>0</v>
      </c>
      <c r="AE5" s="21">
        <f>cálculos1!P5</f>
        <v>0</v>
      </c>
      <c r="AF5" s="22">
        <f t="shared" si="13"/>
        <v>0</v>
      </c>
      <c r="AH5" s="22">
        <v>0.25</v>
      </c>
      <c r="AI5" s="13">
        <f>COUNTIF($AF$2:$AF$79,"=0,25")</f>
        <v>1</v>
      </c>
    </row>
    <row r="6" spans="1:35" x14ac:dyDescent="0.25">
      <c r="A6" s="30" t="s">
        <v>5</v>
      </c>
      <c r="B6" s="30" t="s">
        <v>10</v>
      </c>
      <c r="C6" s="14">
        <v>139</v>
      </c>
      <c r="D6" s="14">
        <f t="shared" si="11"/>
        <v>115.83333333333334</v>
      </c>
      <c r="E6" s="13">
        <v>35</v>
      </c>
      <c r="F6" s="31">
        <f t="shared" si="0"/>
        <v>0.30215827338129492</v>
      </c>
      <c r="G6" s="13">
        <v>35</v>
      </c>
      <c r="H6" s="31">
        <f t="shared" si="1"/>
        <v>0.30215827338129492</v>
      </c>
      <c r="I6" s="13">
        <v>35</v>
      </c>
      <c r="J6" s="31">
        <f t="shared" si="2"/>
        <v>0.30215827338129492</v>
      </c>
      <c r="K6" s="13">
        <v>47</v>
      </c>
      <c r="L6" s="31">
        <f t="shared" si="3"/>
        <v>0.4057553956834532</v>
      </c>
      <c r="M6" s="13">
        <v>47</v>
      </c>
      <c r="N6" s="31">
        <f t="shared" si="4"/>
        <v>0.4057553956834532</v>
      </c>
      <c r="O6" s="13">
        <v>43</v>
      </c>
      <c r="P6" s="31">
        <f t="shared" si="5"/>
        <v>0.37122302158273379</v>
      </c>
      <c r="Q6" s="13">
        <v>28</v>
      </c>
      <c r="R6" s="31">
        <f t="shared" si="6"/>
        <v>0.24172661870503595</v>
      </c>
      <c r="S6" s="13">
        <v>43</v>
      </c>
      <c r="T6" s="31">
        <f t="shared" si="7"/>
        <v>0.37122302158273379</v>
      </c>
      <c r="U6" s="13">
        <v>27</v>
      </c>
      <c r="V6" s="31">
        <f t="shared" si="8"/>
        <v>0.2330935251798561</v>
      </c>
      <c r="W6" s="13">
        <v>37</v>
      </c>
      <c r="X6" s="31">
        <f t="shared" si="9"/>
        <v>0.31942446043165468</v>
      </c>
      <c r="Z6" s="13">
        <v>15</v>
      </c>
      <c r="AA6" s="52">
        <f t="shared" si="10"/>
        <v>0.12949640287769784</v>
      </c>
      <c r="AC6" s="21">
        <f>cálculos1!O6</f>
        <v>0</v>
      </c>
      <c r="AD6" s="22">
        <f t="shared" si="12"/>
        <v>0</v>
      </c>
      <c r="AE6" s="21">
        <f>cálculos1!P6</f>
        <v>0</v>
      </c>
      <c r="AF6" s="22">
        <f t="shared" si="13"/>
        <v>0</v>
      </c>
      <c r="AH6" s="22">
        <v>0.5</v>
      </c>
      <c r="AI6" s="13">
        <f>COUNTIF($AF$2:$AF$79,"=0,5")</f>
        <v>0</v>
      </c>
    </row>
    <row r="7" spans="1:35" x14ac:dyDescent="0.25">
      <c r="A7" s="30" t="s">
        <v>4</v>
      </c>
      <c r="B7" s="30" t="s">
        <v>11</v>
      </c>
      <c r="C7" s="14">
        <v>101</v>
      </c>
      <c r="D7" s="14">
        <f t="shared" si="11"/>
        <v>84.166666666666657</v>
      </c>
      <c r="E7" s="13">
        <v>18</v>
      </c>
      <c r="F7" s="31">
        <f t="shared" si="0"/>
        <v>0.21386138613861388</v>
      </c>
      <c r="G7" s="13">
        <v>35</v>
      </c>
      <c r="H7" s="31">
        <f t="shared" si="1"/>
        <v>0.41584158415841588</v>
      </c>
      <c r="I7" s="13">
        <v>35</v>
      </c>
      <c r="J7" s="31">
        <f t="shared" si="2"/>
        <v>0.41584158415841588</v>
      </c>
      <c r="K7" s="13">
        <v>35</v>
      </c>
      <c r="L7" s="31">
        <f t="shared" si="3"/>
        <v>0.41584158415841588</v>
      </c>
      <c r="M7" s="13">
        <v>36</v>
      </c>
      <c r="N7" s="31">
        <f t="shared" si="4"/>
        <v>0.42772277227722777</v>
      </c>
      <c r="O7" s="13">
        <v>32</v>
      </c>
      <c r="P7" s="31">
        <f t="shared" si="5"/>
        <v>0.38019801980198026</v>
      </c>
      <c r="Q7" s="13">
        <v>24</v>
      </c>
      <c r="R7" s="31">
        <f t="shared" si="6"/>
        <v>0.28514851485148518</v>
      </c>
      <c r="S7" s="13">
        <v>35</v>
      </c>
      <c r="T7" s="31">
        <f t="shared" si="7"/>
        <v>0.41584158415841588</v>
      </c>
      <c r="U7" s="13">
        <v>20</v>
      </c>
      <c r="V7" s="31">
        <f t="shared" si="8"/>
        <v>0.23762376237623764</v>
      </c>
      <c r="W7" s="13">
        <v>32</v>
      </c>
      <c r="X7" s="31">
        <f t="shared" si="9"/>
        <v>0.38019801980198026</v>
      </c>
      <c r="Z7" s="13">
        <v>10</v>
      </c>
      <c r="AA7" s="52">
        <f t="shared" si="10"/>
        <v>0.11881188118811882</v>
      </c>
      <c r="AC7" s="21">
        <f>cálculos1!O7</f>
        <v>0</v>
      </c>
      <c r="AD7" s="22">
        <f t="shared" si="12"/>
        <v>0</v>
      </c>
      <c r="AE7" s="21">
        <f>cálculos1!P7</f>
        <v>0</v>
      </c>
      <c r="AF7" s="22">
        <f t="shared" si="13"/>
        <v>0</v>
      </c>
      <c r="AH7" s="22">
        <v>0.75</v>
      </c>
      <c r="AI7" s="13">
        <f>COUNTIF($AF$2:$AF$79,"=0,75")</f>
        <v>0</v>
      </c>
    </row>
    <row r="8" spans="1:35" x14ac:dyDescent="0.25">
      <c r="A8" s="30" t="s">
        <v>5</v>
      </c>
      <c r="B8" s="30" t="s">
        <v>12</v>
      </c>
      <c r="C8" s="14">
        <v>389</v>
      </c>
      <c r="D8" s="14">
        <f t="shared" si="11"/>
        <v>324.16666666666663</v>
      </c>
      <c r="E8" s="13">
        <v>102</v>
      </c>
      <c r="F8" s="31">
        <f t="shared" si="0"/>
        <v>0.31465295629820056</v>
      </c>
      <c r="G8" s="13">
        <v>128</v>
      </c>
      <c r="H8" s="31">
        <f t="shared" si="1"/>
        <v>0.39485861182519283</v>
      </c>
      <c r="I8" s="13">
        <v>126</v>
      </c>
      <c r="J8" s="31">
        <f t="shared" si="2"/>
        <v>0.3886889460154242</v>
      </c>
      <c r="K8" s="13">
        <v>126</v>
      </c>
      <c r="L8" s="31">
        <f t="shared" si="3"/>
        <v>0.3886889460154242</v>
      </c>
      <c r="M8" s="13">
        <v>124</v>
      </c>
      <c r="N8" s="31">
        <f t="shared" si="4"/>
        <v>0.38251928020565557</v>
      </c>
      <c r="O8" s="13">
        <v>124</v>
      </c>
      <c r="P8" s="31">
        <f t="shared" si="5"/>
        <v>0.38251928020565557</v>
      </c>
      <c r="Q8" s="13">
        <v>92</v>
      </c>
      <c r="R8" s="31">
        <f t="shared" si="6"/>
        <v>0.28380462724935734</v>
      </c>
      <c r="S8" s="13">
        <v>156</v>
      </c>
      <c r="T8" s="31">
        <f t="shared" si="7"/>
        <v>0.48123393316195379</v>
      </c>
      <c r="U8" s="13">
        <v>126</v>
      </c>
      <c r="V8" s="31">
        <f t="shared" si="8"/>
        <v>0.3886889460154242</v>
      </c>
      <c r="W8" s="13">
        <v>128</v>
      </c>
      <c r="X8" s="31">
        <f t="shared" si="9"/>
        <v>0.39485861182519283</v>
      </c>
      <c r="Z8" s="13">
        <v>13</v>
      </c>
      <c r="AA8" s="52">
        <f t="shared" si="10"/>
        <v>4.0102827763496149E-2</v>
      </c>
      <c r="AC8" s="21">
        <f>cálculos1!O8</f>
        <v>0</v>
      </c>
      <c r="AD8" s="22">
        <f t="shared" si="12"/>
        <v>0</v>
      </c>
      <c r="AE8" s="21">
        <f>cálculos1!P8</f>
        <v>0</v>
      </c>
      <c r="AF8" s="22">
        <f t="shared" si="13"/>
        <v>0</v>
      </c>
      <c r="AH8" s="22">
        <v>1</v>
      </c>
      <c r="AI8" s="13">
        <f>COUNTIF($AF$2:$AF$79,"=1,0")</f>
        <v>0</v>
      </c>
    </row>
    <row r="9" spans="1:35" ht="15" customHeight="1" x14ac:dyDescent="0.25">
      <c r="A9" s="30" t="s">
        <v>5</v>
      </c>
      <c r="B9" s="30" t="s">
        <v>13</v>
      </c>
      <c r="C9" s="14">
        <v>75</v>
      </c>
      <c r="D9" s="14">
        <f t="shared" si="11"/>
        <v>62.5</v>
      </c>
      <c r="E9" s="13">
        <v>24</v>
      </c>
      <c r="F9" s="31">
        <f t="shared" si="0"/>
        <v>0.38400000000000001</v>
      </c>
      <c r="G9" s="13">
        <v>18</v>
      </c>
      <c r="H9" s="31">
        <f t="shared" si="1"/>
        <v>0.28799999999999998</v>
      </c>
      <c r="I9" s="13">
        <v>21</v>
      </c>
      <c r="J9" s="31">
        <f t="shared" si="2"/>
        <v>0.33600000000000002</v>
      </c>
      <c r="K9" s="13">
        <v>21</v>
      </c>
      <c r="L9" s="31">
        <f t="shared" si="3"/>
        <v>0.33600000000000002</v>
      </c>
      <c r="M9" s="13">
        <v>26</v>
      </c>
      <c r="N9" s="31">
        <f t="shared" si="4"/>
        <v>0.41599999999999998</v>
      </c>
      <c r="O9" s="13">
        <v>19</v>
      </c>
      <c r="P9" s="31">
        <f t="shared" si="5"/>
        <v>0.30399999999999999</v>
      </c>
      <c r="Q9" s="13">
        <v>23</v>
      </c>
      <c r="R9" s="31">
        <f t="shared" si="6"/>
        <v>0.36799999999999999</v>
      </c>
      <c r="S9" s="13">
        <v>26</v>
      </c>
      <c r="T9" s="31">
        <f t="shared" si="7"/>
        <v>0.41599999999999998</v>
      </c>
      <c r="U9" s="13">
        <v>40</v>
      </c>
      <c r="V9" s="31">
        <f t="shared" si="8"/>
        <v>0.64</v>
      </c>
      <c r="W9" s="13">
        <v>26</v>
      </c>
      <c r="X9" s="31">
        <f t="shared" si="9"/>
        <v>0.41599999999999998</v>
      </c>
      <c r="Z9" s="13">
        <v>20</v>
      </c>
      <c r="AA9" s="52">
        <f t="shared" si="10"/>
        <v>0.32</v>
      </c>
      <c r="AC9" s="21">
        <f>cálculos1!O9</f>
        <v>0</v>
      </c>
      <c r="AD9" s="22">
        <f t="shared" si="12"/>
        <v>0</v>
      </c>
      <c r="AE9" s="21">
        <f>cálculos1!P9</f>
        <v>0</v>
      </c>
      <c r="AF9" s="22">
        <f t="shared" si="13"/>
        <v>0</v>
      </c>
    </row>
    <row r="10" spans="1:35" x14ac:dyDescent="0.25">
      <c r="A10" s="30" t="s">
        <v>2</v>
      </c>
      <c r="B10" s="30" t="s">
        <v>14</v>
      </c>
      <c r="C10" s="14">
        <v>1449</v>
      </c>
      <c r="D10" s="14">
        <f t="shared" si="11"/>
        <v>1207.5</v>
      </c>
      <c r="E10" s="13">
        <v>436</v>
      </c>
      <c r="F10" s="31">
        <f t="shared" si="0"/>
        <v>0.3610766045548654</v>
      </c>
      <c r="G10" s="13">
        <v>480</v>
      </c>
      <c r="H10" s="31">
        <f t="shared" si="1"/>
        <v>0.39751552795031053</v>
      </c>
      <c r="I10" s="13">
        <v>480</v>
      </c>
      <c r="J10" s="31">
        <f t="shared" si="2"/>
        <v>0.39751552795031053</v>
      </c>
      <c r="K10" s="13">
        <v>517</v>
      </c>
      <c r="L10" s="31">
        <f t="shared" si="3"/>
        <v>0.42815734989648035</v>
      </c>
      <c r="M10" s="13">
        <v>497</v>
      </c>
      <c r="N10" s="31">
        <f t="shared" si="4"/>
        <v>0.4115942028985507</v>
      </c>
      <c r="O10" s="13">
        <v>498</v>
      </c>
      <c r="P10" s="31">
        <f t="shared" si="5"/>
        <v>0.4124223602484472</v>
      </c>
      <c r="Q10" s="13">
        <v>375</v>
      </c>
      <c r="R10" s="31">
        <f t="shared" si="6"/>
        <v>0.3105590062111801</v>
      </c>
      <c r="S10" s="13">
        <v>473</v>
      </c>
      <c r="T10" s="31">
        <f t="shared" si="7"/>
        <v>0.39171842650103522</v>
      </c>
      <c r="U10" s="13">
        <v>469</v>
      </c>
      <c r="V10" s="31">
        <f t="shared" si="8"/>
        <v>0.38840579710144929</v>
      </c>
      <c r="W10" s="13">
        <v>412</v>
      </c>
      <c r="X10" s="31">
        <f t="shared" si="9"/>
        <v>0.34120082815734992</v>
      </c>
      <c r="Z10" s="13">
        <v>415</v>
      </c>
      <c r="AA10" s="52">
        <f t="shared" si="10"/>
        <v>0.34368530020703936</v>
      </c>
      <c r="AC10" s="21">
        <f>cálculos1!O10</f>
        <v>0</v>
      </c>
      <c r="AD10" s="22">
        <f t="shared" si="12"/>
        <v>0</v>
      </c>
      <c r="AE10" s="21">
        <f>cálculos1!P10</f>
        <v>0</v>
      </c>
      <c r="AF10" s="22">
        <f t="shared" si="13"/>
        <v>0</v>
      </c>
    </row>
    <row r="11" spans="1:35" x14ac:dyDescent="0.25">
      <c r="A11" s="30" t="s">
        <v>5</v>
      </c>
      <c r="B11" s="30" t="s">
        <v>15</v>
      </c>
      <c r="C11" s="14">
        <v>145</v>
      </c>
      <c r="D11" s="14">
        <f t="shared" si="11"/>
        <v>120.83333333333334</v>
      </c>
      <c r="E11" s="13">
        <v>2</v>
      </c>
      <c r="F11" s="31">
        <f t="shared" si="0"/>
        <v>1.6551724137931031E-2</v>
      </c>
      <c r="G11" s="13">
        <v>49</v>
      </c>
      <c r="H11" s="31">
        <f t="shared" si="1"/>
        <v>0.40551724137931033</v>
      </c>
      <c r="I11" s="13">
        <v>49</v>
      </c>
      <c r="J11" s="31">
        <f t="shared" si="2"/>
        <v>0.40551724137931033</v>
      </c>
      <c r="K11" s="13">
        <v>47</v>
      </c>
      <c r="L11" s="31">
        <f t="shared" si="3"/>
        <v>0.38896551724137929</v>
      </c>
      <c r="M11" s="13">
        <v>48</v>
      </c>
      <c r="N11" s="31">
        <f t="shared" si="4"/>
        <v>0.39724137931034481</v>
      </c>
      <c r="O11" s="13">
        <v>47</v>
      </c>
      <c r="P11" s="31">
        <f t="shared" si="5"/>
        <v>0.38896551724137929</v>
      </c>
      <c r="Q11" s="13">
        <v>44</v>
      </c>
      <c r="R11" s="31">
        <f t="shared" si="6"/>
        <v>0.36413793103448272</v>
      </c>
      <c r="S11" s="13">
        <v>47</v>
      </c>
      <c r="T11" s="31">
        <f t="shared" si="7"/>
        <v>0.38896551724137929</v>
      </c>
      <c r="U11" s="13">
        <v>51</v>
      </c>
      <c r="V11" s="31">
        <f t="shared" si="8"/>
        <v>0.42206896551724132</v>
      </c>
      <c r="W11" s="13">
        <v>40</v>
      </c>
      <c r="X11" s="31">
        <f t="shared" si="9"/>
        <v>0.33103448275862069</v>
      </c>
      <c r="Z11" s="13">
        <v>2</v>
      </c>
      <c r="AA11" s="52">
        <f t="shared" si="10"/>
        <v>1.6551724137931031E-2</v>
      </c>
      <c r="AC11" s="21">
        <f>cálculos1!O11</f>
        <v>0</v>
      </c>
      <c r="AD11" s="22">
        <f t="shared" si="12"/>
        <v>0</v>
      </c>
      <c r="AE11" s="21">
        <f>cálculos1!P11</f>
        <v>0</v>
      </c>
      <c r="AF11" s="22">
        <f t="shared" si="13"/>
        <v>0</v>
      </c>
      <c r="AH11" s="58" t="s">
        <v>153</v>
      </c>
      <c r="AI11" s="58"/>
    </row>
    <row r="12" spans="1:35" x14ac:dyDescent="0.25">
      <c r="A12" s="30" t="s">
        <v>4</v>
      </c>
      <c r="B12" s="30" t="s">
        <v>16</v>
      </c>
      <c r="C12" s="14">
        <v>380</v>
      </c>
      <c r="D12" s="14">
        <f t="shared" si="11"/>
        <v>316.66666666666669</v>
      </c>
      <c r="E12" s="13">
        <v>55</v>
      </c>
      <c r="F12" s="31">
        <f t="shared" si="0"/>
        <v>0.17368421052631577</v>
      </c>
      <c r="G12" s="13">
        <v>110</v>
      </c>
      <c r="H12" s="31">
        <f t="shared" si="1"/>
        <v>0.34736842105263155</v>
      </c>
      <c r="I12" s="13">
        <v>111</v>
      </c>
      <c r="J12" s="31">
        <f t="shared" si="2"/>
        <v>0.35052631578947369</v>
      </c>
      <c r="K12" s="13">
        <v>121</v>
      </c>
      <c r="L12" s="31">
        <f t="shared" si="3"/>
        <v>0.38210526315789473</v>
      </c>
      <c r="M12" s="13">
        <v>116</v>
      </c>
      <c r="N12" s="31">
        <f t="shared" si="4"/>
        <v>0.36631578947368421</v>
      </c>
      <c r="O12" s="13">
        <v>116</v>
      </c>
      <c r="P12" s="31">
        <f t="shared" si="5"/>
        <v>0.36631578947368421</v>
      </c>
      <c r="Q12" s="13">
        <v>109</v>
      </c>
      <c r="R12" s="31">
        <f t="shared" si="6"/>
        <v>0.34421052631578947</v>
      </c>
      <c r="S12" s="13">
        <v>130</v>
      </c>
      <c r="T12" s="31">
        <f t="shared" si="7"/>
        <v>0.41052631578947368</v>
      </c>
      <c r="U12" s="13">
        <v>123</v>
      </c>
      <c r="V12" s="31">
        <f t="shared" si="8"/>
        <v>0.38842105263157894</v>
      </c>
      <c r="W12" s="13">
        <v>110</v>
      </c>
      <c r="X12" s="31">
        <f t="shared" si="9"/>
        <v>0.34736842105263155</v>
      </c>
      <c r="Z12" s="13">
        <v>23</v>
      </c>
      <c r="AA12" s="52">
        <f t="shared" si="10"/>
        <v>7.2631578947368422E-2</v>
      </c>
      <c r="AC12" s="21">
        <f>cálculos1!O12</f>
        <v>0</v>
      </c>
      <c r="AD12" s="22">
        <f t="shared" si="12"/>
        <v>0</v>
      </c>
      <c r="AE12" s="21">
        <f>cálculos1!P12</f>
        <v>0</v>
      </c>
      <c r="AF12" s="22">
        <f t="shared" si="13"/>
        <v>0</v>
      </c>
      <c r="AH12" s="25" t="s">
        <v>151</v>
      </c>
      <c r="AI12" s="25" t="s">
        <v>150</v>
      </c>
    </row>
    <row r="13" spans="1:35" x14ac:dyDescent="0.25">
      <c r="A13" s="30" t="s">
        <v>3</v>
      </c>
      <c r="B13" s="30" t="s">
        <v>17</v>
      </c>
      <c r="C13" s="14">
        <v>633</v>
      </c>
      <c r="D13" s="14">
        <f t="shared" si="11"/>
        <v>527.5</v>
      </c>
      <c r="E13" s="13">
        <v>190</v>
      </c>
      <c r="F13" s="31">
        <f t="shared" si="0"/>
        <v>0.36018957345971564</v>
      </c>
      <c r="G13" s="13">
        <v>171</v>
      </c>
      <c r="H13" s="31">
        <f t="shared" si="1"/>
        <v>0.32417061611374409</v>
      </c>
      <c r="I13" s="13">
        <v>175</v>
      </c>
      <c r="J13" s="31">
        <f t="shared" si="2"/>
        <v>0.33175355450236965</v>
      </c>
      <c r="K13" s="13">
        <v>197</v>
      </c>
      <c r="L13" s="31">
        <f t="shared" si="3"/>
        <v>0.37345971563981045</v>
      </c>
      <c r="M13" s="13">
        <v>189</v>
      </c>
      <c r="N13" s="31">
        <f t="shared" si="4"/>
        <v>0.35829383886255922</v>
      </c>
      <c r="O13" s="13">
        <v>195</v>
      </c>
      <c r="P13" s="31">
        <f t="shared" si="5"/>
        <v>0.36966824644549762</v>
      </c>
      <c r="Q13" s="13">
        <v>139</v>
      </c>
      <c r="R13" s="31">
        <f t="shared" si="6"/>
        <v>0.26350710900473934</v>
      </c>
      <c r="S13" s="13">
        <v>161</v>
      </c>
      <c r="T13" s="31">
        <f t="shared" si="7"/>
        <v>0.30521327014218008</v>
      </c>
      <c r="U13" s="13">
        <v>178</v>
      </c>
      <c r="V13" s="31">
        <f t="shared" si="8"/>
        <v>0.33744075829383885</v>
      </c>
      <c r="W13" s="13">
        <v>150</v>
      </c>
      <c r="X13" s="31">
        <f t="shared" si="9"/>
        <v>0.28436018957345971</v>
      </c>
      <c r="Z13" s="13">
        <v>181</v>
      </c>
      <c r="AA13" s="52">
        <f t="shared" si="10"/>
        <v>0.34312796208530805</v>
      </c>
      <c r="AC13" s="21">
        <f>cálculos1!O13</f>
        <v>0</v>
      </c>
      <c r="AD13" s="22">
        <f t="shared" si="12"/>
        <v>0</v>
      </c>
      <c r="AE13" s="21">
        <f>cálculos1!P13</f>
        <v>0</v>
      </c>
      <c r="AF13" s="22">
        <f t="shared" si="13"/>
        <v>0</v>
      </c>
      <c r="AH13" s="35">
        <v>0</v>
      </c>
      <c r="AI13" s="13">
        <f>COUNTIF($AD$2:$AD$79,"=0")</f>
        <v>76</v>
      </c>
    </row>
    <row r="14" spans="1:35" x14ac:dyDescent="0.25">
      <c r="A14" s="30" t="s">
        <v>3</v>
      </c>
      <c r="B14" s="30" t="s">
        <v>18</v>
      </c>
      <c r="C14" s="14">
        <v>166</v>
      </c>
      <c r="D14" s="14">
        <f t="shared" si="11"/>
        <v>138.33333333333334</v>
      </c>
      <c r="E14" s="13">
        <v>38</v>
      </c>
      <c r="F14" s="31">
        <f t="shared" si="0"/>
        <v>0.27469879518072288</v>
      </c>
      <c r="G14" s="13">
        <v>70</v>
      </c>
      <c r="H14" s="31">
        <f t="shared" si="1"/>
        <v>0.50602409638554213</v>
      </c>
      <c r="I14" s="13">
        <v>70</v>
      </c>
      <c r="J14" s="31">
        <f t="shared" si="2"/>
        <v>0.50602409638554213</v>
      </c>
      <c r="K14" s="13">
        <v>73</v>
      </c>
      <c r="L14" s="31">
        <f t="shared" si="3"/>
        <v>0.52771084337349394</v>
      </c>
      <c r="M14" s="13">
        <v>74</v>
      </c>
      <c r="N14" s="31">
        <f t="shared" si="4"/>
        <v>0.53493975903614455</v>
      </c>
      <c r="O14" s="13">
        <v>63</v>
      </c>
      <c r="P14" s="31">
        <f t="shared" si="5"/>
        <v>0.45542168674698791</v>
      </c>
      <c r="Q14" s="13">
        <v>51</v>
      </c>
      <c r="R14" s="31">
        <f t="shared" si="6"/>
        <v>0.36867469879518072</v>
      </c>
      <c r="S14" s="13">
        <v>68</v>
      </c>
      <c r="T14" s="31">
        <f t="shared" si="7"/>
        <v>0.49156626506024093</v>
      </c>
      <c r="U14" s="13">
        <v>57</v>
      </c>
      <c r="V14" s="31">
        <f t="shared" si="8"/>
        <v>0.41204819277108429</v>
      </c>
      <c r="W14" s="13">
        <v>58</v>
      </c>
      <c r="X14" s="31">
        <f t="shared" si="9"/>
        <v>0.41927710843373489</v>
      </c>
      <c r="Z14" s="13">
        <v>11</v>
      </c>
      <c r="AA14" s="52">
        <f t="shared" si="10"/>
        <v>7.9518072289156624E-2</v>
      </c>
      <c r="AC14" s="21">
        <f>cálculos1!O14</f>
        <v>0</v>
      </c>
      <c r="AD14" s="22">
        <f t="shared" si="12"/>
        <v>0</v>
      </c>
      <c r="AE14" s="21">
        <f>cálculos1!P14</f>
        <v>0</v>
      </c>
      <c r="AF14" s="22">
        <f t="shared" si="13"/>
        <v>0</v>
      </c>
      <c r="AH14" s="35">
        <v>0.1</v>
      </c>
      <c r="AI14" s="13">
        <f>COUNTIF($AD$2:$AD$79,"=0,1")</f>
        <v>1</v>
      </c>
    </row>
    <row r="15" spans="1:35" x14ac:dyDescent="0.25">
      <c r="A15" s="30" t="s">
        <v>5</v>
      </c>
      <c r="B15" s="30" t="s">
        <v>19</v>
      </c>
      <c r="C15" s="14">
        <v>109</v>
      </c>
      <c r="D15" s="14">
        <f t="shared" si="11"/>
        <v>90.833333333333343</v>
      </c>
      <c r="E15" s="13">
        <v>56</v>
      </c>
      <c r="F15" s="31">
        <f t="shared" si="0"/>
        <v>0.61651376146788983</v>
      </c>
      <c r="G15" s="13">
        <v>32</v>
      </c>
      <c r="H15" s="31">
        <f t="shared" si="1"/>
        <v>0.35229357798165134</v>
      </c>
      <c r="I15" s="13">
        <v>32</v>
      </c>
      <c r="J15" s="31">
        <f t="shared" si="2"/>
        <v>0.35229357798165134</v>
      </c>
      <c r="K15" s="13">
        <v>39</v>
      </c>
      <c r="L15" s="31">
        <f t="shared" si="3"/>
        <v>0.42935779816513758</v>
      </c>
      <c r="M15" s="13">
        <v>37</v>
      </c>
      <c r="N15" s="31">
        <f t="shared" si="4"/>
        <v>0.40733944954128437</v>
      </c>
      <c r="O15" s="13">
        <v>34</v>
      </c>
      <c r="P15" s="31">
        <f t="shared" si="5"/>
        <v>0.37431192660550455</v>
      </c>
      <c r="Q15" s="13">
        <v>30</v>
      </c>
      <c r="R15" s="31">
        <f t="shared" si="6"/>
        <v>0.33027522935779813</v>
      </c>
      <c r="S15" s="13">
        <v>40</v>
      </c>
      <c r="T15" s="31">
        <f t="shared" si="7"/>
        <v>0.44036697247706419</v>
      </c>
      <c r="U15" s="13">
        <v>52</v>
      </c>
      <c r="V15" s="31">
        <f t="shared" si="8"/>
        <v>0.57247706422018341</v>
      </c>
      <c r="W15" s="13">
        <v>24</v>
      </c>
      <c r="X15" s="31">
        <f t="shared" si="9"/>
        <v>0.26422018348623849</v>
      </c>
      <c r="Z15" s="13">
        <v>43</v>
      </c>
      <c r="AA15" s="52">
        <f t="shared" si="10"/>
        <v>0.47339449541284401</v>
      </c>
      <c r="AC15" s="21">
        <f>cálculos1!O15</f>
        <v>0</v>
      </c>
      <c r="AD15" s="22">
        <f t="shared" si="12"/>
        <v>0</v>
      </c>
      <c r="AE15" s="21">
        <f>cálculos1!P15</f>
        <v>0</v>
      </c>
      <c r="AF15" s="22">
        <f t="shared" si="13"/>
        <v>0</v>
      </c>
      <c r="AH15" s="35">
        <v>0.2</v>
      </c>
      <c r="AI15" s="13">
        <f>COUNTIF($AD$2:$AD$79,"=0,2")</f>
        <v>0</v>
      </c>
    </row>
    <row r="16" spans="1:35" x14ac:dyDescent="0.25">
      <c r="A16" s="30" t="s">
        <v>2</v>
      </c>
      <c r="B16" s="30" t="s">
        <v>20</v>
      </c>
      <c r="C16" s="14">
        <v>203</v>
      </c>
      <c r="D16" s="14">
        <f t="shared" si="11"/>
        <v>169.16666666666669</v>
      </c>
      <c r="E16" s="13">
        <v>56</v>
      </c>
      <c r="F16" s="31">
        <f t="shared" si="0"/>
        <v>0.33103448275862063</v>
      </c>
      <c r="G16" s="13">
        <v>63</v>
      </c>
      <c r="H16" s="31">
        <f t="shared" si="1"/>
        <v>0.37241379310344824</v>
      </c>
      <c r="I16" s="13">
        <v>63</v>
      </c>
      <c r="J16" s="31">
        <f t="shared" si="2"/>
        <v>0.37241379310344824</v>
      </c>
      <c r="K16" s="13">
        <v>66</v>
      </c>
      <c r="L16" s="31">
        <f t="shared" si="3"/>
        <v>0.39014778325123151</v>
      </c>
      <c r="M16" s="13">
        <v>65</v>
      </c>
      <c r="N16" s="31">
        <f t="shared" si="4"/>
        <v>0.38423645320197042</v>
      </c>
      <c r="O16" s="13">
        <v>63</v>
      </c>
      <c r="P16" s="31">
        <f t="shared" si="5"/>
        <v>0.37241379310344824</v>
      </c>
      <c r="Q16" s="13">
        <v>74</v>
      </c>
      <c r="R16" s="31">
        <f t="shared" si="6"/>
        <v>0.43743842364532015</v>
      </c>
      <c r="S16" s="13">
        <v>84</v>
      </c>
      <c r="T16" s="31">
        <f t="shared" si="7"/>
        <v>0.49655172413793097</v>
      </c>
      <c r="U16" s="13">
        <v>98</v>
      </c>
      <c r="V16" s="31">
        <f t="shared" si="8"/>
        <v>0.57931034482758614</v>
      </c>
      <c r="W16" s="13">
        <v>79</v>
      </c>
      <c r="X16" s="31">
        <f t="shared" si="9"/>
        <v>0.46699507389162559</v>
      </c>
      <c r="Z16" s="13">
        <v>5</v>
      </c>
      <c r="AA16" s="52">
        <f t="shared" si="10"/>
        <v>2.9556650246305414E-2</v>
      </c>
      <c r="AC16" s="21">
        <f>cálculos1!O16</f>
        <v>0</v>
      </c>
      <c r="AD16" s="22">
        <f t="shared" si="12"/>
        <v>0</v>
      </c>
      <c r="AE16" s="21">
        <f>cálculos1!P16</f>
        <v>0</v>
      </c>
      <c r="AF16" s="22">
        <f t="shared" si="13"/>
        <v>0</v>
      </c>
      <c r="AH16" s="35">
        <v>0.3</v>
      </c>
      <c r="AI16" s="13">
        <f>COUNTIF($AD$2:$AD$79,"=0,3")</f>
        <v>0</v>
      </c>
    </row>
    <row r="17" spans="1:35" x14ac:dyDescent="0.25">
      <c r="A17" s="30" t="s">
        <v>5</v>
      </c>
      <c r="B17" s="30" t="s">
        <v>21</v>
      </c>
      <c r="C17" s="14">
        <v>2550</v>
      </c>
      <c r="D17" s="14">
        <f t="shared" si="11"/>
        <v>2125</v>
      </c>
      <c r="E17" s="13">
        <v>1718</v>
      </c>
      <c r="F17" s="31">
        <f t="shared" si="0"/>
        <v>0.80847058823529416</v>
      </c>
      <c r="G17" s="13">
        <v>739</v>
      </c>
      <c r="H17" s="31">
        <f t="shared" si="1"/>
        <v>0.34776470588235292</v>
      </c>
      <c r="I17" s="13">
        <v>733</v>
      </c>
      <c r="J17" s="31">
        <f t="shared" si="2"/>
        <v>0.34494117647058825</v>
      </c>
      <c r="K17" s="13">
        <v>816</v>
      </c>
      <c r="L17" s="31">
        <f t="shared" si="3"/>
        <v>0.38400000000000001</v>
      </c>
      <c r="M17" s="13">
        <v>795</v>
      </c>
      <c r="N17" s="31">
        <f t="shared" si="4"/>
        <v>0.37411764705882355</v>
      </c>
      <c r="O17" s="13">
        <v>750</v>
      </c>
      <c r="P17" s="31">
        <f t="shared" si="5"/>
        <v>0.35294117647058826</v>
      </c>
      <c r="Q17" s="13">
        <v>587</v>
      </c>
      <c r="R17" s="31">
        <f t="shared" si="6"/>
        <v>0.27623529411764708</v>
      </c>
      <c r="S17" s="13">
        <v>769</v>
      </c>
      <c r="T17" s="31">
        <f t="shared" si="7"/>
        <v>0.36188235294117649</v>
      </c>
      <c r="U17" s="13">
        <v>887</v>
      </c>
      <c r="V17" s="31">
        <f t="shared" si="8"/>
        <v>0.41741176470588237</v>
      </c>
      <c r="W17" s="13">
        <v>584</v>
      </c>
      <c r="X17" s="31">
        <f t="shared" si="9"/>
        <v>0.27482352941176469</v>
      </c>
      <c r="Z17" s="13">
        <v>1718</v>
      </c>
      <c r="AA17" s="52">
        <f t="shared" si="10"/>
        <v>0.80847058823529416</v>
      </c>
      <c r="AC17" s="21">
        <f>cálculos1!O17</f>
        <v>0</v>
      </c>
      <c r="AD17" s="22">
        <f t="shared" si="12"/>
        <v>0</v>
      </c>
      <c r="AE17" s="21">
        <f>cálculos1!P17</f>
        <v>0</v>
      </c>
      <c r="AF17" s="22">
        <f t="shared" si="13"/>
        <v>0</v>
      </c>
      <c r="AH17" s="35">
        <v>0.4</v>
      </c>
      <c r="AI17" s="13">
        <f>COUNTIF($AD$2:$AD$79,"=0,4")</f>
        <v>0</v>
      </c>
    </row>
    <row r="18" spans="1:35" x14ac:dyDescent="0.25">
      <c r="A18" s="30" t="s">
        <v>2</v>
      </c>
      <c r="B18" s="30" t="s">
        <v>22</v>
      </c>
      <c r="C18" s="14">
        <v>5265</v>
      </c>
      <c r="D18" s="14">
        <f t="shared" si="11"/>
        <v>4387.5</v>
      </c>
      <c r="E18" s="13">
        <v>1055</v>
      </c>
      <c r="F18" s="31">
        <f t="shared" si="0"/>
        <v>0.24045584045584045</v>
      </c>
      <c r="G18" s="13">
        <v>1422</v>
      </c>
      <c r="H18" s="31">
        <f t="shared" si="1"/>
        <v>0.32410256410256411</v>
      </c>
      <c r="I18" s="13">
        <v>1428</v>
      </c>
      <c r="J18" s="31">
        <f t="shared" si="2"/>
        <v>0.32547008547008549</v>
      </c>
      <c r="K18" s="13">
        <v>1617</v>
      </c>
      <c r="L18" s="31">
        <f t="shared" si="3"/>
        <v>0.36854700854700856</v>
      </c>
      <c r="M18" s="13">
        <v>1577</v>
      </c>
      <c r="N18" s="31">
        <f t="shared" si="4"/>
        <v>0.35943019943019944</v>
      </c>
      <c r="O18" s="13">
        <v>1523</v>
      </c>
      <c r="P18" s="31">
        <f t="shared" si="5"/>
        <v>0.34712250712250714</v>
      </c>
      <c r="Q18" s="13">
        <v>1202</v>
      </c>
      <c r="R18" s="31">
        <f t="shared" si="6"/>
        <v>0.27396011396011394</v>
      </c>
      <c r="S18" s="13">
        <v>1481</v>
      </c>
      <c r="T18" s="31">
        <f t="shared" si="7"/>
        <v>0.33754985754985756</v>
      </c>
      <c r="U18" s="13">
        <v>1455</v>
      </c>
      <c r="V18" s="31">
        <f t="shared" si="8"/>
        <v>0.33162393162393161</v>
      </c>
      <c r="W18" s="13">
        <v>1207</v>
      </c>
      <c r="X18" s="31">
        <f t="shared" si="9"/>
        <v>0.27509971509971509</v>
      </c>
      <c r="Z18" s="13">
        <v>1022</v>
      </c>
      <c r="AA18" s="52">
        <f t="shared" si="10"/>
        <v>0.23293447293447295</v>
      </c>
      <c r="AC18" s="21">
        <f>cálculos1!O18</f>
        <v>0</v>
      </c>
      <c r="AD18" s="22">
        <f t="shared" si="12"/>
        <v>0</v>
      </c>
      <c r="AE18" s="21">
        <f>cálculos1!P18</f>
        <v>0</v>
      </c>
      <c r="AF18" s="22">
        <f t="shared" si="13"/>
        <v>0</v>
      </c>
      <c r="AH18" s="35">
        <v>0.5</v>
      </c>
      <c r="AI18" s="13">
        <f>COUNTIF($AD$2:$AD$79,"=0,5")</f>
        <v>1</v>
      </c>
    </row>
    <row r="19" spans="1:35" x14ac:dyDescent="0.25">
      <c r="A19" s="30" t="s">
        <v>5</v>
      </c>
      <c r="B19" s="30" t="s">
        <v>23</v>
      </c>
      <c r="C19" s="14">
        <v>407</v>
      </c>
      <c r="D19" s="14">
        <f t="shared" si="11"/>
        <v>339.16666666666663</v>
      </c>
      <c r="E19" s="13">
        <v>120</v>
      </c>
      <c r="F19" s="31">
        <f t="shared" si="0"/>
        <v>0.35380835380835385</v>
      </c>
      <c r="G19" s="13">
        <v>155</v>
      </c>
      <c r="H19" s="31">
        <f t="shared" si="1"/>
        <v>0.45700245700245706</v>
      </c>
      <c r="I19" s="13">
        <v>155</v>
      </c>
      <c r="J19" s="31">
        <f t="shared" si="2"/>
        <v>0.45700245700245706</v>
      </c>
      <c r="K19" s="13">
        <v>154</v>
      </c>
      <c r="L19" s="31">
        <f t="shared" si="3"/>
        <v>0.45405405405405408</v>
      </c>
      <c r="M19" s="13">
        <v>155</v>
      </c>
      <c r="N19" s="31">
        <f t="shared" si="4"/>
        <v>0.45700245700245706</v>
      </c>
      <c r="O19" s="13">
        <v>167</v>
      </c>
      <c r="P19" s="31">
        <f t="shared" si="5"/>
        <v>0.49238329238329243</v>
      </c>
      <c r="Q19" s="13">
        <v>132</v>
      </c>
      <c r="R19" s="31">
        <f t="shared" si="6"/>
        <v>0.38918918918918921</v>
      </c>
      <c r="S19" s="13">
        <v>173</v>
      </c>
      <c r="T19" s="31">
        <f t="shared" si="7"/>
        <v>0.51007371007371016</v>
      </c>
      <c r="U19" s="13">
        <v>193</v>
      </c>
      <c r="V19" s="31">
        <f t="shared" si="8"/>
        <v>0.56904176904176906</v>
      </c>
      <c r="W19" s="13">
        <v>162</v>
      </c>
      <c r="X19" s="31">
        <f t="shared" si="9"/>
        <v>0.47764127764127767</v>
      </c>
      <c r="Z19" s="13">
        <v>110</v>
      </c>
      <c r="AA19" s="52">
        <f t="shared" si="10"/>
        <v>0.32432432432432434</v>
      </c>
      <c r="AC19" s="21">
        <f>cálculos1!O19</f>
        <v>0</v>
      </c>
      <c r="AD19" s="22">
        <f t="shared" si="12"/>
        <v>0</v>
      </c>
      <c r="AE19" s="21">
        <f>cálculos1!P19</f>
        <v>0</v>
      </c>
      <c r="AF19" s="22">
        <f t="shared" si="13"/>
        <v>0</v>
      </c>
      <c r="AH19" s="35">
        <v>0.6</v>
      </c>
      <c r="AI19" s="13">
        <f>COUNTIF($AD$2:$AD$79,"=0,6")</f>
        <v>0</v>
      </c>
    </row>
    <row r="20" spans="1:35" x14ac:dyDescent="0.25">
      <c r="A20" s="30" t="s">
        <v>4</v>
      </c>
      <c r="B20" s="30" t="s">
        <v>24</v>
      </c>
      <c r="C20" s="14">
        <v>1491</v>
      </c>
      <c r="D20" s="14">
        <f t="shared" si="11"/>
        <v>1242.5</v>
      </c>
      <c r="E20" s="13">
        <v>1158</v>
      </c>
      <c r="F20" s="31">
        <f t="shared" si="0"/>
        <v>0.93199195171026161</v>
      </c>
      <c r="G20" s="13">
        <v>414</v>
      </c>
      <c r="H20" s="31">
        <f t="shared" si="1"/>
        <v>0.33319919517102614</v>
      </c>
      <c r="I20" s="13">
        <v>411</v>
      </c>
      <c r="J20" s="31">
        <f t="shared" si="2"/>
        <v>0.33078470824949696</v>
      </c>
      <c r="K20" s="13">
        <v>461</v>
      </c>
      <c r="L20" s="31">
        <f t="shared" si="3"/>
        <v>0.37102615694164992</v>
      </c>
      <c r="M20" s="13">
        <v>471</v>
      </c>
      <c r="N20" s="31">
        <f t="shared" si="4"/>
        <v>0.3790744466800805</v>
      </c>
      <c r="O20" s="13">
        <v>413</v>
      </c>
      <c r="P20" s="31">
        <f t="shared" si="5"/>
        <v>0.3323943661971831</v>
      </c>
      <c r="Q20" s="13">
        <v>333</v>
      </c>
      <c r="R20" s="31">
        <f t="shared" si="6"/>
        <v>0.26800804828973845</v>
      </c>
      <c r="S20" s="13">
        <v>370</v>
      </c>
      <c r="T20" s="31">
        <f t="shared" si="7"/>
        <v>0.2977867203219316</v>
      </c>
      <c r="U20" s="13">
        <v>416</v>
      </c>
      <c r="V20" s="31">
        <f t="shared" si="8"/>
        <v>0.33480885311871228</v>
      </c>
      <c r="W20" s="13">
        <v>321</v>
      </c>
      <c r="X20" s="31">
        <f t="shared" si="9"/>
        <v>0.25835010060362174</v>
      </c>
      <c r="Z20" s="13">
        <v>1174</v>
      </c>
      <c r="AA20" s="52">
        <f t="shared" si="10"/>
        <v>0.9448692152917505</v>
      </c>
      <c r="AC20" s="21">
        <f>cálculos1!O20</f>
        <v>1</v>
      </c>
      <c r="AD20" s="22">
        <f t="shared" si="12"/>
        <v>0.1</v>
      </c>
      <c r="AE20" s="21">
        <f>cálculos1!P20</f>
        <v>0</v>
      </c>
      <c r="AF20" s="22">
        <f t="shared" si="13"/>
        <v>0</v>
      </c>
      <c r="AH20" s="35">
        <v>0.7</v>
      </c>
      <c r="AI20" s="13">
        <f>COUNTIF($AD$2:$AD$79,"=0,7")</f>
        <v>0</v>
      </c>
    </row>
    <row r="21" spans="1:35" x14ac:dyDescent="0.25">
      <c r="A21" s="30" t="s">
        <v>3</v>
      </c>
      <c r="B21" s="30" t="s">
        <v>25</v>
      </c>
      <c r="C21" s="14">
        <v>390</v>
      </c>
      <c r="D21" s="14">
        <f t="shared" si="11"/>
        <v>325</v>
      </c>
      <c r="E21" s="13">
        <v>12</v>
      </c>
      <c r="F21" s="31">
        <f t="shared" si="0"/>
        <v>3.6923076923076927E-2</v>
      </c>
      <c r="G21" s="13">
        <v>140</v>
      </c>
      <c r="H21" s="31">
        <f t="shared" si="1"/>
        <v>0.43076923076923079</v>
      </c>
      <c r="I21" s="13">
        <v>140</v>
      </c>
      <c r="J21" s="31">
        <f t="shared" si="2"/>
        <v>0.43076923076923079</v>
      </c>
      <c r="K21" s="13">
        <v>134</v>
      </c>
      <c r="L21" s="31">
        <f t="shared" si="3"/>
        <v>0.41230769230769232</v>
      </c>
      <c r="M21" s="13">
        <v>124</v>
      </c>
      <c r="N21" s="31">
        <f t="shared" si="4"/>
        <v>0.38153846153846155</v>
      </c>
      <c r="O21" s="13">
        <v>141</v>
      </c>
      <c r="P21" s="31">
        <f t="shared" si="5"/>
        <v>0.43384615384615383</v>
      </c>
      <c r="Q21" s="13">
        <v>133</v>
      </c>
      <c r="R21" s="31">
        <f t="shared" si="6"/>
        <v>0.40923076923076923</v>
      </c>
      <c r="S21" s="13">
        <v>135</v>
      </c>
      <c r="T21" s="31">
        <f t="shared" si="7"/>
        <v>0.41538461538461541</v>
      </c>
      <c r="U21" s="13">
        <v>128</v>
      </c>
      <c r="V21" s="31">
        <f t="shared" si="8"/>
        <v>0.39384615384615385</v>
      </c>
      <c r="W21" s="13">
        <v>111</v>
      </c>
      <c r="X21" s="31">
        <f t="shared" si="9"/>
        <v>0.34153846153846151</v>
      </c>
      <c r="Z21" s="13">
        <v>8</v>
      </c>
      <c r="AA21" s="52">
        <f t="shared" si="10"/>
        <v>2.4615384615384615E-2</v>
      </c>
      <c r="AC21" s="21">
        <f>cálculos1!O21</f>
        <v>0</v>
      </c>
      <c r="AD21" s="22">
        <f t="shared" si="12"/>
        <v>0</v>
      </c>
      <c r="AE21" s="21">
        <f>cálculos1!P21</f>
        <v>0</v>
      </c>
      <c r="AF21" s="22">
        <f t="shared" si="13"/>
        <v>0</v>
      </c>
      <c r="AH21" s="35">
        <v>0.8</v>
      </c>
      <c r="AI21" s="13">
        <f>COUNTIF($AD$2:$AD$79,"=0,8")</f>
        <v>0</v>
      </c>
    </row>
    <row r="22" spans="1:35" x14ac:dyDescent="0.25">
      <c r="A22" s="30" t="s">
        <v>2</v>
      </c>
      <c r="B22" s="30" t="s">
        <v>26</v>
      </c>
      <c r="C22" s="14">
        <v>178</v>
      </c>
      <c r="D22" s="14">
        <f t="shared" si="11"/>
        <v>148.33333333333334</v>
      </c>
      <c r="E22" s="13">
        <v>0</v>
      </c>
      <c r="F22" s="31">
        <f t="shared" si="0"/>
        <v>0</v>
      </c>
      <c r="G22" s="13">
        <v>44</v>
      </c>
      <c r="H22" s="31">
        <f t="shared" si="1"/>
        <v>0.29662921348314603</v>
      </c>
      <c r="I22" s="13">
        <v>45</v>
      </c>
      <c r="J22" s="31">
        <f t="shared" si="2"/>
        <v>0.3033707865168539</v>
      </c>
      <c r="K22" s="13">
        <v>45</v>
      </c>
      <c r="L22" s="31">
        <f t="shared" si="3"/>
        <v>0.3033707865168539</v>
      </c>
      <c r="M22" s="13">
        <v>47</v>
      </c>
      <c r="N22" s="31">
        <f t="shared" si="4"/>
        <v>0.31685393258426964</v>
      </c>
      <c r="O22" s="13">
        <v>47</v>
      </c>
      <c r="P22" s="31">
        <f t="shared" si="5"/>
        <v>0.31685393258426964</v>
      </c>
      <c r="Q22" s="13">
        <v>53</v>
      </c>
      <c r="R22" s="31">
        <f t="shared" si="6"/>
        <v>0.35730337078651681</v>
      </c>
      <c r="S22" s="13">
        <v>57</v>
      </c>
      <c r="T22" s="31">
        <f t="shared" si="7"/>
        <v>0.38426966292134829</v>
      </c>
      <c r="U22" s="13">
        <v>45</v>
      </c>
      <c r="V22" s="31">
        <f t="shared" si="8"/>
        <v>0.3033707865168539</v>
      </c>
      <c r="W22" s="13">
        <v>53</v>
      </c>
      <c r="X22" s="31">
        <f t="shared" si="9"/>
        <v>0.35730337078651681</v>
      </c>
      <c r="Z22" s="13">
        <v>1</v>
      </c>
      <c r="AA22" s="52">
        <f t="shared" si="10"/>
        <v>6.7415730337078645E-3</v>
      </c>
      <c r="AC22" s="21">
        <f>cálculos1!O22</f>
        <v>0</v>
      </c>
      <c r="AD22" s="22">
        <f t="shared" si="12"/>
        <v>0</v>
      </c>
      <c r="AE22" s="21">
        <f>cálculos1!P22</f>
        <v>0</v>
      </c>
      <c r="AF22" s="22">
        <f t="shared" si="13"/>
        <v>0</v>
      </c>
      <c r="AH22" s="35">
        <v>0.9</v>
      </c>
      <c r="AI22" s="13">
        <f>COUNTIF($AD$2:$AD$79,"=0,9")</f>
        <v>0</v>
      </c>
    </row>
    <row r="23" spans="1:35" x14ac:dyDescent="0.25">
      <c r="A23" s="30" t="s">
        <v>5</v>
      </c>
      <c r="B23" s="30" t="s">
        <v>27</v>
      </c>
      <c r="C23" s="14">
        <v>59</v>
      </c>
      <c r="D23" s="14">
        <f t="shared" si="11"/>
        <v>49.166666666666671</v>
      </c>
      <c r="E23" s="13">
        <v>20</v>
      </c>
      <c r="F23" s="31">
        <f t="shared" si="0"/>
        <v>0.40677966101694912</v>
      </c>
      <c r="G23" s="13">
        <v>13</v>
      </c>
      <c r="H23" s="31">
        <f t="shared" si="1"/>
        <v>0.26440677966101694</v>
      </c>
      <c r="I23" s="13">
        <v>13</v>
      </c>
      <c r="J23" s="31">
        <f t="shared" si="2"/>
        <v>0.26440677966101694</v>
      </c>
      <c r="K23" s="13">
        <v>15</v>
      </c>
      <c r="L23" s="31">
        <f t="shared" si="3"/>
        <v>0.30508474576271183</v>
      </c>
      <c r="M23" s="13">
        <v>15</v>
      </c>
      <c r="N23" s="31">
        <f t="shared" si="4"/>
        <v>0.30508474576271183</v>
      </c>
      <c r="O23" s="13">
        <v>18</v>
      </c>
      <c r="P23" s="31">
        <f t="shared" si="5"/>
        <v>0.36610169491525418</v>
      </c>
      <c r="Q23" s="13">
        <v>21</v>
      </c>
      <c r="R23" s="31">
        <f t="shared" si="6"/>
        <v>0.42711864406779659</v>
      </c>
      <c r="S23" s="13">
        <v>21</v>
      </c>
      <c r="T23" s="31">
        <f t="shared" si="7"/>
        <v>0.42711864406779659</v>
      </c>
      <c r="U23" s="13">
        <v>22</v>
      </c>
      <c r="V23" s="31">
        <f t="shared" si="8"/>
        <v>0.44745762711864401</v>
      </c>
      <c r="W23" s="13">
        <v>20</v>
      </c>
      <c r="X23" s="31">
        <f t="shared" si="9"/>
        <v>0.40677966101694912</v>
      </c>
      <c r="Z23" s="13">
        <v>21</v>
      </c>
      <c r="AA23" s="52">
        <f t="shared" si="10"/>
        <v>0.42711864406779659</v>
      </c>
      <c r="AC23" s="21">
        <f>cálculos1!O23</f>
        <v>0</v>
      </c>
      <c r="AD23" s="22">
        <f t="shared" si="12"/>
        <v>0</v>
      </c>
      <c r="AE23" s="21">
        <f>cálculos1!P23</f>
        <v>0</v>
      </c>
      <c r="AF23" s="22">
        <f t="shared" si="13"/>
        <v>0</v>
      </c>
      <c r="AH23" s="35">
        <v>1</v>
      </c>
      <c r="AI23" s="13">
        <f>COUNTIF($AD$2:$AD$79,"=1,0")</f>
        <v>0</v>
      </c>
    </row>
    <row r="24" spans="1:35" x14ac:dyDescent="0.25">
      <c r="A24" s="30" t="s">
        <v>2</v>
      </c>
      <c r="B24" s="30" t="s">
        <v>28</v>
      </c>
      <c r="C24" s="14">
        <v>443</v>
      </c>
      <c r="D24" s="14">
        <f t="shared" si="11"/>
        <v>369.16666666666663</v>
      </c>
      <c r="E24" s="13">
        <v>30</v>
      </c>
      <c r="F24" s="31">
        <f t="shared" si="0"/>
        <v>8.1264108352144482E-2</v>
      </c>
      <c r="G24" s="13">
        <v>142</v>
      </c>
      <c r="H24" s="31">
        <f t="shared" si="1"/>
        <v>0.38465011286681722</v>
      </c>
      <c r="I24" s="13">
        <v>142</v>
      </c>
      <c r="J24" s="31">
        <f t="shared" si="2"/>
        <v>0.38465011286681722</v>
      </c>
      <c r="K24" s="13">
        <v>142</v>
      </c>
      <c r="L24" s="31">
        <f t="shared" si="3"/>
        <v>0.38465011286681722</v>
      </c>
      <c r="M24" s="13">
        <v>138</v>
      </c>
      <c r="N24" s="31">
        <f t="shared" si="4"/>
        <v>0.37381489841986459</v>
      </c>
      <c r="O24" s="13">
        <v>137</v>
      </c>
      <c r="P24" s="31">
        <f t="shared" si="5"/>
        <v>0.37110609480812645</v>
      </c>
      <c r="Q24" s="13">
        <v>155</v>
      </c>
      <c r="R24" s="31">
        <f t="shared" si="6"/>
        <v>0.41986455981941312</v>
      </c>
      <c r="S24" s="13">
        <v>133</v>
      </c>
      <c r="T24" s="31">
        <f t="shared" si="7"/>
        <v>0.36027088036117383</v>
      </c>
      <c r="U24" s="13">
        <v>146</v>
      </c>
      <c r="V24" s="31">
        <f t="shared" si="8"/>
        <v>0.39548532731376979</v>
      </c>
      <c r="W24" s="13">
        <v>114</v>
      </c>
      <c r="X24" s="31">
        <f t="shared" si="9"/>
        <v>0.30880361173814902</v>
      </c>
      <c r="Z24" s="13">
        <v>12</v>
      </c>
      <c r="AA24" s="52">
        <f t="shared" si="10"/>
        <v>3.2505643340857794E-2</v>
      </c>
      <c r="AC24" s="21">
        <f>cálculos1!O24</f>
        <v>0</v>
      </c>
      <c r="AD24" s="22">
        <f t="shared" si="12"/>
        <v>0</v>
      </c>
      <c r="AE24" s="21">
        <f>cálculos1!P24</f>
        <v>0</v>
      </c>
      <c r="AF24" s="22">
        <f t="shared" si="13"/>
        <v>0</v>
      </c>
    </row>
    <row r="25" spans="1:35" x14ac:dyDescent="0.25">
      <c r="A25" s="30" t="s">
        <v>5</v>
      </c>
      <c r="B25" s="30" t="s">
        <v>29</v>
      </c>
      <c r="C25" s="14">
        <v>86</v>
      </c>
      <c r="D25" s="14">
        <f t="shared" si="11"/>
        <v>71.666666666666671</v>
      </c>
      <c r="E25" s="13">
        <v>19</v>
      </c>
      <c r="F25" s="31">
        <f t="shared" si="0"/>
        <v>0.26511627906976742</v>
      </c>
      <c r="G25" s="13">
        <v>22</v>
      </c>
      <c r="H25" s="31">
        <f t="shared" si="1"/>
        <v>0.30697674418604648</v>
      </c>
      <c r="I25" s="13">
        <v>24</v>
      </c>
      <c r="J25" s="31">
        <f t="shared" si="2"/>
        <v>0.33488372093023255</v>
      </c>
      <c r="K25" s="13">
        <v>37</v>
      </c>
      <c r="L25" s="31">
        <f t="shared" si="3"/>
        <v>0.51627906976744187</v>
      </c>
      <c r="M25" s="13">
        <v>39</v>
      </c>
      <c r="N25" s="31">
        <f t="shared" si="4"/>
        <v>0.54418604651162783</v>
      </c>
      <c r="O25" s="13">
        <v>31</v>
      </c>
      <c r="P25" s="31">
        <f t="shared" si="5"/>
        <v>0.4325581395348837</v>
      </c>
      <c r="Q25" s="13">
        <v>15</v>
      </c>
      <c r="R25" s="31">
        <f t="shared" si="6"/>
        <v>0.20930232558139533</v>
      </c>
      <c r="S25" s="13">
        <v>22</v>
      </c>
      <c r="T25" s="31">
        <f t="shared" si="7"/>
        <v>0.30697674418604648</v>
      </c>
      <c r="U25" s="13">
        <v>34</v>
      </c>
      <c r="V25" s="31">
        <f t="shared" si="8"/>
        <v>0.47441860465116276</v>
      </c>
      <c r="W25" s="13">
        <v>17</v>
      </c>
      <c r="X25" s="31">
        <f t="shared" si="9"/>
        <v>0.23720930232558138</v>
      </c>
      <c r="Z25" s="13">
        <v>17</v>
      </c>
      <c r="AA25" s="52">
        <f t="shared" si="10"/>
        <v>0.23720930232558138</v>
      </c>
      <c r="AC25" s="21">
        <f>cálculos1!O25</f>
        <v>0</v>
      </c>
      <c r="AD25" s="22">
        <f t="shared" si="12"/>
        <v>0</v>
      </c>
      <c r="AE25" s="21">
        <f>cálculos1!P25</f>
        <v>0</v>
      </c>
      <c r="AF25" s="22">
        <f t="shared" si="13"/>
        <v>0</v>
      </c>
    </row>
    <row r="26" spans="1:35" x14ac:dyDescent="0.25">
      <c r="A26" s="30" t="s">
        <v>3</v>
      </c>
      <c r="B26" s="30" t="s">
        <v>30</v>
      </c>
      <c r="C26" s="14">
        <v>259</v>
      </c>
      <c r="D26" s="14">
        <f t="shared" si="11"/>
        <v>215.83333333333331</v>
      </c>
      <c r="E26" s="13">
        <v>46</v>
      </c>
      <c r="F26" s="31">
        <f t="shared" si="0"/>
        <v>0.21312741312741315</v>
      </c>
      <c r="G26" s="13">
        <v>84</v>
      </c>
      <c r="H26" s="31">
        <f t="shared" si="1"/>
        <v>0.38918918918918921</v>
      </c>
      <c r="I26" s="13">
        <v>81</v>
      </c>
      <c r="J26" s="31">
        <f t="shared" si="2"/>
        <v>0.37528957528957535</v>
      </c>
      <c r="K26" s="13">
        <v>90</v>
      </c>
      <c r="L26" s="31">
        <f t="shared" si="3"/>
        <v>0.41698841698841704</v>
      </c>
      <c r="M26" s="13">
        <v>86</v>
      </c>
      <c r="N26" s="31">
        <f t="shared" si="4"/>
        <v>0.39845559845559847</v>
      </c>
      <c r="O26" s="13">
        <v>85</v>
      </c>
      <c r="P26" s="31">
        <f t="shared" si="5"/>
        <v>0.39382239382239387</v>
      </c>
      <c r="Q26" s="13">
        <v>74</v>
      </c>
      <c r="R26" s="31">
        <f t="shared" si="6"/>
        <v>0.34285714285714286</v>
      </c>
      <c r="S26" s="13">
        <v>66</v>
      </c>
      <c r="T26" s="31">
        <f t="shared" si="7"/>
        <v>0.30579150579150582</v>
      </c>
      <c r="U26" s="13">
        <v>86</v>
      </c>
      <c r="V26" s="31">
        <f t="shared" si="8"/>
        <v>0.39845559845559847</v>
      </c>
      <c r="W26" s="13">
        <v>61</v>
      </c>
      <c r="X26" s="31">
        <f t="shared" si="9"/>
        <v>0.28262548262548265</v>
      </c>
      <c r="Z26" s="13">
        <v>38</v>
      </c>
      <c r="AA26" s="52">
        <f t="shared" si="10"/>
        <v>0.17606177606177609</v>
      </c>
      <c r="AC26" s="21">
        <f>cálculos1!O26</f>
        <v>0</v>
      </c>
      <c r="AD26" s="22">
        <f t="shared" si="12"/>
        <v>0</v>
      </c>
      <c r="AE26" s="21">
        <f>cálculos1!P26</f>
        <v>0</v>
      </c>
      <c r="AF26" s="22">
        <f t="shared" si="13"/>
        <v>0</v>
      </c>
    </row>
    <row r="27" spans="1:35" x14ac:dyDescent="0.25">
      <c r="A27" s="30" t="s">
        <v>2</v>
      </c>
      <c r="B27" s="30" t="s">
        <v>31</v>
      </c>
      <c r="C27" s="14">
        <v>271</v>
      </c>
      <c r="D27" s="14">
        <f t="shared" si="11"/>
        <v>225.83333333333331</v>
      </c>
      <c r="E27" s="13">
        <v>48</v>
      </c>
      <c r="F27" s="31">
        <f t="shared" si="0"/>
        <v>0.21254612546125462</v>
      </c>
      <c r="G27" s="13">
        <v>74</v>
      </c>
      <c r="H27" s="31">
        <f t="shared" si="1"/>
        <v>0.32767527675276753</v>
      </c>
      <c r="I27" s="13">
        <v>75</v>
      </c>
      <c r="J27" s="31">
        <f t="shared" si="2"/>
        <v>0.33210332103321039</v>
      </c>
      <c r="K27" s="13">
        <v>70</v>
      </c>
      <c r="L27" s="31">
        <f t="shared" si="3"/>
        <v>0.30996309963099633</v>
      </c>
      <c r="M27" s="13">
        <v>70</v>
      </c>
      <c r="N27" s="31">
        <f t="shared" si="4"/>
        <v>0.30996309963099633</v>
      </c>
      <c r="O27" s="13">
        <v>76</v>
      </c>
      <c r="P27" s="31">
        <f t="shared" si="5"/>
        <v>0.33653136531365319</v>
      </c>
      <c r="Q27" s="13">
        <v>70</v>
      </c>
      <c r="R27" s="31">
        <f t="shared" si="6"/>
        <v>0.30996309963099633</v>
      </c>
      <c r="S27" s="13">
        <v>71</v>
      </c>
      <c r="T27" s="31">
        <f t="shared" si="7"/>
        <v>0.31439114391143913</v>
      </c>
      <c r="U27" s="13">
        <v>87</v>
      </c>
      <c r="V27" s="31">
        <f t="shared" si="8"/>
        <v>0.38523985239852404</v>
      </c>
      <c r="W27" s="13">
        <v>65</v>
      </c>
      <c r="X27" s="31">
        <f t="shared" si="9"/>
        <v>0.28782287822878233</v>
      </c>
      <c r="Z27" s="13">
        <v>14</v>
      </c>
      <c r="AA27" s="52">
        <f t="shared" si="10"/>
        <v>6.1992619926199269E-2</v>
      </c>
      <c r="AC27" s="21">
        <f>cálculos1!O27</f>
        <v>0</v>
      </c>
      <c r="AD27" s="22">
        <f t="shared" si="12"/>
        <v>0</v>
      </c>
      <c r="AE27" s="21">
        <f>cálculos1!P27</f>
        <v>0</v>
      </c>
      <c r="AF27" s="22">
        <f t="shared" si="13"/>
        <v>0</v>
      </c>
    </row>
    <row r="28" spans="1:35" x14ac:dyDescent="0.25">
      <c r="A28" s="30" t="s">
        <v>4</v>
      </c>
      <c r="B28" s="30" t="s">
        <v>32</v>
      </c>
      <c r="C28" s="14">
        <v>128</v>
      </c>
      <c r="D28" s="14">
        <f t="shared" si="11"/>
        <v>106.66666666666666</v>
      </c>
      <c r="E28" s="13">
        <v>23</v>
      </c>
      <c r="F28" s="31">
        <f t="shared" si="0"/>
        <v>0.21562500000000001</v>
      </c>
      <c r="G28" s="13">
        <v>41</v>
      </c>
      <c r="H28" s="31">
        <f t="shared" si="1"/>
        <v>0.38437500000000002</v>
      </c>
      <c r="I28" s="13">
        <v>41</v>
      </c>
      <c r="J28" s="31">
        <f t="shared" si="2"/>
        <v>0.38437500000000002</v>
      </c>
      <c r="K28" s="13">
        <v>38</v>
      </c>
      <c r="L28" s="31">
        <f t="shared" si="3"/>
        <v>0.35625000000000001</v>
      </c>
      <c r="M28" s="13">
        <v>37</v>
      </c>
      <c r="N28" s="31">
        <f t="shared" si="4"/>
        <v>0.34687500000000004</v>
      </c>
      <c r="O28" s="13">
        <v>35</v>
      </c>
      <c r="P28" s="31">
        <f t="shared" si="5"/>
        <v>0.32812500000000006</v>
      </c>
      <c r="Q28" s="13">
        <v>44</v>
      </c>
      <c r="R28" s="31">
        <f t="shared" si="6"/>
        <v>0.41250000000000003</v>
      </c>
      <c r="S28" s="13">
        <v>54</v>
      </c>
      <c r="T28" s="31">
        <f t="shared" si="7"/>
        <v>0.50625000000000009</v>
      </c>
      <c r="U28" s="13">
        <v>56</v>
      </c>
      <c r="V28" s="31">
        <f t="shared" si="8"/>
        <v>0.52500000000000002</v>
      </c>
      <c r="W28" s="13">
        <v>46</v>
      </c>
      <c r="X28" s="31">
        <f t="shared" si="9"/>
        <v>0.43125000000000002</v>
      </c>
      <c r="Z28" s="13">
        <v>13</v>
      </c>
      <c r="AA28" s="52">
        <f t="shared" si="10"/>
        <v>0.12187500000000001</v>
      </c>
      <c r="AC28" s="21">
        <f>cálculos1!O28</f>
        <v>0</v>
      </c>
      <c r="AD28" s="22">
        <f t="shared" si="12"/>
        <v>0</v>
      </c>
      <c r="AE28" s="21">
        <f>cálculos1!P28</f>
        <v>0</v>
      </c>
      <c r="AF28" s="22">
        <f t="shared" si="13"/>
        <v>0</v>
      </c>
    </row>
    <row r="29" spans="1:35" x14ac:dyDescent="0.25">
      <c r="A29" s="30" t="s">
        <v>5</v>
      </c>
      <c r="B29" s="30" t="s">
        <v>33</v>
      </c>
      <c r="C29" s="14">
        <v>429</v>
      </c>
      <c r="D29" s="14">
        <f t="shared" si="11"/>
        <v>357.5</v>
      </c>
      <c r="E29" s="13">
        <v>92</v>
      </c>
      <c r="F29" s="31">
        <f t="shared" si="0"/>
        <v>0.25734265734265732</v>
      </c>
      <c r="G29" s="13">
        <v>134</v>
      </c>
      <c r="H29" s="31">
        <f t="shared" si="1"/>
        <v>0.3748251748251748</v>
      </c>
      <c r="I29" s="13">
        <v>134</v>
      </c>
      <c r="J29" s="31">
        <f t="shared" si="2"/>
        <v>0.3748251748251748</v>
      </c>
      <c r="K29" s="13">
        <v>128</v>
      </c>
      <c r="L29" s="31">
        <f t="shared" si="3"/>
        <v>0.35804195804195804</v>
      </c>
      <c r="M29" s="13">
        <v>127</v>
      </c>
      <c r="N29" s="31">
        <f t="shared" si="4"/>
        <v>0.35524475524475524</v>
      </c>
      <c r="O29" s="13">
        <v>136</v>
      </c>
      <c r="P29" s="31">
        <f t="shared" si="5"/>
        <v>0.38041958041958041</v>
      </c>
      <c r="Q29" s="13">
        <v>109</v>
      </c>
      <c r="R29" s="31">
        <f t="shared" si="6"/>
        <v>0.30489510489510491</v>
      </c>
      <c r="S29" s="13">
        <v>119</v>
      </c>
      <c r="T29" s="31">
        <f t="shared" si="7"/>
        <v>0.33286713286713288</v>
      </c>
      <c r="U29" s="13">
        <v>119</v>
      </c>
      <c r="V29" s="31">
        <f t="shared" si="8"/>
        <v>0.33286713286713288</v>
      </c>
      <c r="W29" s="13">
        <v>114</v>
      </c>
      <c r="X29" s="31">
        <f t="shared" si="9"/>
        <v>0.31888111888111886</v>
      </c>
      <c r="Z29" s="13">
        <v>80</v>
      </c>
      <c r="AA29" s="52">
        <f t="shared" si="10"/>
        <v>0.22377622377622378</v>
      </c>
      <c r="AC29" s="21">
        <f>cálculos1!O29</f>
        <v>0</v>
      </c>
      <c r="AD29" s="22">
        <f t="shared" si="12"/>
        <v>0</v>
      </c>
      <c r="AE29" s="21">
        <f>cálculos1!P29</f>
        <v>0</v>
      </c>
      <c r="AF29" s="22">
        <f t="shared" si="13"/>
        <v>0</v>
      </c>
    </row>
    <row r="30" spans="1:35" x14ac:dyDescent="0.25">
      <c r="A30" s="30" t="s">
        <v>2</v>
      </c>
      <c r="B30" s="30" t="s">
        <v>34</v>
      </c>
      <c r="C30" s="14">
        <v>1820</v>
      </c>
      <c r="D30" s="14">
        <f t="shared" si="11"/>
        <v>1516.6666666666665</v>
      </c>
      <c r="E30" s="13">
        <v>531</v>
      </c>
      <c r="F30" s="31">
        <f t="shared" si="0"/>
        <v>0.35010989010989013</v>
      </c>
      <c r="G30" s="13">
        <v>456</v>
      </c>
      <c r="H30" s="31">
        <f t="shared" si="1"/>
        <v>0.30065934065934069</v>
      </c>
      <c r="I30" s="13">
        <v>456</v>
      </c>
      <c r="J30" s="31">
        <f t="shared" si="2"/>
        <v>0.30065934065934069</v>
      </c>
      <c r="K30" s="13">
        <v>550</v>
      </c>
      <c r="L30" s="31">
        <f t="shared" si="3"/>
        <v>0.36263736263736268</v>
      </c>
      <c r="M30" s="13">
        <v>557</v>
      </c>
      <c r="N30" s="31">
        <f t="shared" si="4"/>
        <v>0.36725274725274731</v>
      </c>
      <c r="O30" s="13">
        <v>396</v>
      </c>
      <c r="P30" s="31">
        <f t="shared" si="5"/>
        <v>0.2610989010989011</v>
      </c>
      <c r="Q30" s="13">
        <v>388</v>
      </c>
      <c r="R30" s="31">
        <f t="shared" si="6"/>
        <v>0.25582417582417583</v>
      </c>
      <c r="S30" s="13">
        <v>493</v>
      </c>
      <c r="T30" s="31">
        <f t="shared" si="7"/>
        <v>0.32505494505494509</v>
      </c>
      <c r="U30" s="13">
        <v>516</v>
      </c>
      <c r="V30" s="31">
        <f t="shared" si="8"/>
        <v>0.34021978021978028</v>
      </c>
      <c r="W30" s="13">
        <v>441</v>
      </c>
      <c r="X30" s="31">
        <f t="shared" si="9"/>
        <v>0.29076923076923078</v>
      </c>
      <c r="Z30" s="13">
        <v>506</v>
      </c>
      <c r="AA30" s="52">
        <f t="shared" si="10"/>
        <v>0.33362637362637365</v>
      </c>
      <c r="AC30" s="21">
        <f>cálculos1!O30</f>
        <v>0</v>
      </c>
      <c r="AD30" s="22">
        <f t="shared" si="12"/>
        <v>0</v>
      </c>
      <c r="AE30" s="21">
        <f>cálculos1!P30</f>
        <v>0</v>
      </c>
      <c r="AF30" s="22">
        <f t="shared" si="13"/>
        <v>0</v>
      </c>
    </row>
    <row r="31" spans="1:35" x14ac:dyDescent="0.25">
      <c r="A31" s="30" t="s">
        <v>2</v>
      </c>
      <c r="B31" s="30" t="s">
        <v>35</v>
      </c>
      <c r="C31" s="14">
        <v>368</v>
      </c>
      <c r="D31" s="14">
        <f t="shared" si="11"/>
        <v>306.66666666666669</v>
      </c>
      <c r="E31" s="13">
        <v>140</v>
      </c>
      <c r="F31" s="31">
        <f t="shared" si="0"/>
        <v>0.45652173913043476</v>
      </c>
      <c r="G31" s="13">
        <v>127</v>
      </c>
      <c r="H31" s="31">
        <f t="shared" si="1"/>
        <v>0.41413043478260869</v>
      </c>
      <c r="I31" s="13">
        <v>128</v>
      </c>
      <c r="J31" s="31">
        <f t="shared" si="2"/>
        <v>0.41739130434782606</v>
      </c>
      <c r="K31" s="13">
        <v>139</v>
      </c>
      <c r="L31" s="31">
        <f t="shared" si="3"/>
        <v>0.45326086956521738</v>
      </c>
      <c r="M31" s="13">
        <v>137</v>
      </c>
      <c r="N31" s="31">
        <f t="shared" si="4"/>
        <v>0.44673913043478258</v>
      </c>
      <c r="O31" s="13">
        <v>139</v>
      </c>
      <c r="P31" s="31">
        <f t="shared" si="5"/>
        <v>0.45326086956521738</v>
      </c>
      <c r="Q31" s="13">
        <v>131</v>
      </c>
      <c r="R31" s="31">
        <f t="shared" si="6"/>
        <v>0.42717391304347824</v>
      </c>
      <c r="S31" s="13">
        <v>149</v>
      </c>
      <c r="T31" s="31">
        <f t="shared" si="7"/>
        <v>0.48586956521739127</v>
      </c>
      <c r="U31" s="13">
        <v>139</v>
      </c>
      <c r="V31" s="31">
        <f t="shared" si="8"/>
        <v>0.45326086956521738</v>
      </c>
      <c r="W31" s="13">
        <v>141</v>
      </c>
      <c r="X31" s="31">
        <f t="shared" si="9"/>
        <v>0.45978260869565213</v>
      </c>
      <c r="Z31" s="13">
        <v>56</v>
      </c>
      <c r="AA31" s="52">
        <f t="shared" si="10"/>
        <v>0.18260869565217391</v>
      </c>
      <c r="AC31" s="21">
        <f>cálculos1!O31</f>
        <v>0</v>
      </c>
      <c r="AD31" s="22">
        <f t="shared" si="12"/>
        <v>0</v>
      </c>
      <c r="AE31" s="21">
        <f>cálculos1!P31</f>
        <v>0</v>
      </c>
      <c r="AF31" s="22">
        <f t="shared" si="13"/>
        <v>0</v>
      </c>
    </row>
    <row r="32" spans="1:35" x14ac:dyDescent="0.25">
      <c r="A32" s="30" t="s">
        <v>2</v>
      </c>
      <c r="B32" s="30" t="s">
        <v>36</v>
      </c>
      <c r="C32" s="14">
        <v>147</v>
      </c>
      <c r="D32" s="14">
        <f t="shared" si="11"/>
        <v>122.5</v>
      </c>
      <c r="E32" s="13">
        <v>35</v>
      </c>
      <c r="F32" s="31">
        <f t="shared" si="0"/>
        <v>0.2857142857142857</v>
      </c>
      <c r="G32" s="13">
        <v>40</v>
      </c>
      <c r="H32" s="31">
        <f t="shared" si="1"/>
        <v>0.32653061224489793</v>
      </c>
      <c r="I32" s="13">
        <v>40</v>
      </c>
      <c r="J32" s="31">
        <f t="shared" si="2"/>
        <v>0.32653061224489793</v>
      </c>
      <c r="K32" s="13">
        <v>42</v>
      </c>
      <c r="L32" s="31">
        <f t="shared" si="3"/>
        <v>0.34285714285714286</v>
      </c>
      <c r="M32" s="13">
        <v>43</v>
      </c>
      <c r="N32" s="31">
        <f t="shared" si="4"/>
        <v>0.3510204081632653</v>
      </c>
      <c r="O32" s="13">
        <v>35</v>
      </c>
      <c r="P32" s="31">
        <f t="shared" si="5"/>
        <v>0.2857142857142857</v>
      </c>
      <c r="Q32" s="13">
        <v>33</v>
      </c>
      <c r="R32" s="31">
        <f t="shared" si="6"/>
        <v>0.26938775510204083</v>
      </c>
      <c r="S32" s="13">
        <v>43</v>
      </c>
      <c r="T32" s="31">
        <f t="shared" si="7"/>
        <v>0.3510204081632653</v>
      </c>
      <c r="U32" s="13">
        <v>54</v>
      </c>
      <c r="V32" s="31">
        <f t="shared" si="8"/>
        <v>0.44081632653061226</v>
      </c>
      <c r="W32" s="13">
        <v>40</v>
      </c>
      <c r="X32" s="31">
        <f t="shared" si="9"/>
        <v>0.32653061224489793</v>
      </c>
      <c r="Z32" s="13">
        <v>38</v>
      </c>
      <c r="AA32" s="52">
        <f t="shared" si="10"/>
        <v>0.31020408163265306</v>
      </c>
      <c r="AC32" s="21">
        <f>cálculos1!O32</f>
        <v>0</v>
      </c>
      <c r="AD32" s="22">
        <f t="shared" si="12"/>
        <v>0</v>
      </c>
      <c r="AE32" s="21">
        <f>cálculos1!P32</f>
        <v>0</v>
      </c>
      <c r="AF32" s="22">
        <f t="shared" si="13"/>
        <v>0</v>
      </c>
    </row>
    <row r="33" spans="1:32" x14ac:dyDescent="0.25">
      <c r="A33" s="30" t="s">
        <v>5</v>
      </c>
      <c r="B33" s="30" t="s">
        <v>37</v>
      </c>
      <c r="C33" s="14">
        <v>130</v>
      </c>
      <c r="D33" s="14">
        <f t="shared" si="11"/>
        <v>108.33333333333334</v>
      </c>
      <c r="E33" s="13">
        <v>28</v>
      </c>
      <c r="F33" s="31">
        <f t="shared" si="0"/>
        <v>0.25846153846153846</v>
      </c>
      <c r="G33" s="13">
        <v>34</v>
      </c>
      <c r="H33" s="31">
        <f t="shared" si="1"/>
        <v>0.31384615384615383</v>
      </c>
      <c r="I33" s="13">
        <v>39</v>
      </c>
      <c r="J33" s="31">
        <f t="shared" si="2"/>
        <v>0.36</v>
      </c>
      <c r="K33" s="13">
        <v>43</v>
      </c>
      <c r="L33" s="31">
        <f t="shared" si="3"/>
        <v>0.39692307692307688</v>
      </c>
      <c r="M33" s="13">
        <v>45</v>
      </c>
      <c r="N33" s="31">
        <f t="shared" si="4"/>
        <v>0.41538461538461535</v>
      </c>
      <c r="O33" s="13">
        <v>38</v>
      </c>
      <c r="P33" s="31">
        <f t="shared" si="5"/>
        <v>0.35076923076923072</v>
      </c>
      <c r="Q33" s="13">
        <v>32</v>
      </c>
      <c r="R33" s="31">
        <f t="shared" si="6"/>
        <v>0.29538461538461536</v>
      </c>
      <c r="S33" s="13">
        <v>46</v>
      </c>
      <c r="T33" s="31">
        <f t="shared" si="7"/>
        <v>0.42461538461538456</v>
      </c>
      <c r="U33" s="13">
        <v>46</v>
      </c>
      <c r="V33" s="31">
        <f t="shared" si="8"/>
        <v>0.42461538461538456</v>
      </c>
      <c r="W33" s="13">
        <v>50</v>
      </c>
      <c r="X33" s="31">
        <f t="shared" si="9"/>
        <v>0.46153846153846151</v>
      </c>
      <c r="Z33" s="13">
        <v>15</v>
      </c>
      <c r="AA33" s="52">
        <f t="shared" si="10"/>
        <v>0.13846153846153844</v>
      </c>
      <c r="AC33" s="21">
        <f>cálculos1!O33</f>
        <v>0</v>
      </c>
      <c r="AD33" s="22">
        <f t="shared" si="12"/>
        <v>0</v>
      </c>
      <c r="AE33" s="21">
        <f>cálculos1!P33</f>
        <v>0</v>
      </c>
      <c r="AF33" s="22">
        <f t="shared" si="13"/>
        <v>0</v>
      </c>
    </row>
    <row r="34" spans="1:32" x14ac:dyDescent="0.25">
      <c r="A34" s="30" t="s">
        <v>5</v>
      </c>
      <c r="B34" s="30" t="s">
        <v>38</v>
      </c>
      <c r="C34" s="14">
        <v>118</v>
      </c>
      <c r="D34" s="14">
        <f t="shared" si="11"/>
        <v>98.333333333333343</v>
      </c>
      <c r="E34" s="13">
        <v>18</v>
      </c>
      <c r="F34" s="31">
        <f t="shared" ref="F34:F65" si="14">E34/D34</f>
        <v>0.18305084745762709</v>
      </c>
      <c r="G34" s="13">
        <v>48</v>
      </c>
      <c r="H34" s="31">
        <f t="shared" ref="H34:H65" si="15">G34/D34</f>
        <v>0.48813559322033895</v>
      </c>
      <c r="I34" s="13">
        <v>48</v>
      </c>
      <c r="J34" s="31">
        <f t="shared" ref="J34:J65" si="16">I34/D34</f>
        <v>0.48813559322033895</v>
      </c>
      <c r="K34" s="13">
        <v>49</v>
      </c>
      <c r="L34" s="31">
        <f t="shared" ref="L34:L65" si="17">K34/D34</f>
        <v>0.49830508474576268</v>
      </c>
      <c r="M34" s="13">
        <v>50</v>
      </c>
      <c r="N34" s="31">
        <f t="shared" ref="N34:N65" si="18">M34/D34</f>
        <v>0.50847457627118642</v>
      </c>
      <c r="O34" s="13">
        <v>56</v>
      </c>
      <c r="P34" s="31">
        <f t="shared" ref="P34:P65" si="19">O34/D34</f>
        <v>0.56949152542372872</v>
      </c>
      <c r="Q34" s="13">
        <v>46</v>
      </c>
      <c r="R34" s="31">
        <f t="shared" ref="R34:R65" si="20">Q34/D34</f>
        <v>0.46779661016949148</v>
      </c>
      <c r="S34" s="13">
        <v>57</v>
      </c>
      <c r="T34" s="31">
        <f t="shared" ref="T34:T65" si="21">S34/D34</f>
        <v>0.57966101694915251</v>
      </c>
      <c r="U34" s="13">
        <v>41</v>
      </c>
      <c r="V34" s="31">
        <f t="shared" ref="V34:V65" si="22">U34/D34</f>
        <v>0.41694915254237286</v>
      </c>
      <c r="W34" s="13">
        <v>43</v>
      </c>
      <c r="X34" s="31">
        <f t="shared" ref="X34:X65" si="23">W34/D34</f>
        <v>0.43728813559322027</v>
      </c>
      <c r="Z34" s="13">
        <v>16</v>
      </c>
      <c r="AA34" s="52">
        <f t="shared" ref="AA34:AA65" si="24">Z34/D34</f>
        <v>0.16271186440677965</v>
      </c>
      <c r="AC34" s="21">
        <f>cálculos1!O34</f>
        <v>0</v>
      </c>
      <c r="AD34" s="22">
        <f t="shared" si="12"/>
        <v>0</v>
      </c>
      <c r="AE34" s="21">
        <f>cálculos1!P34</f>
        <v>0</v>
      </c>
      <c r="AF34" s="22">
        <f t="shared" si="13"/>
        <v>0</v>
      </c>
    </row>
    <row r="35" spans="1:32" x14ac:dyDescent="0.25">
      <c r="A35" s="30" t="s">
        <v>5</v>
      </c>
      <c r="B35" s="30" t="s">
        <v>39</v>
      </c>
      <c r="C35" s="14">
        <v>179</v>
      </c>
      <c r="D35" s="14">
        <f t="shared" si="11"/>
        <v>149.16666666666666</v>
      </c>
      <c r="E35" s="13">
        <v>47</v>
      </c>
      <c r="F35" s="31">
        <f t="shared" si="14"/>
        <v>0.31508379888268156</v>
      </c>
      <c r="G35" s="13">
        <v>57</v>
      </c>
      <c r="H35" s="31">
        <f t="shared" si="15"/>
        <v>0.382122905027933</v>
      </c>
      <c r="I35" s="13">
        <v>57</v>
      </c>
      <c r="J35" s="31">
        <f t="shared" si="16"/>
        <v>0.382122905027933</v>
      </c>
      <c r="K35" s="13">
        <v>77</v>
      </c>
      <c r="L35" s="31">
        <f t="shared" si="17"/>
        <v>0.51620111731843576</v>
      </c>
      <c r="M35" s="13">
        <v>74</v>
      </c>
      <c r="N35" s="31">
        <f t="shared" si="18"/>
        <v>0.49608938547486037</v>
      </c>
      <c r="O35" s="13">
        <v>60</v>
      </c>
      <c r="P35" s="31">
        <f t="shared" si="19"/>
        <v>0.4022346368715084</v>
      </c>
      <c r="Q35" s="13">
        <v>49</v>
      </c>
      <c r="R35" s="31">
        <f t="shared" si="20"/>
        <v>0.32849162011173189</v>
      </c>
      <c r="S35" s="13">
        <v>58</v>
      </c>
      <c r="T35" s="31">
        <f t="shared" si="21"/>
        <v>0.38882681564245813</v>
      </c>
      <c r="U35" s="13">
        <v>54</v>
      </c>
      <c r="V35" s="31">
        <f t="shared" si="22"/>
        <v>0.36201117318435755</v>
      </c>
      <c r="W35" s="13">
        <v>55</v>
      </c>
      <c r="X35" s="31">
        <f t="shared" si="23"/>
        <v>0.36871508379888268</v>
      </c>
      <c r="Z35" s="13">
        <v>35</v>
      </c>
      <c r="AA35" s="52">
        <f t="shared" si="24"/>
        <v>0.23463687150837989</v>
      </c>
      <c r="AC35" s="21">
        <f>cálculos1!O35</f>
        <v>0</v>
      </c>
      <c r="AD35" s="22">
        <f t="shared" si="12"/>
        <v>0</v>
      </c>
      <c r="AE35" s="21">
        <f>cálculos1!P35</f>
        <v>0</v>
      </c>
      <c r="AF35" s="22">
        <f t="shared" si="13"/>
        <v>0</v>
      </c>
    </row>
    <row r="36" spans="1:32" x14ac:dyDescent="0.25">
      <c r="A36" s="30" t="s">
        <v>2</v>
      </c>
      <c r="B36" s="30" t="s">
        <v>40</v>
      </c>
      <c r="C36" s="14">
        <v>142</v>
      </c>
      <c r="D36" s="14">
        <f t="shared" si="11"/>
        <v>118.33333333333334</v>
      </c>
      <c r="E36" s="13">
        <v>47</v>
      </c>
      <c r="F36" s="31">
        <f t="shared" si="14"/>
        <v>0.39718309859154927</v>
      </c>
      <c r="G36" s="13">
        <v>50</v>
      </c>
      <c r="H36" s="31">
        <f t="shared" si="15"/>
        <v>0.42253521126760563</v>
      </c>
      <c r="I36" s="13">
        <v>50</v>
      </c>
      <c r="J36" s="31">
        <f t="shared" si="16"/>
        <v>0.42253521126760563</v>
      </c>
      <c r="K36" s="13">
        <v>49</v>
      </c>
      <c r="L36" s="31">
        <f t="shared" si="17"/>
        <v>0.41408450704225347</v>
      </c>
      <c r="M36" s="13">
        <v>49</v>
      </c>
      <c r="N36" s="31">
        <f t="shared" si="18"/>
        <v>0.41408450704225347</v>
      </c>
      <c r="O36" s="13">
        <v>54</v>
      </c>
      <c r="P36" s="31">
        <f t="shared" si="19"/>
        <v>0.45633802816901403</v>
      </c>
      <c r="Q36" s="13">
        <v>50</v>
      </c>
      <c r="R36" s="31">
        <f t="shared" si="20"/>
        <v>0.42253521126760563</v>
      </c>
      <c r="S36" s="13">
        <v>50</v>
      </c>
      <c r="T36" s="31">
        <f t="shared" si="21"/>
        <v>0.42253521126760563</v>
      </c>
      <c r="U36" s="13">
        <v>55</v>
      </c>
      <c r="V36" s="31">
        <f t="shared" si="22"/>
        <v>0.46478873239436613</v>
      </c>
      <c r="W36" s="13">
        <v>50</v>
      </c>
      <c r="X36" s="31">
        <f t="shared" si="23"/>
        <v>0.42253521126760563</v>
      </c>
      <c r="Z36" s="13">
        <v>7</v>
      </c>
      <c r="AA36" s="52">
        <f t="shared" si="24"/>
        <v>5.9154929577464786E-2</v>
      </c>
      <c r="AC36" s="21">
        <f>cálculos1!O36</f>
        <v>0</v>
      </c>
      <c r="AD36" s="22">
        <f t="shared" si="12"/>
        <v>0</v>
      </c>
      <c r="AE36" s="21">
        <f>cálculos1!P36</f>
        <v>0</v>
      </c>
      <c r="AF36" s="22">
        <f t="shared" si="13"/>
        <v>0</v>
      </c>
    </row>
    <row r="37" spans="1:32" x14ac:dyDescent="0.25">
      <c r="A37" s="30" t="s">
        <v>5</v>
      </c>
      <c r="B37" s="30" t="s">
        <v>41</v>
      </c>
      <c r="C37" s="14">
        <v>556</v>
      </c>
      <c r="D37" s="14">
        <f t="shared" si="11"/>
        <v>463.33333333333337</v>
      </c>
      <c r="E37" s="13">
        <v>103</v>
      </c>
      <c r="F37" s="31">
        <f t="shared" si="14"/>
        <v>0.22230215827338129</v>
      </c>
      <c r="G37" s="13">
        <v>147</v>
      </c>
      <c r="H37" s="31">
        <f t="shared" si="15"/>
        <v>0.31726618705035969</v>
      </c>
      <c r="I37" s="13">
        <v>137</v>
      </c>
      <c r="J37" s="31">
        <f t="shared" si="16"/>
        <v>0.29568345323741002</v>
      </c>
      <c r="K37" s="13">
        <v>155</v>
      </c>
      <c r="L37" s="31">
        <f t="shared" si="17"/>
        <v>0.3345323741007194</v>
      </c>
      <c r="M37" s="13">
        <v>155</v>
      </c>
      <c r="N37" s="31">
        <f t="shared" si="18"/>
        <v>0.3345323741007194</v>
      </c>
      <c r="O37" s="13">
        <v>150</v>
      </c>
      <c r="P37" s="31">
        <f t="shared" si="19"/>
        <v>0.32374100719424459</v>
      </c>
      <c r="Q37" s="13">
        <v>107</v>
      </c>
      <c r="R37" s="31">
        <f t="shared" si="20"/>
        <v>0.23093525179856114</v>
      </c>
      <c r="S37" s="13">
        <v>138</v>
      </c>
      <c r="T37" s="31">
        <f t="shared" si="21"/>
        <v>0.297841726618705</v>
      </c>
      <c r="U37" s="13">
        <v>149</v>
      </c>
      <c r="V37" s="31">
        <f t="shared" si="22"/>
        <v>0.32158273381294961</v>
      </c>
      <c r="W37" s="13">
        <v>116</v>
      </c>
      <c r="X37" s="31">
        <f t="shared" si="23"/>
        <v>0.2503597122302158</v>
      </c>
      <c r="Z37" s="13">
        <v>339</v>
      </c>
      <c r="AA37" s="52">
        <f t="shared" si="24"/>
        <v>0.73165467625899272</v>
      </c>
      <c r="AC37" s="21">
        <f>cálculos1!O37</f>
        <v>0</v>
      </c>
      <c r="AD37" s="22">
        <f t="shared" si="12"/>
        <v>0</v>
      </c>
      <c r="AE37" s="21">
        <f>cálculos1!P37</f>
        <v>0</v>
      </c>
      <c r="AF37" s="22">
        <f t="shared" si="13"/>
        <v>0</v>
      </c>
    </row>
    <row r="38" spans="1:32" x14ac:dyDescent="0.25">
      <c r="A38" s="30" t="s">
        <v>2</v>
      </c>
      <c r="B38" s="30" t="s">
        <v>42</v>
      </c>
      <c r="C38" s="14">
        <v>104</v>
      </c>
      <c r="D38" s="14">
        <f t="shared" si="11"/>
        <v>86.666666666666657</v>
      </c>
      <c r="E38" s="13">
        <v>51</v>
      </c>
      <c r="F38" s="31">
        <f t="shared" si="14"/>
        <v>0.58846153846153848</v>
      </c>
      <c r="G38" s="13">
        <v>35</v>
      </c>
      <c r="H38" s="31">
        <f t="shared" si="15"/>
        <v>0.40384615384615391</v>
      </c>
      <c r="I38" s="13">
        <v>35</v>
      </c>
      <c r="J38" s="31">
        <f t="shared" si="16"/>
        <v>0.40384615384615391</v>
      </c>
      <c r="K38" s="13">
        <v>41</v>
      </c>
      <c r="L38" s="31">
        <f t="shared" si="17"/>
        <v>0.47307692307692312</v>
      </c>
      <c r="M38" s="13">
        <v>43</v>
      </c>
      <c r="N38" s="31">
        <f t="shared" si="18"/>
        <v>0.49615384615384622</v>
      </c>
      <c r="O38" s="13">
        <v>31</v>
      </c>
      <c r="P38" s="31">
        <f t="shared" si="19"/>
        <v>0.35769230769230775</v>
      </c>
      <c r="Q38" s="13">
        <v>38</v>
      </c>
      <c r="R38" s="31">
        <f t="shared" si="20"/>
        <v>0.43846153846153851</v>
      </c>
      <c r="S38" s="13">
        <v>49</v>
      </c>
      <c r="T38" s="31">
        <f t="shared" si="21"/>
        <v>0.56538461538461549</v>
      </c>
      <c r="U38" s="13">
        <v>48</v>
      </c>
      <c r="V38" s="31">
        <f t="shared" si="22"/>
        <v>0.55384615384615388</v>
      </c>
      <c r="W38" s="13">
        <v>48</v>
      </c>
      <c r="X38" s="31">
        <f t="shared" si="23"/>
        <v>0.55384615384615388</v>
      </c>
      <c r="Z38" s="13">
        <v>5</v>
      </c>
      <c r="AA38" s="52">
        <f t="shared" si="24"/>
        <v>5.7692307692307696E-2</v>
      </c>
      <c r="AC38" s="21">
        <f>cálculos1!O38</f>
        <v>0</v>
      </c>
      <c r="AD38" s="22">
        <f t="shared" si="12"/>
        <v>0</v>
      </c>
      <c r="AE38" s="21">
        <f>cálculos1!P38</f>
        <v>0</v>
      </c>
      <c r="AF38" s="22">
        <f t="shared" si="13"/>
        <v>0</v>
      </c>
    </row>
    <row r="39" spans="1:32" x14ac:dyDescent="0.25">
      <c r="A39" s="30" t="s">
        <v>5</v>
      </c>
      <c r="B39" s="30" t="s">
        <v>43</v>
      </c>
      <c r="C39" s="14">
        <v>446</v>
      </c>
      <c r="D39" s="14">
        <f t="shared" si="11"/>
        <v>371.66666666666663</v>
      </c>
      <c r="E39" s="13">
        <v>125</v>
      </c>
      <c r="F39" s="31">
        <f t="shared" si="14"/>
        <v>0.33632286995515698</v>
      </c>
      <c r="G39" s="13">
        <v>133</v>
      </c>
      <c r="H39" s="31">
        <f t="shared" si="15"/>
        <v>0.35784753363228705</v>
      </c>
      <c r="I39" s="13">
        <v>133</v>
      </c>
      <c r="J39" s="31">
        <f t="shared" si="16"/>
        <v>0.35784753363228705</v>
      </c>
      <c r="K39" s="13">
        <v>158</v>
      </c>
      <c r="L39" s="31">
        <f t="shared" si="17"/>
        <v>0.42511210762331841</v>
      </c>
      <c r="M39" s="13">
        <v>151</v>
      </c>
      <c r="N39" s="31">
        <f t="shared" si="18"/>
        <v>0.40627802690582965</v>
      </c>
      <c r="O39" s="13">
        <v>162</v>
      </c>
      <c r="P39" s="31">
        <f t="shared" si="19"/>
        <v>0.43587443946188348</v>
      </c>
      <c r="Q39" s="13">
        <v>99</v>
      </c>
      <c r="R39" s="31">
        <f t="shared" si="20"/>
        <v>0.26636771300448431</v>
      </c>
      <c r="S39" s="13">
        <v>129</v>
      </c>
      <c r="T39" s="31">
        <f t="shared" si="21"/>
        <v>0.34708520179372199</v>
      </c>
      <c r="U39" s="13">
        <v>129</v>
      </c>
      <c r="V39" s="31">
        <f t="shared" si="22"/>
        <v>0.34708520179372199</v>
      </c>
      <c r="W39" s="13">
        <v>112</v>
      </c>
      <c r="X39" s="31">
        <f t="shared" si="23"/>
        <v>0.30134529147982064</v>
      </c>
      <c r="Z39" s="13">
        <v>109</v>
      </c>
      <c r="AA39" s="52">
        <f t="shared" si="24"/>
        <v>0.29327354260089689</v>
      </c>
      <c r="AC39" s="21">
        <f>cálculos1!O39</f>
        <v>0</v>
      </c>
      <c r="AD39" s="22">
        <f t="shared" si="12"/>
        <v>0</v>
      </c>
      <c r="AE39" s="21">
        <f>cálculos1!P39</f>
        <v>0</v>
      </c>
      <c r="AF39" s="22">
        <f t="shared" si="13"/>
        <v>0</v>
      </c>
    </row>
    <row r="40" spans="1:32" x14ac:dyDescent="0.25">
      <c r="A40" s="30" t="s">
        <v>3</v>
      </c>
      <c r="B40" s="30" t="s">
        <v>44</v>
      </c>
      <c r="C40" s="14">
        <v>455</v>
      </c>
      <c r="D40" s="14">
        <f t="shared" si="11"/>
        <v>379.16666666666663</v>
      </c>
      <c r="E40" s="13">
        <v>138</v>
      </c>
      <c r="F40" s="31">
        <f t="shared" si="14"/>
        <v>0.36395604395604397</v>
      </c>
      <c r="G40" s="13">
        <v>136</v>
      </c>
      <c r="H40" s="31">
        <f t="shared" si="15"/>
        <v>0.35868131868131869</v>
      </c>
      <c r="I40" s="13">
        <v>129</v>
      </c>
      <c r="J40" s="31">
        <f t="shared" si="16"/>
        <v>0.34021978021978028</v>
      </c>
      <c r="K40" s="13">
        <v>144</v>
      </c>
      <c r="L40" s="31">
        <f t="shared" si="17"/>
        <v>0.37978021978021981</v>
      </c>
      <c r="M40" s="13">
        <v>150</v>
      </c>
      <c r="N40" s="31">
        <f t="shared" si="18"/>
        <v>0.39560439560439564</v>
      </c>
      <c r="O40" s="13">
        <v>138</v>
      </c>
      <c r="P40" s="31">
        <f t="shared" si="19"/>
        <v>0.36395604395604397</v>
      </c>
      <c r="Q40" s="13">
        <v>116</v>
      </c>
      <c r="R40" s="31">
        <f t="shared" si="20"/>
        <v>0.30593406593406597</v>
      </c>
      <c r="S40" s="13">
        <v>163</v>
      </c>
      <c r="T40" s="31">
        <f t="shared" si="21"/>
        <v>0.42989010989010995</v>
      </c>
      <c r="U40" s="13">
        <v>155</v>
      </c>
      <c r="V40" s="31">
        <f t="shared" si="22"/>
        <v>0.40879120879120884</v>
      </c>
      <c r="W40" s="13">
        <v>129</v>
      </c>
      <c r="X40" s="31">
        <f t="shared" si="23"/>
        <v>0.34021978021978028</v>
      </c>
      <c r="Z40" s="13">
        <v>132</v>
      </c>
      <c r="AA40" s="52">
        <f t="shared" si="24"/>
        <v>0.34813186813186819</v>
      </c>
      <c r="AC40" s="21">
        <f>cálculos1!O40</f>
        <v>0</v>
      </c>
      <c r="AD40" s="22">
        <f t="shared" si="12"/>
        <v>0</v>
      </c>
      <c r="AE40" s="21">
        <f>cálculos1!P40</f>
        <v>0</v>
      </c>
      <c r="AF40" s="22">
        <f t="shared" si="13"/>
        <v>0</v>
      </c>
    </row>
    <row r="41" spans="1:32" x14ac:dyDescent="0.25">
      <c r="A41" s="30" t="s">
        <v>5</v>
      </c>
      <c r="B41" s="30" t="s">
        <v>45</v>
      </c>
      <c r="C41" s="14">
        <v>150</v>
      </c>
      <c r="D41" s="14">
        <f t="shared" si="11"/>
        <v>125</v>
      </c>
      <c r="E41" s="13">
        <v>16</v>
      </c>
      <c r="F41" s="31">
        <f t="shared" si="14"/>
        <v>0.128</v>
      </c>
      <c r="G41" s="13">
        <v>45</v>
      </c>
      <c r="H41" s="31">
        <f t="shared" si="15"/>
        <v>0.36</v>
      </c>
      <c r="I41" s="13">
        <v>45</v>
      </c>
      <c r="J41" s="31">
        <f t="shared" si="16"/>
        <v>0.36</v>
      </c>
      <c r="K41" s="13">
        <v>66</v>
      </c>
      <c r="L41" s="31">
        <f t="shared" si="17"/>
        <v>0.52800000000000002</v>
      </c>
      <c r="M41" s="13">
        <v>62</v>
      </c>
      <c r="N41" s="31">
        <f t="shared" si="18"/>
        <v>0.496</v>
      </c>
      <c r="O41" s="13">
        <v>50</v>
      </c>
      <c r="P41" s="31">
        <f t="shared" si="19"/>
        <v>0.4</v>
      </c>
      <c r="Q41" s="13">
        <v>36</v>
      </c>
      <c r="R41" s="31">
        <f t="shared" si="20"/>
        <v>0.28799999999999998</v>
      </c>
      <c r="S41" s="13">
        <v>55</v>
      </c>
      <c r="T41" s="31">
        <f t="shared" si="21"/>
        <v>0.44</v>
      </c>
      <c r="U41" s="13">
        <v>60</v>
      </c>
      <c r="V41" s="31">
        <f t="shared" si="22"/>
        <v>0.48</v>
      </c>
      <c r="W41" s="13">
        <v>41</v>
      </c>
      <c r="X41" s="31">
        <f t="shared" si="23"/>
        <v>0.32800000000000001</v>
      </c>
      <c r="Z41" s="13">
        <v>16</v>
      </c>
      <c r="AA41" s="52">
        <f t="shared" si="24"/>
        <v>0.128</v>
      </c>
      <c r="AC41" s="21">
        <f>cálculos1!O41</f>
        <v>0</v>
      </c>
      <c r="AD41" s="22">
        <f t="shared" si="12"/>
        <v>0</v>
      </c>
      <c r="AE41" s="21">
        <f>cálculos1!P41</f>
        <v>0</v>
      </c>
      <c r="AF41" s="22">
        <f t="shared" si="13"/>
        <v>0</v>
      </c>
    </row>
    <row r="42" spans="1:32" x14ac:dyDescent="0.25">
      <c r="A42" s="30" t="s">
        <v>2</v>
      </c>
      <c r="B42" s="30" t="s">
        <v>46</v>
      </c>
      <c r="C42" s="14">
        <v>160</v>
      </c>
      <c r="D42" s="14">
        <f t="shared" si="11"/>
        <v>133.33333333333334</v>
      </c>
      <c r="E42" s="13">
        <v>56</v>
      </c>
      <c r="F42" s="31">
        <f t="shared" si="14"/>
        <v>0.42</v>
      </c>
      <c r="G42" s="13">
        <v>54</v>
      </c>
      <c r="H42" s="31">
        <f t="shared" si="15"/>
        <v>0.40499999999999997</v>
      </c>
      <c r="I42" s="13">
        <v>54</v>
      </c>
      <c r="J42" s="31">
        <f t="shared" si="16"/>
        <v>0.40499999999999997</v>
      </c>
      <c r="K42" s="13">
        <v>60</v>
      </c>
      <c r="L42" s="31">
        <f t="shared" si="17"/>
        <v>0.44999999999999996</v>
      </c>
      <c r="M42" s="13">
        <v>61</v>
      </c>
      <c r="N42" s="31">
        <f t="shared" si="18"/>
        <v>0.45749999999999996</v>
      </c>
      <c r="O42" s="13">
        <v>57</v>
      </c>
      <c r="P42" s="31">
        <f t="shared" si="19"/>
        <v>0.42749999999999999</v>
      </c>
      <c r="Q42" s="13">
        <v>31</v>
      </c>
      <c r="R42" s="31">
        <f t="shared" si="20"/>
        <v>0.23249999999999998</v>
      </c>
      <c r="S42" s="13">
        <v>54</v>
      </c>
      <c r="T42" s="31">
        <f t="shared" si="21"/>
        <v>0.40499999999999997</v>
      </c>
      <c r="U42" s="13">
        <v>58</v>
      </c>
      <c r="V42" s="31">
        <f t="shared" si="22"/>
        <v>0.43499999999999994</v>
      </c>
      <c r="W42" s="13">
        <v>56</v>
      </c>
      <c r="X42" s="31">
        <f t="shared" si="23"/>
        <v>0.42</v>
      </c>
      <c r="Z42" s="13">
        <v>39</v>
      </c>
      <c r="AA42" s="52">
        <f t="shared" si="24"/>
        <v>0.29249999999999998</v>
      </c>
      <c r="AC42" s="21">
        <f>cálculos1!O42</f>
        <v>0</v>
      </c>
      <c r="AD42" s="22">
        <f t="shared" si="12"/>
        <v>0</v>
      </c>
      <c r="AE42" s="21">
        <f>cálculos1!P42</f>
        <v>0</v>
      </c>
      <c r="AF42" s="22">
        <f t="shared" si="13"/>
        <v>0</v>
      </c>
    </row>
    <row r="43" spans="1:32" x14ac:dyDescent="0.25">
      <c r="A43" s="30" t="s">
        <v>2</v>
      </c>
      <c r="B43" s="30" t="s">
        <v>47</v>
      </c>
      <c r="C43" s="14">
        <v>96</v>
      </c>
      <c r="D43" s="14">
        <f t="shared" si="11"/>
        <v>80</v>
      </c>
      <c r="E43" s="13">
        <v>32</v>
      </c>
      <c r="F43" s="31">
        <f t="shared" si="14"/>
        <v>0.4</v>
      </c>
      <c r="G43" s="13">
        <v>43</v>
      </c>
      <c r="H43" s="31">
        <f t="shared" si="15"/>
        <v>0.53749999999999998</v>
      </c>
      <c r="I43" s="13">
        <v>43</v>
      </c>
      <c r="J43" s="31">
        <f t="shared" si="16"/>
        <v>0.53749999999999998</v>
      </c>
      <c r="K43" s="13">
        <v>56</v>
      </c>
      <c r="L43" s="31">
        <f t="shared" si="17"/>
        <v>0.7</v>
      </c>
      <c r="M43" s="13">
        <v>57</v>
      </c>
      <c r="N43" s="31">
        <f t="shared" si="18"/>
        <v>0.71250000000000002</v>
      </c>
      <c r="O43" s="13">
        <v>51</v>
      </c>
      <c r="P43" s="31">
        <f t="shared" si="19"/>
        <v>0.63749999999999996</v>
      </c>
      <c r="Q43" s="13">
        <v>25</v>
      </c>
      <c r="R43" s="31">
        <f t="shared" si="20"/>
        <v>0.3125</v>
      </c>
      <c r="S43" s="13">
        <v>38</v>
      </c>
      <c r="T43" s="31">
        <f t="shared" si="21"/>
        <v>0.47499999999999998</v>
      </c>
      <c r="U43" s="13">
        <v>38</v>
      </c>
      <c r="V43" s="31">
        <f t="shared" si="22"/>
        <v>0.47499999999999998</v>
      </c>
      <c r="W43" s="13">
        <v>40</v>
      </c>
      <c r="X43" s="31">
        <f t="shared" si="23"/>
        <v>0.5</v>
      </c>
      <c r="Z43" s="13">
        <v>2</v>
      </c>
      <c r="AA43" s="52">
        <f t="shared" si="24"/>
        <v>2.5000000000000001E-2</v>
      </c>
      <c r="AC43" s="21">
        <f>cálculos1!O43</f>
        <v>0</v>
      </c>
      <c r="AD43" s="22">
        <f t="shared" si="12"/>
        <v>0</v>
      </c>
      <c r="AE43" s="21">
        <f>cálculos1!P43</f>
        <v>0</v>
      </c>
      <c r="AF43" s="22">
        <f t="shared" si="13"/>
        <v>0</v>
      </c>
    </row>
    <row r="44" spans="1:32" x14ac:dyDescent="0.25">
      <c r="A44" s="30" t="s">
        <v>4</v>
      </c>
      <c r="B44" s="30" t="s">
        <v>48</v>
      </c>
      <c r="C44" s="14">
        <v>2612</v>
      </c>
      <c r="D44" s="14">
        <f t="shared" si="11"/>
        <v>2176.6666666666665</v>
      </c>
      <c r="E44" s="13">
        <v>1234</v>
      </c>
      <c r="F44" s="31">
        <f t="shared" si="14"/>
        <v>0.56692189892802458</v>
      </c>
      <c r="G44" s="13">
        <v>659</v>
      </c>
      <c r="H44" s="31">
        <f t="shared" si="15"/>
        <v>0.30275650842266466</v>
      </c>
      <c r="I44" s="13">
        <v>668</v>
      </c>
      <c r="J44" s="31">
        <f t="shared" si="16"/>
        <v>0.30689127105666159</v>
      </c>
      <c r="K44" s="13">
        <v>760</v>
      </c>
      <c r="L44" s="31">
        <f t="shared" si="17"/>
        <v>0.34915773353751917</v>
      </c>
      <c r="M44" s="13">
        <v>752</v>
      </c>
      <c r="N44" s="31">
        <f t="shared" si="18"/>
        <v>0.34548238897396633</v>
      </c>
      <c r="O44" s="13">
        <v>696</v>
      </c>
      <c r="P44" s="31">
        <f t="shared" si="19"/>
        <v>0.3197549770290965</v>
      </c>
      <c r="Q44" s="13">
        <v>614</v>
      </c>
      <c r="R44" s="31">
        <f t="shared" si="20"/>
        <v>0.28208269525267998</v>
      </c>
      <c r="S44" s="13">
        <v>733</v>
      </c>
      <c r="T44" s="31">
        <f t="shared" si="21"/>
        <v>0.33675344563552834</v>
      </c>
      <c r="U44" s="13">
        <v>848</v>
      </c>
      <c r="V44" s="31">
        <f t="shared" si="22"/>
        <v>0.38958652373660035</v>
      </c>
      <c r="W44" s="13">
        <v>658</v>
      </c>
      <c r="X44" s="31">
        <f t="shared" si="23"/>
        <v>0.30229709035222052</v>
      </c>
      <c r="Z44" s="13">
        <v>1193</v>
      </c>
      <c r="AA44" s="52">
        <f t="shared" si="24"/>
        <v>0.5480857580398163</v>
      </c>
      <c r="AC44" s="21">
        <f>cálculos1!O44</f>
        <v>0</v>
      </c>
      <c r="AD44" s="22">
        <f t="shared" si="12"/>
        <v>0</v>
      </c>
      <c r="AE44" s="21">
        <f>cálculos1!P44</f>
        <v>0</v>
      </c>
      <c r="AF44" s="22">
        <f t="shared" si="13"/>
        <v>0</v>
      </c>
    </row>
    <row r="45" spans="1:32" x14ac:dyDescent="0.25">
      <c r="A45" s="30" t="s">
        <v>4</v>
      </c>
      <c r="B45" s="30" t="s">
        <v>49</v>
      </c>
      <c r="C45" s="14">
        <v>174</v>
      </c>
      <c r="D45" s="14">
        <f t="shared" si="11"/>
        <v>145</v>
      </c>
      <c r="E45" s="13">
        <v>25</v>
      </c>
      <c r="F45" s="31">
        <f t="shared" si="14"/>
        <v>0.17241379310344829</v>
      </c>
      <c r="G45" s="13">
        <v>59</v>
      </c>
      <c r="H45" s="31">
        <f t="shared" si="15"/>
        <v>0.40689655172413791</v>
      </c>
      <c r="I45" s="13">
        <v>59</v>
      </c>
      <c r="J45" s="31">
        <f t="shared" si="16"/>
        <v>0.40689655172413791</v>
      </c>
      <c r="K45" s="13">
        <v>58</v>
      </c>
      <c r="L45" s="31">
        <f t="shared" si="17"/>
        <v>0.4</v>
      </c>
      <c r="M45" s="13">
        <v>57</v>
      </c>
      <c r="N45" s="31">
        <f t="shared" si="18"/>
        <v>0.39310344827586208</v>
      </c>
      <c r="O45" s="13">
        <v>57</v>
      </c>
      <c r="P45" s="31">
        <f t="shared" si="19"/>
        <v>0.39310344827586208</v>
      </c>
      <c r="Q45" s="13">
        <v>53</v>
      </c>
      <c r="R45" s="31">
        <f t="shared" si="20"/>
        <v>0.36551724137931035</v>
      </c>
      <c r="S45" s="13">
        <v>36</v>
      </c>
      <c r="T45" s="31">
        <f t="shared" si="21"/>
        <v>0.24827586206896551</v>
      </c>
      <c r="U45" s="13">
        <v>43</v>
      </c>
      <c r="V45" s="31">
        <f t="shared" si="22"/>
        <v>0.29655172413793102</v>
      </c>
      <c r="W45" s="13">
        <v>37</v>
      </c>
      <c r="X45" s="31">
        <f t="shared" si="23"/>
        <v>0.25517241379310346</v>
      </c>
      <c r="Z45" s="13">
        <v>20</v>
      </c>
      <c r="AA45" s="52">
        <f t="shared" si="24"/>
        <v>0.13793103448275862</v>
      </c>
      <c r="AC45" s="21">
        <f>cálculos1!O45</f>
        <v>0</v>
      </c>
      <c r="AD45" s="22">
        <f t="shared" si="12"/>
        <v>0</v>
      </c>
      <c r="AE45" s="21">
        <f>cálculos1!P45</f>
        <v>0</v>
      </c>
      <c r="AF45" s="22">
        <f t="shared" si="13"/>
        <v>0</v>
      </c>
    </row>
    <row r="46" spans="1:32" x14ac:dyDescent="0.25">
      <c r="A46" s="30" t="s">
        <v>5</v>
      </c>
      <c r="B46" s="30" t="s">
        <v>50</v>
      </c>
      <c r="C46" s="14">
        <v>539</v>
      </c>
      <c r="D46" s="14">
        <f t="shared" si="11"/>
        <v>449.16666666666663</v>
      </c>
      <c r="E46" s="13">
        <v>116</v>
      </c>
      <c r="F46" s="31">
        <f t="shared" si="14"/>
        <v>0.25825602968460115</v>
      </c>
      <c r="G46" s="13">
        <v>177</v>
      </c>
      <c r="H46" s="31">
        <f t="shared" si="15"/>
        <v>0.39406307977736554</v>
      </c>
      <c r="I46" s="13">
        <v>172</v>
      </c>
      <c r="J46" s="31">
        <f t="shared" si="16"/>
        <v>0.38293135435992581</v>
      </c>
      <c r="K46" s="13">
        <v>186</v>
      </c>
      <c r="L46" s="31">
        <f t="shared" si="17"/>
        <v>0.41410018552875699</v>
      </c>
      <c r="M46" s="13">
        <v>185</v>
      </c>
      <c r="N46" s="31">
        <f t="shared" si="18"/>
        <v>0.41187384044526903</v>
      </c>
      <c r="O46" s="13">
        <v>172</v>
      </c>
      <c r="P46" s="31">
        <f t="shared" si="19"/>
        <v>0.38293135435992581</v>
      </c>
      <c r="Q46" s="13">
        <v>127</v>
      </c>
      <c r="R46" s="31">
        <f t="shared" si="20"/>
        <v>0.28274582560296846</v>
      </c>
      <c r="S46" s="13">
        <v>180</v>
      </c>
      <c r="T46" s="31">
        <f t="shared" si="21"/>
        <v>0.40074211502782936</v>
      </c>
      <c r="U46" s="13">
        <v>189</v>
      </c>
      <c r="V46" s="31">
        <f t="shared" si="22"/>
        <v>0.42077922077922081</v>
      </c>
      <c r="W46" s="13">
        <v>165</v>
      </c>
      <c r="X46" s="31">
        <f t="shared" si="23"/>
        <v>0.36734693877551022</v>
      </c>
      <c r="Z46" s="13">
        <v>22</v>
      </c>
      <c r="AA46" s="52">
        <f t="shared" si="24"/>
        <v>4.8979591836734698E-2</v>
      </c>
      <c r="AC46" s="21">
        <f>cálculos1!O46</f>
        <v>0</v>
      </c>
      <c r="AD46" s="22">
        <f t="shared" si="12"/>
        <v>0</v>
      </c>
      <c r="AE46" s="21">
        <f>cálculos1!P46</f>
        <v>0</v>
      </c>
      <c r="AF46" s="22">
        <f t="shared" si="13"/>
        <v>0</v>
      </c>
    </row>
    <row r="47" spans="1:32" x14ac:dyDescent="0.25">
      <c r="A47" s="30" t="s">
        <v>2</v>
      </c>
      <c r="B47" s="30" t="s">
        <v>51</v>
      </c>
      <c r="C47" s="14">
        <v>249</v>
      </c>
      <c r="D47" s="14">
        <f t="shared" si="11"/>
        <v>207.5</v>
      </c>
      <c r="E47" s="13">
        <v>17</v>
      </c>
      <c r="F47" s="31">
        <f t="shared" si="14"/>
        <v>8.1927710843373497E-2</v>
      </c>
      <c r="G47" s="13">
        <v>72</v>
      </c>
      <c r="H47" s="31">
        <f t="shared" si="15"/>
        <v>0.34698795180722891</v>
      </c>
      <c r="I47" s="13">
        <v>71</v>
      </c>
      <c r="J47" s="31">
        <f t="shared" si="16"/>
        <v>0.34216867469879519</v>
      </c>
      <c r="K47" s="13">
        <v>89</v>
      </c>
      <c r="L47" s="31">
        <f t="shared" si="17"/>
        <v>0.42891566265060244</v>
      </c>
      <c r="M47" s="13">
        <v>89</v>
      </c>
      <c r="N47" s="31">
        <f t="shared" si="18"/>
        <v>0.42891566265060244</v>
      </c>
      <c r="O47" s="13">
        <v>78</v>
      </c>
      <c r="P47" s="31">
        <f t="shared" si="19"/>
        <v>0.37590361445783133</v>
      </c>
      <c r="Q47" s="13">
        <v>51</v>
      </c>
      <c r="R47" s="31">
        <f t="shared" si="20"/>
        <v>0.24578313253012049</v>
      </c>
      <c r="S47" s="13">
        <v>85</v>
      </c>
      <c r="T47" s="31">
        <f t="shared" si="21"/>
        <v>0.40963855421686746</v>
      </c>
      <c r="U47" s="13">
        <v>72</v>
      </c>
      <c r="V47" s="31">
        <f t="shared" si="22"/>
        <v>0.34698795180722891</v>
      </c>
      <c r="W47" s="13">
        <v>78</v>
      </c>
      <c r="X47" s="31">
        <f t="shared" si="23"/>
        <v>0.37590361445783133</v>
      </c>
      <c r="Z47" s="13">
        <v>13</v>
      </c>
      <c r="AA47" s="52">
        <f t="shared" si="24"/>
        <v>6.2650602409638559E-2</v>
      </c>
      <c r="AC47" s="21">
        <f>cálculos1!O47</f>
        <v>0</v>
      </c>
      <c r="AD47" s="22">
        <f t="shared" si="12"/>
        <v>0</v>
      </c>
      <c r="AE47" s="21">
        <f>cálculos1!P47</f>
        <v>0</v>
      </c>
      <c r="AF47" s="22">
        <f t="shared" si="13"/>
        <v>0</v>
      </c>
    </row>
    <row r="48" spans="1:32" x14ac:dyDescent="0.25">
      <c r="A48" s="30" t="s">
        <v>4</v>
      </c>
      <c r="B48" s="30" t="s">
        <v>52</v>
      </c>
      <c r="C48" s="14">
        <v>146</v>
      </c>
      <c r="D48" s="14">
        <f t="shared" si="11"/>
        <v>121.66666666666666</v>
      </c>
      <c r="E48" s="13">
        <v>35</v>
      </c>
      <c r="F48" s="31">
        <f t="shared" si="14"/>
        <v>0.28767123287671237</v>
      </c>
      <c r="G48" s="13">
        <v>50</v>
      </c>
      <c r="H48" s="31">
        <f t="shared" si="15"/>
        <v>0.41095890410958907</v>
      </c>
      <c r="I48" s="13">
        <v>50</v>
      </c>
      <c r="J48" s="31">
        <f t="shared" si="16"/>
        <v>0.41095890410958907</v>
      </c>
      <c r="K48" s="13">
        <v>37</v>
      </c>
      <c r="L48" s="31">
        <f t="shared" si="17"/>
        <v>0.30410958904109592</v>
      </c>
      <c r="M48" s="13">
        <v>39</v>
      </c>
      <c r="N48" s="31">
        <f t="shared" si="18"/>
        <v>0.32054794520547947</v>
      </c>
      <c r="O48" s="13">
        <v>36</v>
      </c>
      <c r="P48" s="31">
        <f t="shared" si="19"/>
        <v>0.29589041095890412</v>
      </c>
      <c r="Q48" s="13">
        <v>40</v>
      </c>
      <c r="R48" s="31">
        <f t="shared" si="20"/>
        <v>0.32876712328767127</v>
      </c>
      <c r="S48" s="13">
        <v>55</v>
      </c>
      <c r="T48" s="31">
        <f t="shared" si="21"/>
        <v>0.45205479452054798</v>
      </c>
      <c r="U48" s="13">
        <v>48</v>
      </c>
      <c r="V48" s="31">
        <f t="shared" si="22"/>
        <v>0.39452054794520552</v>
      </c>
      <c r="W48" s="13">
        <v>53</v>
      </c>
      <c r="X48" s="31">
        <f t="shared" si="23"/>
        <v>0.43561643835616443</v>
      </c>
      <c r="Z48" s="13">
        <v>23</v>
      </c>
      <c r="AA48" s="52">
        <f t="shared" si="24"/>
        <v>0.18904109589041099</v>
      </c>
      <c r="AC48" s="21">
        <f>cálculos1!O48</f>
        <v>0</v>
      </c>
      <c r="AD48" s="22">
        <f t="shared" si="12"/>
        <v>0</v>
      </c>
      <c r="AE48" s="21">
        <f>cálculos1!P48</f>
        <v>0</v>
      </c>
      <c r="AF48" s="22">
        <f t="shared" si="13"/>
        <v>0</v>
      </c>
    </row>
    <row r="49" spans="1:32" x14ac:dyDescent="0.25">
      <c r="A49" s="30" t="s">
        <v>5</v>
      </c>
      <c r="B49" s="30" t="s">
        <v>53</v>
      </c>
      <c r="C49" s="14">
        <v>307</v>
      </c>
      <c r="D49" s="14">
        <f t="shared" si="11"/>
        <v>255.83333333333331</v>
      </c>
      <c r="E49" s="13">
        <v>33</v>
      </c>
      <c r="F49" s="31">
        <f t="shared" si="14"/>
        <v>0.12899022801302931</v>
      </c>
      <c r="G49" s="13">
        <v>74</v>
      </c>
      <c r="H49" s="31">
        <f t="shared" si="15"/>
        <v>0.28925081433224759</v>
      </c>
      <c r="I49" s="13">
        <v>76</v>
      </c>
      <c r="J49" s="31">
        <f t="shared" si="16"/>
        <v>0.2970684039087948</v>
      </c>
      <c r="K49" s="13">
        <v>84</v>
      </c>
      <c r="L49" s="31">
        <f t="shared" si="17"/>
        <v>0.32833876221498376</v>
      </c>
      <c r="M49" s="13">
        <v>83</v>
      </c>
      <c r="N49" s="31">
        <f t="shared" si="18"/>
        <v>0.3244299674267101</v>
      </c>
      <c r="O49" s="13">
        <v>77</v>
      </c>
      <c r="P49" s="31">
        <f t="shared" si="19"/>
        <v>0.3009771986970684</v>
      </c>
      <c r="Q49" s="13">
        <v>56</v>
      </c>
      <c r="R49" s="31">
        <f t="shared" si="20"/>
        <v>0.21889250814332248</v>
      </c>
      <c r="S49" s="13">
        <v>83</v>
      </c>
      <c r="T49" s="31">
        <f t="shared" si="21"/>
        <v>0.3244299674267101</v>
      </c>
      <c r="U49" s="13">
        <v>94</v>
      </c>
      <c r="V49" s="31">
        <f t="shared" si="22"/>
        <v>0.36742671009771988</v>
      </c>
      <c r="W49" s="13">
        <v>79</v>
      </c>
      <c r="X49" s="31">
        <f t="shared" si="23"/>
        <v>0.30879478827361567</v>
      </c>
      <c r="Z49" s="13">
        <v>30</v>
      </c>
      <c r="AA49" s="52">
        <f t="shared" si="24"/>
        <v>0.11726384364820848</v>
      </c>
      <c r="AC49" s="21">
        <f>cálculos1!O49</f>
        <v>0</v>
      </c>
      <c r="AD49" s="22">
        <f t="shared" si="12"/>
        <v>0</v>
      </c>
      <c r="AE49" s="21">
        <f>cálculos1!P49</f>
        <v>0</v>
      </c>
      <c r="AF49" s="22">
        <f t="shared" si="13"/>
        <v>0</v>
      </c>
    </row>
    <row r="50" spans="1:32" x14ac:dyDescent="0.25">
      <c r="A50" s="30" t="s">
        <v>3</v>
      </c>
      <c r="B50" s="30" t="s">
        <v>54</v>
      </c>
      <c r="C50" s="14">
        <v>254</v>
      </c>
      <c r="D50" s="14">
        <f t="shared" si="11"/>
        <v>211.66666666666669</v>
      </c>
      <c r="E50" s="13">
        <v>53</v>
      </c>
      <c r="F50" s="31">
        <f t="shared" si="14"/>
        <v>0.25039370078740153</v>
      </c>
      <c r="G50" s="13">
        <v>75</v>
      </c>
      <c r="H50" s="31">
        <f t="shared" si="15"/>
        <v>0.3543307086614173</v>
      </c>
      <c r="I50" s="13">
        <v>76</v>
      </c>
      <c r="J50" s="31">
        <f t="shared" si="16"/>
        <v>0.35905511811023622</v>
      </c>
      <c r="K50" s="13">
        <v>79</v>
      </c>
      <c r="L50" s="31">
        <f t="shared" si="17"/>
        <v>0.37322834645669289</v>
      </c>
      <c r="M50" s="13">
        <v>81</v>
      </c>
      <c r="N50" s="31">
        <f t="shared" si="18"/>
        <v>0.38267716535433066</v>
      </c>
      <c r="O50" s="13">
        <v>81</v>
      </c>
      <c r="P50" s="31">
        <f t="shared" si="19"/>
        <v>0.38267716535433066</v>
      </c>
      <c r="Q50" s="13">
        <v>91</v>
      </c>
      <c r="R50" s="31">
        <f t="shared" si="20"/>
        <v>0.42992125984251967</v>
      </c>
      <c r="S50" s="13">
        <v>90</v>
      </c>
      <c r="T50" s="31">
        <f t="shared" si="21"/>
        <v>0.42519685039370075</v>
      </c>
      <c r="U50" s="13">
        <v>88</v>
      </c>
      <c r="V50" s="31">
        <f t="shared" si="22"/>
        <v>0.41574803149606293</v>
      </c>
      <c r="W50" s="13">
        <v>90</v>
      </c>
      <c r="X50" s="31">
        <f t="shared" si="23"/>
        <v>0.42519685039370075</v>
      </c>
      <c r="Z50" s="13">
        <v>37</v>
      </c>
      <c r="AA50" s="52">
        <f t="shared" si="24"/>
        <v>0.1748031496062992</v>
      </c>
      <c r="AC50" s="21">
        <f>cálculos1!O50</f>
        <v>0</v>
      </c>
      <c r="AD50" s="22">
        <f t="shared" si="12"/>
        <v>0</v>
      </c>
      <c r="AE50" s="21">
        <f>cálculos1!P50</f>
        <v>0</v>
      </c>
      <c r="AF50" s="22">
        <f t="shared" si="13"/>
        <v>0</v>
      </c>
    </row>
    <row r="51" spans="1:32" x14ac:dyDescent="0.25">
      <c r="A51" s="30" t="s">
        <v>3</v>
      </c>
      <c r="B51" s="30" t="s">
        <v>55</v>
      </c>
      <c r="C51" s="14">
        <v>87</v>
      </c>
      <c r="D51" s="14">
        <f t="shared" si="11"/>
        <v>72.5</v>
      </c>
      <c r="E51" s="13">
        <v>3</v>
      </c>
      <c r="F51" s="31">
        <f t="shared" si="14"/>
        <v>4.1379310344827586E-2</v>
      </c>
      <c r="G51" s="13">
        <v>21</v>
      </c>
      <c r="H51" s="31">
        <f t="shared" si="15"/>
        <v>0.28965517241379313</v>
      </c>
      <c r="I51" s="13">
        <v>22</v>
      </c>
      <c r="J51" s="31">
        <f t="shared" si="16"/>
        <v>0.30344827586206896</v>
      </c>
      <c r="K51" s="13">
        <v>27</v>
      </c>
      <c r="L51" s="31">
        <f t="shared" si="17"/>
        <v>0.3724137931034483</v>
      </c>
      <c r="M51" s="13">
        <v>26</v>
      </c>
      <c r="N51" s="31">
        <f t="shared" si="18"/>
        <v>0.35862068965517241</v>
      </c>
      <c r="O51" s="13">
        <v>24</v>
      </c>
      <c r="P51" s="31">
        <f t="shared" si="19"/>
        <v>0.33103448275862069</v>
      </c>
      <c r="Q51" s="13">
        <v>10</v>
      </c>
      <c r="R51" s="31">
        <f t="shared" si="20"/>
        <v>0.13793103448275862</v>
      </c>
      <c r="S51" s="13">
        <v>27</v>
      </c>
      <c r="T51" s="31">
        <f t="shared" si="21"/>
        <v>0.3724137931034483</v>
      </c>
      <c r="U51" s="13">
        <v>24</v>
      </c>
      <c r="V51" s="31">
        <f t="shared" si="22"/>
        <v>0.33103448275862069</v>
      </c>
      <c r="W51" s="13">
        <v>30</v>
      </c>
      <c r="X51" s="31">
        <f t="shared" si="23"/>
        <v>0.41379310344827586</v>
      </c>
      <c r="Z51" s="13">
        <v>3</v>
      </c>
      <c r="AA51" s="52">
        <f t="shared" si="24"/>
        <v>4.1379310344827586E-2</v>
      </c>
      <c r="AC51" s="21">
        <f>cálculos1!O51</f>
        <v>0</v>
      </c>
      <c r="AD51" s="22">
        <f t="shared" si="12"/>
        <v>0</v>
      </c>
      <c r="AE51" s="21">
        <f>cálculos1!P51</f>
        <v>0</v>
      </c>
      <c r="AF51" s="22">
        <f t="shared" si="13"/>
        <v>0</v>
      </c>
    </row>
    <row r="52" spans="1:32" x14ac:dyDescent="0.25">
      <c r="A52" s="30" t="s">
        <v>5</v>
      </c>
      <c r="B52" s="30" t="s">
        <v>56</v>
      </c>
      <c r="C52" s="14">
        <v>192</v>
      </c>
      <c r="D52" s="14">
        <f t="shared" si="11"/>
        <v>160</v>
      </c>
      <c r="E52" s="13">
        <v>67</v>
      </c>
      <c r="F52" s="31">
        <f t="shared" si="14"/>
        <v>0.41875000000000001</v>
      </c>
      <c r="G52" s="13">
        <v>66</v>
      </c>
      <c r="H52" s="31">
        <f t="shared" si="15"/>
        <v>0.41249999999999998</v>
      </c>
      <c r="I52" s="13">
        <v>66</v>
      </c>
      <c r="J52" s="31">
        <f t="shared" si="16"/>
        <v>0.41249999999999998</v>
      </c>
      <c r="K52" s="13">
        <v>97</v>
      </c>
      <c r="L52" s="31">
        <f t="shared" si="17"/>
        <v>0.60624999999999996</v>
      </c>
      <c r="M52" s="13">
        <v>95</v>
      </c>
      <c r="N52" s="31">
        <f t="shared" si="18"/>
        <v>0.59375</v>
      </c>
      <c r="O52" s="13">
        <v>75</v>
      </c>
      <c r="P52" s="31">
        <f t="shared" si="19"/>
        <v>0.46875</v>
      </c>
      <c r="Q52" s="13">
        <v>61</v>
      </c>
      <c r="R52" s="31">
        <f t="shared" si="20"/>
        <v>0.38124999999999998</v>
      </c>
      <c r="S52" s="13">
        <v>73</v>
      </c>
      <c r="T52" s="31">
        <f t="shared" si="21"/>
        <v>0.45624999999999999</v>
      </c>
      <c r="U52" s="13">
        <v>72</v>
      </c>
      <c r="V52" s="31">
        <f t="shared" si="22"/>
        <v>0.45</v>
      </c>
      <c r="W52" s="13">
        <v>75</v>
      </c>
      <c r="X52" s="31">
        <f t="shared" si="23"/>
        <v>0.46875</v>
      </c>
      <c r="Z52" s="13">
        <v>47</v>
      </c>
      <c r="AA52" s="52">
        <f t="shared" si="24"/>
        <v>0.29375000000000001</v>
      </c>
      <c r="AC52" s="21">
        <f>cálculos1!O52</f>
        <v>0</v>
      </c>
      <c r="AD52" s="22">
        <f t="shared" si="12"/>
        <v>0</v>
      </c>
      <c r="AE52" s="21">
        <f>cálculos1!P52</f>
        <v>0</v>
      </c>
      <c r="AF52" s="22">
        <f t="shared" si="13"/>
        <v>0</v>
      </c>
    </row>
    <row r="53" spans="1:32" x14ac:dyDescent="0.25">
      <c r="A53" s="30" t="s">
        <v>5</v>
      </c>
      <c r="B53" s="30" t="s">
        <v>57</v>
      </c>
      <c r="C53" s="14">
        <v>178</v>
      </c>
      <c r="D53" s="14">
        <f t="shared" si="11"/>
        <v>148.33333333333334</v>
      </c>
      <c r="E53" s="13">
        <v>16</v>
      </c>
      <c r="F53" s="31">
        <f t="shared" si="14"/>
        <v>0.10786516853932583</v>
      </c>
      <c r="G53" s="13">
        <v>50</v>
      </c>
      <c r="H53" s="31">
        <f t="shared" si="15"/>
        <v>0.33707865168539325</v>
      </c>
      <c r="I53" s="13">
        <v>50</v>
      </c>
      <c r="J53" s="31">
        <f t="shared" si="16"/>
        <v>0.33707865168539325</v>
      </c>
      <c r="K53" s="13">
        <v>53</v>
      </c>
      <c r="L53" s="31">
        <f t="shared" si="17"/>
        <v>0.35730337078651681</v>
      </c>
      <c r="M53" s="13">
        <v>52</v>
      </c>
      <c r="N53" s="31">
        <f t="shared" si="18"/>
        <v>0.35056179775280899</v>
      </c>
      <c r="O53" s="13">
        <v>56</v>
      </c>
      <c r="P53" s="31">
        <f t="shared" si="19"/>
        <v>0.37752808988764042</v>
      </c>
      <c r="Q53" s="13">
        <v>49</v>
      </c>
      <c r="R53" s="31">
        <f t="shared" si="20"/>
        <v>0.33033707865168538</v>
      </c>
      <c r="S53" s="13">
        <v>66</v>
      </c>
      <c r="T53" s="31">
        <f t="shared" si="21"/>
        <v>0.44494382022471907</v>
      </c>
      <c r="U53" s="13">
        <v>58</v>
      </c>
      <c r="V53" s="31">
        <f t="shared" si="22"/>
        <v>0.39101123595505616</v>
      </c>
      <c r="W53" s="13">
        <v>67</v>
      </c>
      <c r="X53" s="31">
        <f t="shared" si="23"/>
        <v>0.45168539325842694</v>
      </c>
      <c r="Z53" s="13">
        <v>16</v>
      </c>
      <c r="AA53" s="52">
        <f t="shared" si="24"/>
        <v>0.10786516853932583</v>
      </c>
      <c r="AC53" s="21">
        <f>cálculos1!O53</f>
        <v>0</v>
      </c>
      <c r="AD53" s="22">
        <f t="shared" si="12"/>
        <v>0</v>
      </c>
      <c r="AE53" s="21">
        <f>cálculos1!P53</f>
        <v>0</v>
      </c>
      <c r="AF53" s="22">
        <f t="shared" si="13"/>
        <v>0</v>
      </c>
    </row>
    <row r="54" spans="1:32" x14ac:dyDescent="0.25">
      <c r="A54" s="30" t="s">
        <v>3</v>
      </c>
      <c r="B54" s="30" t="s">
        <v>58</v>
      </c>
      <c r="C54" s="14">
        <v>655</v>
      </c>
      <c r="D54" s="14">
        <f t="shared" si="11"/>
        <v>545.83333333333337</v>
      </c>
      <c r="E54" s="13">
        <v>159</v>
      </c>
      <c r="F54" s="31">
        <f t="shared" si="14"/>
        <v>0.29129770992366411</v>
      </c>
      <c r="G54" s="13">
        <v>194</v>
      </c>
      <c r="H54" s="31">
        <f t="shared" si="15"/>
        <v>0.35541984732824428</v>
      </c>
      <c r="I54" s="13">
        <v>192</v>
      </c>
      <c r="J54" s="31">
        <f t="shared" si="16"/>
        <v>0.3517557251908397</v>
      </c>
      <c r="K54" s="13">
        <v>217</v>
      </c>
      <c r="L54" s="31">
        <f t="shared" si="17"/>
        <v>0.39755725190839691</v>
      </c>
      <c r="M54" s="13">
        <v>218</v>
      </c>
      <c r="N54" s="31">
        <f t="shared" si="18"/>
        <v>0.39938931297709923</v>
      </c>
      <c r="O54" s="13">
        <v>213</v>
      </c>
      <c r="P54" s="31">
        <f t="shared" si="19"/>
        <v>0.39022900763358775</v>
      </c>
      <c r="Q54" s="13">
        <v>171</v>
      </c>
      <c r="R54" s="31">
        <f t="shared" si="20"/>
        <v>0.31328244274809158</v>
      </c>
      <c r="S54" s="13">
        <v>227</v>
      </c>
      <c r="T54" s="31">
        <f t="shared" si="21"/>
        <v>0.41587786259541981</v>
      </c>
      <c r="U54" s="13">
        <v>216</v>
      </c>
      <c r="V54" s="31">
        <f t="shared" si="22"/>
        <v>0.39572519083969465</v>
      </c>
      <c r="W54" s="13">
        <v>218</v>
      </c>
      <c r="X54" s="31">
        <f t="shared" si="23"/>
        <v>0.39938931297709923</v>
      </c>
      <c r="Z54" s="13">
        <v>198</v>
      </c>
      <c r="AA54" s="52">
        <f t="shared" si="24"/>
        <v>0.36274809160305344</v>
      </c>
      <c r="AC54" s="21">
        <f>cálculos1!O54</f>
        <v>0</v>
      </c>
      <c r="AD54" s="22">
        <f t="shared" si="12"/>
        <v>0</v>
      </c>
      <c r="AE54" s="21">
        <f>cálculos1!P54</f>
        <v>0</v>
      </c>
      <c r="AF54" s="22">
        <f t="shared" si="13"/>
        <v>0</v>
      </c>
    </row>
    <row r="55" spans="1:32" x14ac:dyDescent="0.25">
      <c r="A55" s="30" t="s">
        <v>4</v>
      </c>
      <c r="B55" s="30" t="s">
        <v>59</v>
      </c>
      <c r="C55" s="14">
        <v>225</v>
      </c>
      <c r="D55" s="14">
        <f t="shared" si="11"/>
        <v>187.5</v>
      </c>
      <c r="E55" s="13">
        <v>34</v>
      </c>
      <c r="F55" s="31">
        <f t="shared" si="14"/>
        <v>0.18133333333333335</v>
      </c>
      <c r="G55" s="13">
        <v>70</v>
      </c>
      <c r="H55" s="31">
        <f t="shared" si="15"/>
        <v>0.37333333333333335</v>
      </c>
      <c r="I55" s="13">
        <v>69</v>
      </c>
      <c r="J55" s="31">
        <f t="shared" si="16"/>
        <v>0.36799999999999999</v>
      </c>
      <c r="K55" s="13">
        <v>73</v>
      </c>
      <c r="L55" s="31">
        <f t="shared" si="17"/>
        <v>0.38933333333333331</v>
      </c>
      <c r="M55" s="13">
        <v>70</v>
      </c>
      <c r="N55" s="31">
        <f t="shared" si="18"/>
        <v>0.37333333333333335</v>
      </c>
      <c r="O55" s="13">
        <v>65</v>
      </c>
      <c r="P55" s="31">
        <f t="shared" si="19"/>
        <v>0.34666666666666668</v>
      </c>
      <c r="Q55" s="13">
        <v>69</v>
      </c>
      <c r="R55" s="31">
        <f t="shared" si="20"/>
        <v>0.36799999999999999</v>
      </c>
      <c r="S55" s="13">
        <v>67</v>
      </c>
      <c r="T55" s="31">
        <f t="shared" si="21"/>
        <v>0.35733333333333334</v>
      </c>
      <c r="U55" s="13">
        <v>72</v>
      </c>
      <c r="V55" s="31">
        <f t="shared" si="22"/>
        <v>0.38400000000000001</v>
      </c>
      <c r="W55" s="13">
        <v>65</v>
      </c>
      <c r="X55" s="31">
        <f t="shared" si="23"/>
        <v>0.34666666666666668</v>
      </c>
      <c r="Z55" s="13">
        <v>19</v>
      </c>
      <c r="AA55" s="52">
        <f t="shared" si="24"/>
        <v>0.10133333333333333</v>
      </c>
      <c r="AC55" s="21">
        <f>cálculos1!O55</f>
        <v>0</v>
      </c>
      <c r="AD55" s="22">
        <f t="shared" si="12"/>
        <v>0</v>
      </c>
      <c r="AE55" s="21">
        <f>cálculos1!P55</f>
        <v>0</v>
      </c>
      <c r="AF55" s="22">
        <f t="shared" si="13"/>
        <v>0</v>
      </c>
    </row>
    <row r="56" spans="1:32" x14ac:dyDescent="0.25">
      <c r="A56" s="30" t="s">
        <v>3</v>
      </c>
      <c r="B56" s="30" t="s">
        <v>60</v>
      </c>
      <c r="C56" s="14">
        <v>395</v>
      </c>
      <c r="D56" s="14">
        <f t="shared" si="11"/>
        <v>329.16666666666663</v>
      </c>
      <c r="E56" s="13">
        <v>19</v>
      </c>
      <c r="F56" s="31">
        <f t="shared" si="14"/>
        <v>5.7721518987341777E-2</v>
      </c>
      <c r="G56" s="13">
        <v>119</v>
      </c>
      <c r="H56" s="31">
        <f t="shared" si="15"/>
        <v>0.36151898734177218</v>
      </c>
      <c r="I56" s="13">
        <v>119</v>
      </c>
      <c r="J56" s="31">
        <f t="shared" si="16"/>
        <v>0.36151898734177218</v>
      </c>
      <c r="K56" s="13">
        <v>135</v>
      </c>
      <c r="L56" s="31">
        <f t="shared" si="17"/>
        <v>0.41012658227848103</v>
      </c>
      <c r="M56" s="13">
        <v>127</v>
      </c>
      <c r="N56" s="31">
        <f t="shared" si="18"/>
        <v>0.38582278481012661</v>
      </c>
      <c r="O56" s="13">
        <v>121</v>
      </c>
      <c r="P56" s="31">
        <f t="shared" si="19"/>
        <v>0.36759493670886079</v>
      </c>
      <c r="Q56" s="13">
        <v>76</v>
      </c>
      <c r="R56" s="31">
        <f t="shared" si="20"/>
        <v>0.23088607594936711</v>
      </c>
      <c r="S56" s="13">
        <v>110</v>
      </c>
      <c r="T56" s="31">
        <f t="shared" si="21"/>
        <v>0.33417721518987348</v>
      </c>
      <c r="U56" s="13">
        <v>109</v>
      </c>
      <c r="V56" s="31">
        <f t="shared" si="22"/>
        <v>0.33113924050632915</v>
      </c>
      <c r="W56" s="13">
        <v>95</v>
      </c>
      <c r="X56" s="31">
        <f t="shared" si="23"/>
        <v>0.2886075949367089</v>
      </c>
      <c r="Z56" s="13">
        <v>15</v>
      </c>
      <c r="AA56" s="52">
        <f t="shared" si="24"/>
        <v>4.5569620253164564E-2</v>
      </c>
      <c r="AC56" s="21">
        <f>cálculos1!O56</f>
        <v>0</v>
      </c>
      <c r="AD56" s="22">
        <f t="shared" si="12"/>
        <v>0</v>
      </c>
      <c r="AE56" s="21">
        <f>cálculos1!P56</f>
        <v>0</v>
      </c>
      <c r="AF56" s="22">
        <f t="shared" si="13"/>
        <v>0</v>
      </c>
    </row>
    <row r="57" spans="1:32" x14ac:dyDescent="0.25">
      <c r="A57" s="30" t="s">
        <v>3</v>
      </c>
      <c r="B57" s="30" t="s">
        <v>61</v>
      </c>
      <c r="C57" s="14">
        <v>345</v>
      </c>
      <c r="D57" s="14">
        <f t="shared" si="11"/>
        <v>287.5</v>
      </c>
      <c r="E57" s="13">
        <v>26</v>
      </c>
      <c r="F57" s="31">
        <f t="shared" si="14"/>
        <v>9.0434782608695655E-2</v>
      </c>
      <c r="G57" s="13">
        <v>86</v>
      </c>
      <c r="H57" s="31">
        <f t="shared" si="15"/>
        <v>0.2991304347826087</v>
      </c>
      <c r="I57" s="13">
        <v>86</v>
      </c>
      <c r="J57" s="31">
        <f t="shared" si="16"/>
        <v>0.2991304347826087</v>
      </c>
      <c r="K57" s="13">
        <v>100</v>
      </c>
      <c r="L57" s="31">
        <f t="shared" si="17"/>
        <v>0.34782608695652173</v>
      </c>
      <c r="M57" s="13">
        <v>95</v>
      </c>
      <c r="N57" s="31">
        <f t="shared" si="18"/>
        <v>0.33043478260869563</v>
      </c>
      <c r="O57" s="13">
        <v>86</v>
      </c>
      <c r="P57" s="31">
        <f t="shared" si="19"/>
        <v>0.2991304347826087</v>
      </c>
      <c r="Q57" s="13">
        <v>67</v>
      </c>
      <c r="R57" s="31">
        <f t="shared" si="20"/>
        <v>0.23304347826086957</v>
      </c>
      <c r="S57" s="13">
        <v>104</v>
      </c>
      <c r="T57" s="31">
        <f t="shared" si="21"/>
        <v>0.36173913043478262</v>
      </c>
      <c r="U57" s="13">
        <v>97</v>
      </c>
      <c r="V57" s="31">
        <f t="shared" si="22"/>
        <v>0.3373913043478261</v>
      </c>
      <c r="W57" s="13">
        <v>89</v>
      </c>
      <c r="X57" s="31">
        <f t="shared" si="23"/>
        <v>0.30956521739130433</v>
      </c>
      <c r="Z57" s="13">
        <v>13</v>
      </c>
      <c r="AA57" s="52">
        <f t="shared" si="24"/>
        <v>4.5217391304347827E-2</v>
      </c>
      <c r="AC57" s="21">
        <f>cálculos1!O57</f>
        <v>0</v>
      </c>
      <c r="AD57" s="22">
        <f t="shared" si="12"/>
        <v>0</v>
      </c>
      <c r="AE57" s="21">
        <f>cálculos1!P57</f>
        <v>0</v>
      </c>
      <c r="AF57" s="22">
        <f t="shared" si="13"/>
        <v>0</v>
      </c>
    </row>
    <row r="58" spans="1:32" x14ac:dyDescent="0.25">
      <c r="A58" s="30" t="s">
        <v>5</v>
      </c>
      <c r="B58" s="30" t="s">
        <v>62</v>
      </c>
      <c r="C58" s="14">
        <v>312</v>
      </c>
      <c r="D58" s="14">
        <f t="shared" si="11"/>
        <v>260</v>
      </c>
      <c r="E58" s="13">
        <v>59</v>
      </c>
      <c r="F58" s="31">
        <f t="shared" si="14"/>
        <v>0.22692307692307692</v>
      </c>
      <c r="G58" s="13">
        <v>96</v>
      </c>
      <c r="H58" s="31">
        <f t="shared" si="15"/>
        <v>0.36923076923076925</v>
      </c>
      <c r="I58" s="13">
        <v>98</v>
      </c>
      <c r="J58" s="31">
        <f t="shared" si="16"/>
        <v>0.37692307692307692</v>
      </c>
      <c r="K58" s="13">
        <v>86</v>
      </c>
      <c r="L58" s="31">
        <f t="shared" si="17"/>
        <v>0.33076923076923076</v>
      </c>
      <c r="M58" s="13">
        <v>79</v>
      </c>
      <c r="N58" s="31">
        <f t="shared" si="18"/>
        <v>0.30384615384615382</v>
      </c>
      <c r="O58" s="13">
        <v>85</v>
      </c>
      <c r="P58" s="31">
        <f t="shared" si="19"/>
        <v>0.32692307692307693</v>
      </c>
      <c r="Q58" s="13">
        <v>77</v>
      </c>
      <c r="R58" s="31">
        <f t="shared" si="20"/>
        <v>0.29615384615384616</v>
      </c>
      <c r="S58" s="13">
        <v>90</v>
      </c>
      <c r="T58" s="31">
        <f t="shared" si="21"/>
        <v>0.34615384615384615</v>
      </c>
      <c r="U58" s="13">
        <v>111</v>
      </c>
      <c r="V58" s="31">
        <f t="shared" si="22"/>
        <v>0.42692307692307691</v>
      </c>
      <c r="W58" s="13">
        <v>76</v>
      </c>
      <c r="X58" s="31">
        <f t="shared" si="23"/>
        <v>0.29230769230769232</v>
      </c>
      <c r="Z58" s="13">
        <v>9</v>
      </c>
      <c r="AA58" s="52">
        <f t="shared" si="24"/>
        <v>3.4615384615384617E-2</v>
      </c>
      <c r="AC58" s="21">
        <f>cálculos1!O58</f>
        <v>0</v>
      </c>
      <c r="AD58" s="22">
        <f t="shared" si="12"/>
        <v>0</v>
      </c>
      <c r="AE58" s="21">
        <f>cálculos1!P58</f>
        <v>0</v>
      </c>
      <c r="AF58" s="22">
        <f t="shared" si="13"/>
        <v>0</v>
      </c>
    </row>
    <row r="59" spans="1:32" x14ac:dyDescent="0.25">
      <c r="A59" s="30" t="s">
        <v>3</v>
      </c>
      <c r="B59" s="30" t="s">
        <v>63</v>
      </c>
      <c r="C59" s="14">
        <v>93</v>
      </c>
      <c r="D59" s="14">
        <f t="shared" si="11"/>
        <v>77.5</v>
      </c>
      <c r="E59" s="13">
        <v>0</v>
      </c>
      <c r="F59" s="31">
        <f t="shared" si="14"/>
        <v>0</v>
      </c>
      <c r="G59" s="13">
        <v>31</v>
      </c>
      <c r="H59" s="31">
        <f t="shared" si="15"/>
        <v>0.4</v>
      </c>
      <c r="I59" s="13">
        <v>30</v>
      </c>
      <c r="J59" s="31">
        <f t="shared" si="16"/>
        <v>0.38709677419354838</v>
      </c>
      <c r="K59" s="13">
        <v>37</v>
      </c>
      <c r="L59" s="31">
        <f t="shared" si="17"/>
        <v>0.47741935483870968</v>
      </c>
      <c r="M59" s="13">
        <v>37</v>
      </c>
      <c r="N59" s="31">
        <f t="shared" si="18"/>
        <v>0.47741935483870968</v>
      </c>
      <c r="O59" s="13">
        <v>35</v>
      </c>
      <c r="P59" s="31">
        <f t="shared" si="19"/>
        <v>0.45161290322580644</v>
      </c>
      <c r="Q59" s="13">
        <v>28</v>
      </c>
      <c r="R59" s="31">
        <f t="shared" si="20"/>
        <v>0.36129032258064514</v>
      </c>
      <c r="S59" s="13">
        <v>23</v>
      </c>
      <c r="T59" s="31">
        <f t="shared" si="21"/>
        <v>0.29677419354838708</v>
      </c>
      <c r="U59" s="13">
        <v>41</v>
      </c>
      <c r="V59" s="31">
        <f t="shared" si="22"/>
        <v>0.52903225806451615</v>
      </c>
      <c r="W59" s="13">
        <v>23</v>
      </c>
      <c r="X59" s="31">
        <f t="shared" si="23"/>
        <v>0.29677419354838708</v>
      </c>
      <c r="Z59" s="13">
        <v>6</v>
      </c>
      <c r="AA59" s="52">
        <f t="shared" si="24"/>
        <v>7.7419354838709681E-2</v>
      </c>
      <c r="AC59" s="21">
        <f>cálculos1!O59</f>
        <v>0</v>
      </c>
      <c r="AD59" s="22">
        <f t="shared" si="12"/>
        <v>0</v>
      </c>
      <c r="AE59" s="21">
        <f>cálculos1!P59</f>
        <v>0</v>
      </c>
      <c r="AF59" s="22">
        <f t="shared" si="13"/>
        <v>0</v>
      </c>
    </row>
    <row r="60" spans="1:32" x14ac:dyDescent="0.25">
      <c r="A60" s="30" t="s">
        <v>5</v>
      </c>
      <c r="B60" s="30" t="s">
        <v>64</v>
      </c>
      <c r="C60" s="14">
        <v>203</v>
      </c>
      <c r="D60" s="14">
        <f t="shared" si="11"/>
        <v>169.16666666666669</v>
      </c>
      <c r="E60" s="13">
        <v>10</v>
      </c>
      <c r="F60" s="31">
        <f t="shared" si="14"/>
        <v>5.9113300492610828E-2</v>
      </c>
      <c r="G60" s="13">
        <v>62</v>
      </c>
      <c r="H60" s="31">
        <f t="shared" si="15"/>
        <v>0.36650246305418716</v>
      </c>
      <c r="I60" s="13">
        <v>62</v>
      </c>
      <c r="J60" s="31">
        <f t="shared" si="16"/>
        <v>0.36650246305418716</v>
      </c>
      <c r="K60" s="13">
        <v>86</v>
      </c>
      <c r="L60" s="31">
        <f t="shared" si="17"/>
        <v>0.50837438423645309</v>
      </c>
      <c r="M60" s="13">
        <v>83</v>
      </c>
      <c r="N60" s="31">
        <f t="shared" si="18"/>
        <v>0.49064039408866988</v>
      </c>
      <c r="O60" s="13">
        <v>77</v>
      </c>
      <c r="P60" s="31">
        <f t="shared" si="19"/>
        <v>0.45517241379310341</v>
      </c>
      <c r="Q60" s="13">
        <v>50</v>
      </c>
      <c r="R60" s="31">
        <f t="shared" si="20"/>
        <v>0.29556650246305416</v>
      </c>
      <c r="S60" s="13">
        <v>61</v>
      </c>
      <c r="T60" s="31">
        <f t="shared" si="21"/>
        <v>0.36059113300492607</v>
      </c>
      <c r="U60" s="13">
        <v>64</v>
      </c>
      <c r="V60" s="31">
        <f t="shared" si="22"/>
        <v>0.37832512315270933</v>
      </c>
      <c r="W60" s="13">
        <v>53</v>
      </c>
      <c r="X60" s="31">
        <f t="shared" si="23"/>
        <v>0.31330049261083742</v>
      </c>
      <c r="Z60" s="13">
        <v>7</v>
      </c>
      <c r="AA60" s="52">
        <f t="shared" si="24"/>
        <v>4.1379310344827579E-2</v>
      </c>
      <c r="AC60" s="21">
        <f>cálculos1!O60</f>
        <v>0</v>
      </c>
      <c r="AD60" s="22">
        <f t="shared" si="12"/>
        <v>0</v>
      </c>
      <c r="AE60" s="21">
        <f>cálculos1!P60</f>
        <v>0</v>
      </c>
      <c r="AF60" s="22">
        <f t="shared" si="13"/>
        <v>0</v>
      </c>
    </row>
    <row r="61" spans="1:32" x14ac:dyDescent="0.25">
      <c r="A61" s="30" t="s">
        <v>4</v>
      </c>
      <c r="B61" s="30" t="s">
        <v>65</v>
      </c>
      <c r="C61" s="14">
        <v>289</v>
      </c>
      <c r="D61" s="14">
        <f t="shared" si="11"/>
        <v>240.83333333333331</v>
      </c>
      <c r="E61" s="13">
        <v>25</v>
      </c>
      <c r="F61" s="31">
        <f t="shared" si="14"/>
        <v>0.10380622837370243</v>
      </c>
      <c r="G61" s="13">
        <v>105</v>
      </c>
      <c r="H61" s="31">
        <f t="shared" si="15"/>
        <v>0.43598615916955019</v>
      </c>
      <c r="I61" s="13">
        <v>105</v>
      </c>
      <c r="J61" s="31">
        <f t="shared" si="16"/>
        <v>0.43598615916955019</v>
      </c>
      <c r="K61" s="13">
        <v>116</v>
      </c>
      <c r="L61" s="31">
        <f t="shared" si="17"/>
        <v>0.48166089965397929</v>
      </c>
      <c r="M61" s="13">
        <v>118</v>
      </c>
      <c r="N61" s="31">
        <f t="shared" si="18"/>
        <v>0.48996539792387545</v>
      </c>
      <c r="O61" s="13">
        <v>103</v>
      </c>
      <c r="P61" s="31">
        <f t="shared" si="19"/>
        <v>0.42768166089965404</v>
      </c>
      <c r="Q61" s="13">
        <v>110</v>
      </c>
      <c r="R61" s="31">
        <f t="shared" si="20"/>
        <v>0.45674740484429072</v>
      </c>
      <c r="S61" s="13">
        <v>118</v>
      </c>
      <c r="T61" s="31">
        <f t="shared" si="21"/>
        <v>0.48996539792387545</v>
      </c>
      <c r="U61" s="13">
        <v>109</v>
      </c>
      <c r="V61" s="31">
        <f t="shared" si="22"/>
        <v>0.45259515570934261</v>
      </c>
      <c r="W61" s="13">
        <v>112</v>
      </c>
      <c r="X61" s="31">
        <f t="shared" si="23"/>
        <v>0.46505190311418687</v>
      </c>
      <c r="Z61" s="13">
        <v>23</v>
      </c>
      <c r="AA61" s="52">
        <f t="shared" si="24"/>
        <v>9.5501730103806234E-2</v>
      </c>
      <c r="AC61" s="21">
        <f>cálculos1!O61</f>
        <v>0</v>
      </c>
      <c r="AD61" s="22">
        <f t="shared" si="12"/>
        <v>0</v>
      </c>
      <c r="AE61" s="21">
        <f>cálculos1!P61</f>
        <v>0</v>
      </c>
      <c r="AF61" s="22">
        <f t="shared" si="13"/>
        <v>0</v>
      </c>
    </row>
    <row r="62" spans="1:32" x14ac:dyDescent="0.25">
      <c r="A62" s="30" t="s">
        <v>5</v>
      </c>
      <c r="B62" s="30" t="s">
        <v>66</v>
      </c>
      <c r="C62" s="14">
        <v>116</v>
      </c>
      <c r="D62" s="14">
        <f t="shared" si="11"/>
        <v>96.666666666666657</v>
      </c>
      <c r="E62" s="13">
        <v>19</v>
      </c>
      <c r="F62" s="31">
        <f t="shared" si="14"/>
        <v>0.19655172413793107</v>
      </c>
      <c r="G62" s="13">
        <v>37</v>
      </c>
      <c r="H62" s="31">
        <f t="shared" si="15"/>
        <v>0.38275862068965522</v>
      </c>
      <c r="I62" s="13">
        <v>39</v>
      </c>
      <c r="J62" s="31">
        <f t="shared" si="16"/>
        <v>0.40344827586206899</v>
      </c>
      <c r="K62" s="13">
        <v>52</v>
      </c>
      <c r="L62" s="31">
        <f t="shared" si="17"/>
        <v>0.5379310344827587</v>
      </c>
      <c r="M62" s="13">
        <v>50</v>
      </c>
      <c r="N62" s="31">
        <f t="shared" si="18"/>
        <v>0.51724137931034486</v>
      </c>
      <c r="O62" s="13">
        <v>39</v>
      </c>
      <c r="P62" s="31">
        <f t="shared" si="19"/>
        <v>0.40344827586206899</v>
      </c>
      <c r="Q62" s="13">
        <v>38</v>
      </c>
      <c r="R62" s="31">
        <f t="shared" si="20"/>
        <v>0.39310344827586213</v>
      </c>
      <c r="S62" s="13">
        <v>40</v>
      </c>
      <c r="T62" s="31">
        <f t="shared" si="21"/>
        <v>0.41379310344827591</v>
      </c>
      <c r="U62" s="13">
        <v>53</v>
      </c>
      <c r="V62" s="31">
        <f t="shared" si="22"/>
        <v>0.54827586206896561</v>
      </c>
      <c r="W62" s="13">
        <v>43</v>
      </c>
      <c r="X62" s="31">
        <f t="shared" si="23"/>
        <v>0.44482758620689661</v>
      </c>
      <c r="Z62" s="13">
        <v>6</v>
      </c>
      <c r="AA62" s="52">
        <f t="shared" si="24"/>
        <v>6.2068965517241385E-2</v>
      </c>
      <c r="AC62" s="21">
        <f>cálculos1!O62</f>
        <v>0</v>
      </c>
      <c r="AD62" s="22">
        <f t="shared" si="12"/>
        <v>0</v>
      </c>
      <c r="AE62" s="21">
        <f>cálculos1!P62</f>
        <v>0</v>
      </c>
      <c r="AF62" s="22">
        <f t="shared" si="13"/>
        <v>0</v>
      </c>
    </row>
    <row r="63" spans="1:32" x14ac:dyDescent="0.25">
      <c r="A63" s="30" t="s">
        <v>2</v>
      </c>
      <c r="B63" s="30" t="s">
        <v>67</v>
      </c>
      <c r="C63" s="14">
        <v>117</v>
      </c>
      <c r="D63" s="14">
        <f t="shared" si="11"/>
        <v>97.5</v>
      </c>
      <c r="E63" s="13">
        <v>19</v>
      </c>
      <c r="F63" s="31">
        <f t="shared" si="14"/>
        <v>0.19487179487179487</v>
      </c>
      <c r="G63" s="13">
        <v>39</v>
      </c>
      <c r="H63" s="31">
        <f t="shared" si="15"/>
        <v>0.4</v>
      </c>
      <c r="I63" s="13">
        <v>39</v>
      </c>
      <c r="J63" s="31">
        <f t="shared" si="16"/>
        <v>0.4</v>
      </c>
      <c r="K63" s="13">
        <v>53</v>
      </c>
      <c r="L63" s="31">
        <f t="shared" si="17"/>
        <v>0.54358974358974355</v>
      </c>
      <c r="M63" s="13">
        <v>52</v>
      </c>
      <c r="N63" s="31">
        <f t="shared" si="18"/>
        <v>0.53333333333333333</v>
      </c>
      <c r="O63" s="13">
        <v>41</v>
      </c>
      <c r="P63" s="31">
        <f t="shared" si="19"/>
        <v>0.42051282051282052</v>
      </c>
      <c r="Q63" s="13">
        <v>20</v>
      </c>
      <c r="R63" s="31">
        <f t="shared" si="20"/>
        <v>0.20512820512820512</v>
      </c>
      <c r="S63" s="13">
        <v>45</v>
      </c>
      <c r="T63" s="31">
        <f t="shared" si="21"/>
        <v>0.46153846153846156</v>
      </c>
      <c r="U63" s="13">
        <v>35</v>
      </c>
      <c r="V63" s="31">
        <f t="shared" si="22"/>
        <v>0.35897435897435898</v>
      </c>
      <c r="W63" s="13">
        <v>46</v>
      </c>
      <c r="X63" s="31">
        <f t="shared" si="23"/>
        <v>0.47179487179487178</v>
      </c>
      <c r="Z63" s="13">
        <v>8</v>
      </c>
      <c r="AA63" s="52">
        <f t="shared" si="24"/>
        <v>8.2051282051282051E-2</v>
      </c>
      <c r="AC63" s="21">
        <f>cálculos1!O63</f>
        <v>0</v>
      </c>
      <c r="AD63" s="22">
        <f t="shared" si="12"/>
        <v>0</v>
      </c>
      <c r="AE63" s="21">
        <f>cálculos1!P63</f>
        <v>0</v>
      </c>
      <c r="AF63" s="22">
        <f t="shared" si="13"/>
        <v>0</v>
      </c>
    </row>
    <row r="64" spans="1:32" x14ac:dyDescent="0.25">
      <c r="A64" s="30" t="s">
        <v>2</v>
      </c>
      <c r="B64" s="30" t="s">
        <v>68</v>
      </c>
      <c r="C64" s="14">
        <v>715</v>
      </c>
      <c r="D64" s="14">
        <f t="shared" si="11"/>
        <v>595.83333333333337</v>
      </c>
      <c r="E64" s="13">
        <v>186</v>
      </c>
      <c r="F64" s="31">
        <f t="shared" si="14"/>
        <v>0.31216783216783217</v>
      </c>
      <c r="G64" s="13">
        <v>219</v>
      </c>
      <c r="H64" s="31">
        <f t="shared" si="15"/>
        <v>0.36755244755244754</v>
      </c>
      <c r="I64" s="13">
        <v>220</v>
      </c>
      <c r="J64" s="31">
        <f t="shared" si="16"/>
        <v>0.3692307692307692</v>
      </c>
      <c r="K64" s="13">
        <v>239</v>
      </c>
      <c r="L64" s="31">
        <f t="shared" si="17"/>
        <v>0.40111888111888111</v>
      </c>
      <c r="M64" s="13">
        <v>243</v>
      </c>
      <c r="N64" s="31">
        <f t="shared" si="18"/>
        <v>0.4078321678321678</v>
      </c>
      <c r="O64" s="13">
        <v>217</v>
      </c>
      <c r="P64" s="31">
        <f t="shared" si="19"/>
        <v>0.36419580419580416</v>
      </c>
      <c r="Q64" s="13">
        <v>172</v>
      </c>
      <c r="R64" s="31">
        <f t="shared" si="20"/>
        <v>0.28867132867132866</v>
      </c>
      <c r="S64" s="13">
        <v>204</v>
      </c>
      <c r="T64" s="31">
        <f t="shared" si="21"/>
        <v>0.34237762237762237</v>
      </c>
      <c r="U64" s="13">
        <v>208</v>
      </c>
      <c r="V64" s="31">
        <f t="shared" si="22"/>
        <v>0.34909090909090906</v>
      </c>
      <c r="W64" s="13">
        <v>190</v>
      </c>
      <c r="X64" s="31">
        <f t="shared" si="23"/>
        <v>0.31888111888111886</v>
      </c>
      <c r="Z64" s="13">
        <v>141</v>
      </c>
      <c r="AA64" s="52">
        <f t="shared" si="24"/>
        <v>0.23664335664335662</v>
      </c>
      <c r="AC64" s="21">
        <f>cálculos1!O64</f>
        <v>0</v>
      </c>
      <c r="AD64" s="22">
        <f t="shared" si="12"/>
        <v>0</v>
      </c>
      <c r="AE64" s="21">
        <f>cálculos1!P64</f>
        <v>0</v>
      </c>
      <c r="AF64" s="22">
        <f t="shared" si="13"/>
        <v>0</v>
      </c>
    </row>
    <row r="65" spans="1:32" x14ac:dyDescent="0.25">
      <c r="A65" s="30" t="s">
        <v>2</v>
      </c>
      <c r="B65" s="30" t="s">
        <v>69</v>
      </c>
      <c r="C65" s="14">
        <v>312</v>
      </c>
      <c r="D65" s="14">
        <f t="shared" si="11"/>
        <v>260</v>
      </c>
      <c r="E65" s="13">
        <v>80</v>
      </c>
      <c r="F65" s="31">
        <f t="shared" si="14"/>
        <v>0.30769230769230771</v>
      </c>
      <c r="G65" s="13">
        <v>81</v>
      </c>
      <c r="H65" s="31">
        <f t="shared" si="15"/>
        <v>0.31153846153846154</v>
      </c>
      <c r="I65" s="13">
        <v>82</v>
      </c>
      <c r="J65" s="31">
        <f t="shared" si="16"/>
        <v>0.31538461538461537</v>
      </c>
      <c r="K65" s="13">
        <v>82</v>
      </c>
      <c r="L65" s="31">
        <f t="shared" si="17"/>
        <v>0.31538461538461537</v>
      </c>
      <c r="M65" s="13">
        <v>80</v>
      </c>
      <c r="N65" s="31">
        <f t="shared" si="18"/>
        <v>0.30769230769230771</v>
      </c>
      <c r="O65" s="13">
        <v>83</v>
      </c>
      <c r="P65" s="31">
        <f t="shared" si="19"/>
        <v>0.31923076923076921</v>
      </c>
      <c r="Q65" s="13">
        <v>64</v>
      </c>
      <c r="R65" s="31">
        <f t="shared" si="20"/>
        <v>0.24615384615384617</v>
      </c>
      <c r="S65" s="13">
        <v>94</v>
      </c>
      <c r="T65" s="31">
        <f t="shared" si="21"/>
        <v>0.36153846153846153</v>
      </c>
      <c r="U65" s="13">
        <v>105</v>
      </c>
      <c r="V65" s="31">
        <f t="shared" si="22"/>
        <v>0.40384615384615385</v>
      </c>
      <c r="W65" s="13">
        <v>83</v>
      </c>
      <c r="X65" s="31">
        <f t="shared" si="23"/>
        <v>0.31923076923076921</v>
      </c>
      <c r="Z65" s="13">
        <v>273</v>
      </c>
      <c r="AA65" s="52">
        <f t="shared" si="24"/>
        <v>1.05</v>
      </c>
      <c r="AC65" s="21">
        <f>cálculos1!O65</f>
        <v>0</v>
      </c>
      <c r="AD65" s="22">
        <f t="shared" si="12"/>
        <v>0</v>
      </c>
      <c r="AE65" s="21">
        <f>cálculos1!P65</f>
        <v>0</v>
      </c>
      <c r="AF65" s="22">
        <f t="shared" si="13"/>
        <v>0</v>
      </c>
    </row>
    <row r="66" spans="1:32" x14ac:dyDescent="0.25">
      <c r="A66" s="30" t="s">
        <v>4</v>
      </c>
      <c r="B66" s="30" t="s">
        <v>70</v>
      </c>
      <c r="C66" s="14">
        <v>105</v>
      </c>
      <c r="D66" s="14">
        <f t="shared" si="11"/>
        <v>87.5</v>
      </c>
      <c r="E66" s="13">
        <v>28</v>
      </c>
      <c r="F66" s="31">
        <f t="shared" ref="F66:F79" si="25">E66/D66</f>
        <v>0.32</v>
      </c>
      <c r="G66" s="13">
        <v>30</v>
      </c>
      <c r="H66" s="31">
        <f t="shared" ref="H66:H79" si="26">G66/D66</f>
        <v>0.34285714285714286</v>
      </c>
      <c r="I66" s="13">
        <v>30</v>
      </c>
      <c r="J66" s="31">
        <f t="shared" ref="J66:J79" si="27">I66/D66</f>
        <v>0.34285714285714286</v>
      </c>
      <c r="K66" s="13">
        <v>36</v>
      </c>
      <c r="L66" s="31">
        <f t="shared" ref="L66:L79" si="28">K66/D66</f>
        <v>0.41142857142857142</v>
      </c>
      <c r="M66" s="13">
        <v>35</v>
      </c>
      <c r="N66" s="31">
        <f t="shared" ref="N66:N79" si="29">M66/D66</f>
        <v>0.4</v>
      </c>
      <c r="O66" s="13">
        <v>28</v>
      </c>
      <c r="P66" s="31">
        <f t="shared" ref="P66:P79" si="30">O66/D66</f>
        <v>0.32</v>
      </c>
      <c r="Q66" s="13">
        <v>31</v>
      </c>
      <c r="R66" s="31">
        <f t="shared" ref="R66:R79" si="31">Q66/D66</f>
        <v>0.35428571428571426</v>
      </c>
      <c r="S66" s="13">
        <v>40</v>
      </c>
      <c r="T66" s="31">
        <f t="shared" ref="T66:T79" si="32">S66/D66</f>
        <v>0.45714285714285713</v>
      </c>
      <c r="U66" s="13">
        <v>41</v>
      </c>
      <c r="V66" s="31">
        <f t="shared" ref="V66:V79" si="33">U66/D66</f>
        <v>0.46857142857142858</v>
      </c>
      <c r="W66" s="13">
        <v>46</v>
      </c>
      <c r="X66" s="31">
        <f t="shared" ref="X66:X79" si="34">W66/D66</f>
        <v>0.52571428571428569</v>
      </c>
      <c r="Z66" s="13">
        <v>17</v>
      </c>
      <c r="AA66" s="52">
        <f t="shared" ref="AA66:AA79" si="35">Z66/D66</f>
        <v>0.19428571428571428</v>
      </c>
      <c r="AC66" s="21">
        <f>cálculos1!O66</f>
        <v>0</v>
      </c>
      <c r="AD66" s="22">
        <f t="shared" si="12"/>
        <v>0</v>
      </c>
      <c r="AE66" s="21">
        <f>cálculos1!P66</f>
        <v>0</v>
      </c>
      <c r="AF66" s="22">
        <f t="shared" si="13"/>
        <v>0</v>
      </c>
    </row>
    <row r="67" spans="1:32" x14ac:dyDescent="0.25">
      <c r="A67" s="30" t="s">
        <v>4</v>
      </c>
      <c r="B67" s="30" t="s">
        <v>71</v>
      </c>
      <c r="C67" s="14">
        <v>390</v>
      </c>
      <c r="D67" s="14">
        <f t="shared" ref="D67:D79" si="36">(C67/12)*10</f>
        <v>325</v>
      </c>
      <c r="E67" s="13">
        <v>70</v>
      </c>
      <c r="F67" s="31">
        <f t="shared" si="25"/>
        <v>0.2153846153846154</v>
      </c>
      <c r="G67" s="13">
        <v>107</v>
      </c>
      <c r="H67" s="31">
        <f t="shared" si="26"/>
        <v>0.32923076923076922</v>
      </c>
      <c r="I67" s="13">
        <v>108</v>
      </c>
      <c r="J67" s="31">
        <f t="shared" si="27"/>
        <v>0.3323076923076923</v>
      </c>
      <c r="K67" s="13">
        <v>125</v>
      </c>
      <c r="L67" s="31">
        <f t="shared" si="28"/>
        <v>0.38461538461538464</v>
      </c>
      <c r="M67" s="13">
        <v>125</v>
      </c>
      <c r="N67" s="31">
        <f t="shared" si="29"/>
        <v>0.38461538461538464</v>
      </c>
      <c r="O67" s="13">
        <v>119</v>
      </c>
      <c r="P67" s="31">
        <f t="shared" si="30"/>
        <v>0.36615384615384616</v>
      </c>
      <c r="Q67" s="13">
        <v>106</v>
      </c>
      <c r="R67" s="31">
        <f t="shared" si="31"/>
        <v>0.32615384615384613</v>
      </c>
      <c r="S67" s="13">
        <v>135</v>
      </c>
      <c r="T67" s="31">
        <f t="shared" si="32"/>
        <v>0.41538461538461541</v>
      </c>
      <c r="U67" s="13">
        <v>168</v>
      </c>
      <c r="V67" s="31">
        <f t="shared" si="33"/>
        <v>0.51692307692307693</v>
      </c>
      <c r="W67" s="13">
        <v>129</v>
      </c>
      <c r="X67" s="31">
        <f t="shared" si="34"/>
        <v>0.39692307692307693</v>
      </c>
      <c r="Z67" s="13">
        <v>50</v>
      </c>
      <c r="AA67" s="52">
        <f t="shared" si="35"/>
        <v>0.15384615384615385</v>
      </c>
      <c r="AC67" s="21">
        <f>cálculos1!O67</f>
        <v>0</v>
      </c>
      <c r="AD67" s="22">
        <f t="shared" ref="AD67:AD85" si="37">AC67*0.1</f>
        <v>0</v>
      </c>
      <c r="AE67" s="21">
        <f>cálculos1!P67</f>
        <v>0</v>
      </c>
      <c r="AF67" s="22">
        <f t="shared" ref="AF67:AF85" si="38">AE67*0.25</f>
        <v>0</v>
      </c>
    </row>
    <row r="68" spans="1:32" x14ac:dyDescent="0.25">
      <c r="A68" s="30" t="s">
        <v>5</v>
      </c>
      <c r="B68" s="30" t="s">
        <v>72</v>
      </c>
      <c r="C68" s="14">
        <v>136</v>
      </c>
      <c r="D68" s="14">
        <f t="shared" si="36"/>
        <v>113.33333333333334</v>
      </c>
      <c r="E68" s="13">
        <v>31</v>
      </c>
      <c r="F68" s="31">
        <f t="shared" si="25"/>
        <v>0.27352941176470585</v>
      </c>
      <c r="G68" s="13">
        <v>45</v>
      </c>
      <c r="H68" s="31">
        <f t="shared" si="26"/>
        <v>0.39705882352941174</v>
      </c>
      <c r="I68" s="13">
        <v>45</v>
      </c>
      <c r="J68" s="31">
        <f t="shared" si="27"/>
        <v>0.39705882352941174</v>
      </c>
      <c r="K68" s="13">
        <v>48</v>
      </c>
      <c r="L68" s="31">
        <f t="shared" si="28"/>
        <v>0.42352941176470582</v>
      </c>
      <c r="M68" s="13">
        <v>47</v>
      </c>
      <c r="N68" s="31">
        <f t="shared" si="29"/>
        <v>0.41470588235294115</v>
      </c>
      <c r="O68" s="13">
        <v>49</v>
      </c>
      <c r="P68" s="31">
        <f t="shared" si="30"/>
        <v>0.43235294117647055</v>
      </c>
      <c r="Q68" s="13">
        <v>32</v>
      </c>
      <c r="R68" s="31">
        <f t="shared" si="31"/>
        <v>0.28235294117647058</v>
      </c>
      <c r="S68" s="13">
        <v>30</v>
      </c>
      <c r="T68" s="31">
        <f t="shared" si="32"/>
        <v>0.26470588235294118</v>
      </c>
      <c r="U68" s="13">
        <v>36</v>
      </c>
      <c r="V68" s="31">
        <f t="shared" si="33"/>
        <v>0.31764705882352939</v>
      </c>
      <c r="W68" s="13">
        <v>29</v>
      </c>
      <c r="X68" s="31">
        <f t="shared" si="34"/>
        <v>0.25588235294117645</v>
      </c>
      <c r="Z68" s="13">
        <v>30</v>
      </c>
      <c r="AA68" s="52">
        <f t="shared" si="35"/>
        <v>0.26470588235294118</v>
      </c>
      <c r="AC68" s="21">
        <f>cálculos1!O68</f>
        <v>0</v>
      </c>
      <c r="AD68" s="22">
        <f t="shared" si="37"/>
        <v>0</v>
      </c>
      <c r="AE68" s="21">
        <f>cálculos1!P68</f>
        <v>0</v>
      </c>
      <c r="AF68" s="22">
        <f t="shared" si="38"/>
        <v>0</v>
      </c>
    </row>
    <row r="69" spans="1:32" x14ac:dyDescent="0.25">
      <c r="A69" s="30" t="s">
        <v>3</v>
      </c>
      <c r="B69" s="30" t="s">
        <v>73</v>
      </c>
      <c r="C69" s="14">
        <v>1860</v>
      </c>
      <c r="D69" s="14">
        <f t="shared" si="36"/>
        <v>1550</v>
      </c>
      <c r="E69" s="13">
        <v>856</v>
      </c>
      <c r="F69" s="31">
        <f t="shared" si="25"/>
        <v>0.55225806451612902</v>
      </c>
      <c r="G69" s="13">
        <v>469</v>
      </c>
      <c r="H69" s="31">
        <f t="shared" si="26"/>
        <v>0.3025806451612903</v>
      </c>
      <c r="I69" s="13">
        <v>468</v>
      </c>
      <c r="J69" s="31">
        <f t="shared" si="27"/>
        <v>0.30193548387096775</v>
      </c>
      <c r="K69" s="13">
        <v>574</v>
      </c>
      <c r="L69" s="31">
        <f t="shared" si="28"/>
        <v>0.37032258064516127</v>
      </c>
      <c r="M69" s="13">
        <v>563</v>
      </c>
      <c r="N69" s="31">
        <f t="shared" si="29"/>
        <v>0.3632258064516129</v>
      </c>
      <c r="O69" s="13">
        <v>516</v>
      </c>
      <c r="P69" s="31">
        <f t="shared" si="30"/>
        <v>0.3329032258064516</v>
      </c>
      <c r="Q69" s="13">
        <v>356</v>
      </c>
      <c r="R69" s="31">
        <f t="shared" si="31"/>
        <v>0.22967741935483871</v>
      </c>
      <c r="S69" s="13">
        <v>562</v>
      </c>
      <c r="T69" s="31">
        <f t="shared" si="32"/>
        <v>0.36258064516129035</v>
      </c>
      <c r="U69" s="13">
        <v>537</v>
      </c>
      <c r="V69" s="31">
        <f t="shared" si="33"/>
        <v>0.34645161290322579</v>
      </c>
      <c r="W69" s="13">
        <v>444</v>
      </c>
      <c r="X69" s="31">
        <f t="shared" si="34"/>
        <v>0.28645161290322579</v>
      </c>
      <c r="Z69" s="13">
        <v>854</v>
      </c>
      <c r="AA69" s="52">
        <f t="shared" si="35"/>
        <v>0.55096774193548392</v>
      </c>
      <c r="AC69" s="21">
        <f>cálculos1!O69</f>
        <v>0</v>
      </c>
      <c r="AD69" s="22">
        <f t="shared" si="37"/>
        <v>0</v>
      </c>
      <c r="AE69" s="21">
        <f>cálculos1!P69</f>
        <v>0</v>
      </c>
      <c r="AF69" s="22">
        <f t="shared" si="38"/>
        <v>0</v>
      </c>
    </row>
    <row r="70" spans="1:32" x14ac:dyDescent="0.25">
      <c r="A70" s="30" t="s">
        <v>4</v>
      </c>
      <c r="B70" s="30" t="s">
        <v>74</v>
      </c>
      <c r="C70" s="14">
        <v>114</v>
      </c>
      <c r="D70" s="14">
        <f t="shared" si="36"/>
        <v>95</v>
      </c>
      <c r="E70" s="13">
        <v>24</v>
      </c>
      <c r="F70" s="31">
        <f t="shared" si="25"/>
        <v>0.25263157894736843</v>
      </c>
      <c r="G70" s="13">
        <v>34</v>
      </c>
      <c r="H70" s="31">
        <f t="shared" si="26"/>
        <v>0.35789473684210527</v>
      </c>
      <c r="I70" s="13">
        <v>33</v>
      </c>
      <c r="J70" s="31">
        <f t="shared" si="27"/>
        <v>0.3473684210526316</v>
      </c>
      <c r="K70" s="13">
        <v>47</v>
      </c>
      <c r="L70" s="31">
        <f t="shared" si="28"/>
        <v>0.49473684210526314</v>
      </c>
      <c r="M70" s="13">
        <v>51</v>
      </c>
      <c r="N70" s="31">
        <f t="shared" si="29"/>
        <v>0.5368421052631579</v>
      </c>
      <c r="O70" s="13">
        <v>41</v>
      </c>
      <c r="P70" s="31">
        <f t="shared" si="30"/>
        <v>0.43157894736842106</v>
      </c>
      <c r="Q70" s="13">
        <v>29</v>
      </c>
      <c r="R70" s="31">
        <f t="shared" si="31"/>
        <v>0.30526315789473685</v>
      </c>
      <c r="S70" s="13">
        <v>38</v>
      </c>
      <c r="T70" s="31">
        <f t="shared" si="32"/>
        <v>0.4</v>
      </c>
      <c r="U70" s="13">
        <v>40</v>
      </c>
      <c r="V70" s="31">
        <f t="shared" si="33"/>
        <v>0.42105263157894735</v>
      </c>
      <c r="W70" s="13">
        <v>30</v>
      </c>
      <c r="X70" s="31">
        <f t="shared" si="34"/>
        <v>0.31578947368421051</v>
      </c>
      <c r="Z70" s="13">
        <v>18</v>
      </c>
      <c r="AA70" s="52">
        <f t="shared" si="35"/>
        <v>0.18947368421052632</v>
      </c>
      <c r="AC70" s="21">
        <f>cálculos1!O70</f>
        <v>0</v>
      </c>
      <c r="AD70" s="22">
        <f t="shared" si="37"/>
        <v>0</v>
      </c>
      <c r="AE70" s="21">
        <f>cálculos1!P70</f>
        <v>0</v>
      </c>
      <c r="AF70" s="22">
        <f t="shared" si="38"/>
        <v>0</v>
      </c>
    </row>
    <row r="71" spans="1:32" x14ac:dyDescent="0.25">
      <c r="A71" s="30" t="s">
        <v>2</v>
      </c>
      <c r="B71" s="30" t="s">
        <v>75</v>
      </c>
      <c r="C71" s="14">
        <v>7421</v>
      </c>
      <c r="D71" s="14">
        <f t="shared" si="36"/>
        <v>6184.1666666666661</v>
      </c>
      <c r="E71" s="13">
        <v>2911</v>
      </c>
      <c r="F71" s="31">
        <f t="shared" si="25"/>
        <v>0.47071823204419894</v>
      </c>
      <c r="G71" s="13">
        <v>1998</v>
      </c>
      <c r="H71" s="31">
        <f t="shared" si="26"/>
        <v>0.32308314243363434</v>
      </c>
      <c r="I71" s="13">
        <v>1998</v>
      </c>
      <c r="J71" s="31">
        <f t="shared" si="27"/>
        <v>0.32308314243363434</v>
      </c>
      <c r="K71" s="13">
        <v>2274</v>
      </c>
      <c r="L71" s="31">
        <f t="shared" si="28"/>
        <v>0.36771324619323548</v>
      </c>
      <c r="M71" s="13">
        <v>2209</v>
      </c>
      <c r="N71" s="31">
        <f t="shared" si="29"/>
        <v>0.35720253335130042</v>
      </c>
      <c r="O71" s="13">
        <v>1817</v>
      </c>
      <c r="P71" s="31">
        <f t="shared" si="30"/>
        <v>0.29381484975070749</v>
      </c>
      <c r="Q71" s="13">
        <v>1644</v>
      </c>
      <c r="R71" s="31">
        <f t="shared" si="31"/>
        <v>0.26584018326371112</v>
      </c>
      <c r="S71" s="13">
        <v>2045</v>
      </c>
      <c r="T71" s="31">
        <f t="shared" si="32"/>
        <v>0.33068319633472582</v>
      </c>
      <c r="U71" s="13">
        <v>2148</v>
      </c>
      <c r="V71" s="31">
        <f t="shared" si="33"/>
        <v>0.34733863360733058</v>
      </c>
      <c r="W71" s="13">
        <v>1368</v>
      </c>
      <c r="X71" s="31">
        <f t="shared" si="34"/>
        <v>0.22121007950410998</v>
      </c>
      <c r="Z71" s="13">
        <v>2857</v>
      </c>
      <c r="AA71" s="52">
        <f t="shared" si="35"/>
        <v>0.46198625522166831</v>
      </c>
      <c r="AC71" s="21">
        <f>cálculos1!O71</f>
        <v>0</v>
      </c>
      <c r="AD71" s="22">
        <f t="shared" si="37"/>
        <v>0</v>
      </c>
      <c r="AE71" s="21">
        <f>cálculos1!P71</f>
        <v>0</v>
      </c>
      <c r="AF71" s="22">
        <f t="shared" si="38"/>
        <v>0</v>
      </c>
    </row>
    <row r="72" spans="1:32" x14ac:dyDescent="0.25">
      <c r="A72" s="30" t="s">
        <v>4</v>
      </c>
      <c r="B72" s="30" t="s">
        <v>76</v>
      </c>
      <c r="C72" s="14">
        <v>455</v>
      </c>
      <c r="D72" s="14">
        <f t="shared" si="36"/>
        <v>379.16666666666663</v>
      </c>
      <c r="E72" s="13">
        <v>12</v>
      </c>
      <c r="F72" s="31">
        <f t="shared" si="25"/>
        <v>3.1648351648351648E-2</v>
      </c>
      <c r="G72" s="13">
        <v>117</v>
      </c>
      <c r="H72" s="31">
        <f t="shared" si="26"/>
        <v>0.30857142857142861</v>
      </c>
      <c r="I72" s="13">
        <v>116</v>
      </c>
      <c r="J72" s="31">
        <f t="shared" si="27"/>
        <v>0.30593406593406597</v>
      </c>
      <c r="K72" s="13">
        <v>125</v>
      </c>
      <c r="L72" s="31">
        <f t="shared" si="28"/>
        <v>0.32967032967032972</v>
      </c>
      <c r="M72" s="13">
        <v>127</v>
      </c>
      <c r="N72" s="31">
        <f t="shared" si="29"/>
        <v>0.334945054945055</v>
      </c>
      <c r="O72" s="13">
        <v>118</v>
      </c>
      <c r="P72" s="31">
        <f t="shared" si="30"/>
        <v>0.31120879120879125</v>
      </c>
      <c r="Q72" s="13">
        <v>111</v>
      </c>
      <c r="R72" s="31">
        <f t="shared" si="31"/>
        <v>0.29274725274725277</v>
      </c>
      <c r="S72" s="13">
        <v>131</v>
      </c>
      <c r="T72" s="31">
        <f t="shared" si="32"/>
        <v>0.34549450549450555</v>
      </c>
      <c r="U72" s="13">
        <v>133</v>
      </c>
      <c r="V72" s="31">
        <f t="shared" si="33"/>
        <v>0.35076923076923078</v>
      </c>
      <c r="W72" s="13">
        <v>108</v>
      </c>
      <c r="X72" s="31">
        <f t="shared" si="34"/>
        <v>0.28483516483516486</v>
      </c>
      <c r="Z72" s="13">
        <v>10</v>
      </c>
      <c r="AA72" s="52">
        <f t="shared" si="35"/>
        <v>2.6373626373626377E-2</v>
      </c>
      <c r="AC72" s="21">
        <f>cálculos1!O72</f>
        <v>0</v>
      </c>
      <c r="AD72" s="22">
        <f t="shared" si="37"/>
        <v>0</v>
      </c>
      <c r="AE72" s="21">
        <f>cálculos1!P72</f>
        <v>0</v>
      </c>
      <c r="AF72" s="22">
        <f t="shared" si="38"/>
        <v>0</v>
      </c>
    </row>
    <row r="73" spans="1:32" x14ac:dyDescent="0.25">
      <c r="A73" s="30" t="s">
        <v>5</v>
      </c>
      <c r="B73" s="30" t="s">
        <v>77</v>
      </c>
      <c r="C73" s="14">
        <v>246</v>
      </c>
      <c r="D73" s="14">
        <f t="shared" si="36"/>
        <v>205</v>
      </c>
      <c r="E73" s="13">
        <v>23</v>
      </c>
      <c r="F73" s="31">
        <f t="shared" si="25"/>
        <v>0.11219512195121951</v>
      </c>
      <c r="G73" s="13">
        <v>80</v>
      </c>
      <c r="H73" s="31">
        <f t="shared" si="26"/>
        <v>0.3902439024390244</v>
      </c>
      <c r="I73" s="13">
        <v>80</v>
      </c>
      <c r="J73" s="31">
        <f t="shared" si="27"/>
        <v>0.3902439024390244</v>
      </c>
      <c r="K73" s="13">
        <v>106</v>
      </c>
      <c r="L73" s="31">
        <f t="shared" si="28"/>
        <v>0.51707317073170733</v>
      </c>
      <c r="M73" s="13">
        <v>106</v>
      </c>
      <c r="N73" s="31">
        <f t="shared" si="29"/>
        <v>0.51707317073170733</v>
      </c>
      <c r="O73" s="13">
        <v>81</v>
      </c>
      <c r="P73" s="31">
        <f t="shared" si="30"/>
        <v>0.39512195121951221</v>
      </c>
      <c r="Q73" s="13">
        <v>75</v>
      </c>
      <c r="R73" s="31">
        <f t="shared" si="31"/>
        <v>0.36585365853658536</v>
      </c>
      <c r="S73" s="13">
        <v>92</v>
      </c>
      <c r="T73" s="31">
        <f t="shared" si="32"/>
        <v>0.44878048780487806</v>
      </c>
      <c r="U73" s="13">
        <v>96</v>
      </c>
      <c r="V73" s="31">
        <f t="shared" si="33"/>
        <v>0.4682926829268293</v>
      </c>
      <c r="W73" s="13">
        <v>86</v>
      </c>
      <c r="X73" s="31">
        <f t="shared" si="34"/>
        <v>0.4195121951219512</v>
      </c>
      <c r="Z73" s="13">
        <v>20</v>
      </c>
      <c r="AA73" s="52">
        <f t="shared" si="35"/>
        <v>9.7560975609756101E-2</v>
      </c>
      <c r="AC73" s="21">
        <f>cálculos1!O73</f>
        <v>0</v>
      </c>
      <c r="AD73" s="22">
        <f t="shared" si="37"/>
        <v>0</v>
      </c>
      <c r="AE73" s="21">
        <f>cálculos1!P73</f>
        <v>0</v>
      </c>
      <c r="AF73" s="22">
        <f t="shared" si="38"/>
        <v>0</v>
      </c>
    </row>
    <row r="74" spans="1:32" x14ac:dyDescent="0.25">
      <c r="A74" s="30" t="s">
        <v>2</v>
      </c>
      <c r="B74" s="30" t="s">
        <v>78</v>
      </c>
      <c r="C74" s="14">
        <v>338</v>
      </c>
      <c r="D74" s="14">
        <f t="shared" si="36"/>
        <v>281.66666666666669</v>
      </c>
      <c r="E74" s="13">
        <v>198</v>
      </c>
      <c r="F74" s="31">
        <f t="shared" si="25"/>
        <v>0.70295857988165678</v>
      </c>
      <c r="G74" s="13">
        <v>113</v>
      </c>
      <c r="H74" s="31">
        <f t="shared" si="26"/>
        <v>0.40118343195266271</v>
      </c>
      <c r="I74" s="13">
        <v>113</v>
      </c>
      <c r="J74" s="31">
        <f t="shared" si="27"/>
        <v>0.40118343195266271</v>
      </c>
      <c r="K74" s="13">
        <v>140</v>
      </c>
      <c r="L74" s="31">
        <f t="shared" si="28"/>
        <v>0.49704142011834318</v>
      </c>
      <c r="M74" s="13">
        <v>140</v>
      </c>
      <c r="N74" s="31">
        <f t="shared" si="29"/>
        <v>0.49704142011834318</v>
      </c>
      <c r="O74" s="13">
        <v>131</v>
      </c>
      <c r="P74" s="31">
        <f t="shared" si="30"/>
        <v>0.46508875739644967</v>
      </c>
      <c r="Q74" s="13">
        <v>128</v>
      </c>
      <c r="R74" s="31">
        <f t="shared" si="31"/>
        <v>0.45443786982248519</v>
      </c>
      <c r="S74" s="13">
        <v>129</v>
      </c>
      <c r="T74" s="31">
        <f t="shared" si="32"/>
        <v>0.45798816568047335</v>
      </c>
      <c r="U74" s="13">
        <v>133</v>
      </c>
      <c r="V74" s="31">
        <f t="shared" si="33"/>
        <v>0.47218934911242599</v>
      </c>
      <c r="W74" s="13">
        <v>115</v>
      </c>
      <c r="X74" s="31">
        <f t="shared" si="34"/>
        <v>0.40828402366863903</v>
      </c>
      <c r="Z74" s="13">
        <v>187</v>
      </c>
      <c r="AA74" s="52">
        <f t="shared" si="35"/>
        <v>0.66390532544378689</v>
      </c>
      <c r="AC74" s="21">
        <f>cálculos1!O74</f>
        <v>0</v>
      </c>
      <c r="AD74" s="22">
        <f t="shared" si="37"/>
        <v>0</v>
      </c>
      <c r="AE74" s="21">
        <f>cálculos1!P74</f>
        <v>0</v>
      </c>
      <c r="AF74" s="22">
        <f t="shared" si="38"/>
        <v>0</v>
      </c>
    </row>
    <row r="75" spans="1:32" x14ac:dyDescent="0.25">
      <c r="A75" s="30" t="s">
        <v>2</v>
      </c>
      <c r="B75" s="30" t="s">
        <v>79</v>
      </c>
      <c r="C75" s="14">
        <v>1006</v>
      </c>
      <c r="D75" s="14">
        <f t="shared" si="36"/>
        <v>838.33333333333326</v>
      </c>
      <c r="E75" s="13">
        <v>87</v>
      </c>
      <c r="F75" s="31">
        <f t="shared" si="25"/>
        <v>0.10377733598409544</v>
      </c>
      <c r="G75" s="13">
        <v>255</v>
      </c>
      <c r="H75" s="31">
        <f t="shared" si="26"/>
        <v>0.30417495029821079</v>
      </c>
      <c r="I75" s="13">
        <v>252</v>
      </c>
      <c r="J75" s="31">
        <f t="shared" si="27"/>
        <v>0.30059642147117299</v>
      </c>
      <c r="K75" s="13">
        <v>318</v>
      </c>
      <c r="L75" s="31">
        <f t="shared" si="28"/>
        <v>0.37932405566600402</v>
      </c>
      <c r="M75" s="13">
        <v>307</v>
      </c>
      <c r="N75" s="31">
        <f t="shared" si="29"/>
        <v>0.36620278330019884</v>
      </c>
      <c r="O75" s="13">
        <v>289</v>
      </c>
      <c r="P75" s="31">
        <f t="shared" si="30"/>
        <v>0.34473161033797217</v>
      </c>
      <c r="Q75" s="13">
        <v>178</v>
      </c>
      <c r="R75" s="31">
        <f t="shared" si="31"/>
        <v>0.21232604373757458</v>
      </c>
      <c r="S75" s="13">
        <v>268</v>
      </c>
      <c r="T75" s="31">
        <f t="shared" si="32"/>
        <v>0.31968190854870776</v>
      </c>
      <c r="U75" s="13">
        <v>272</v>
      </c>
      <c r="V75" s="31">
        <f t="shared" si="33"/>
        <v>0.32445328031809151</v>
      </c>
      <c r="W75" s="13">
        <v>194</v>
      </c>
      <c r="X75" s="31">
        <f t="shared" si="34"/>
        <v>0.23141153081510937</v>
      </c>
      <c r="Z75" s="13">
        <v>83</v>
      </c>
      <c r="AA75" s="52">
        <f t="shared" si="35"/>
        <v>9.9005964214711736E-2</v>
      </c>
      <c r="AC75" s="21">
        <f>cálculos1!O75</f>
        <v>0</v>
      </c>
      <c r="AD75" s="22">
        <f t="shared" si="37"/>
        <v>0</v>
      </c>
      <c r="AE75" s="21">
        <f>cálculos1!P75</f>
        <v>0</v>
      </c>
      <c r="AF75" s="22">
        <f t="shared" si="38"/>
        <v>0</v>
      </c>
    </row>
    <row r="76" spans="1:32" x14ac:dyDescent="0.25">
      <c r="A76" s="30" t="s">
        <v>3</v>
      </c>
      <c r="B76" s="30" t="s">
        <v>80</v>
      </c>
      <c r="C76" s="14">
        <v>104</v>
      </c>
      <c r="D76" s="14">
        <f t="shared" si="36"/>
        <v>86.666666666666657</v>
      </c>
      <c r="E76" s="13">
        <v>14</v>
      </c>
      <c r="F76" s="31">
        <f t="shared" si="25"/>
        <v>0.16153846153846155</v>
      </c>
      <c r="G76" s="13">
        <v>41</v>
      </c>
      <c r="H76" s="31">
        <f t="shared" si="26"/>
        <v>0.47307692307692312</v>
      </c>
      <c r="I76" s="13">
        <v>42</v>
      </c>
      <c r="J76" s="31">
        <f t="shared" si="27"/>
        <v>0.48461538461538467</v>
      </c>
      <c r="K76" s="13">
        <v>42</v>
      </c>
      <c r="L76" s="31">
        <f t="shared" si="28"/>
        <v>0.48461538461538467</v>
      </c>
      <c r="M76" s="13">
        <v>42</v>
      </c>
      <c r="N76" s="31">
        <f t="shared" si="29"/>
        <v>0.48461538461538467</v>
      </c>
      <c r="O76" s="13">
        <v>42</v>
      </c>
      <c r="P76" s="31">
        <f t="shared" si="30"/>
        <v>0.48461538461538467</v>
      </c>
      <c r="Q76" s="13">
        <v>29</v>
      </c>
      <c r="R76" s="31">
        <f t="shared" si="31"/>
        <v>0.33461538461538465</v>
      </c>
      <c r="S76" s="13">
        <v>45</v>
      </c>
      <c r="T76" s="31">
        <f t="shared" si="32"/>
        <v>0.51923076923076927</v>
      </c>
      <c r="U76" s="13">
        <v>44</v>
      </c>
      <c r="V76" s="31">
        <f t="shared" si="33"/>
        <v>0.50769230769230778</v>
      </c>
      <c r="W76" s="13">
        <v>32</v>
      </c>
      <c r="X76" s="31">
        <f t="shared" si="34"/>
        <v>0.36923076923076925</v>
      </c>
      <c r="Z76" s="13">
        <v>10</v>
      </c>
      <c r="AA76" s="52">
        <f t="shared" si="35"/>
        <v>0.11538461538461539</v>
      </c>
      <c r="AC76" s="21">
        <f>cálculos1!O76</f>
        <v>0</v>
      </c>
      <c r="AD76" s="22">
        <f t="shared" si="37"/>
        <v>0</v>
      </c>
      <c r="AE76" s="21">
        <f>cálculos1!P76</f>
        <v>0</v>
      </c>
      <c r="AF76" s="22">
        <f t="shared" si="38"/>
        <v>0</v>
      </c>
    </row>
    <row r="77" spans="1:32" x14ac:dyDescent="0.25">
      <c r="A77" s="30" t="s">
        <v>4</v>
      </c>
      <c r="B77" s="30" t="s">
        <v>81</v>
      </c>
      <c r="C77" s="14">
        <v>211</v>
      </c>
      <c r="D77" s="14">
        <f t="shared" si="36"/>
        <v>175.83333333333331</v>
      </c>
      <c r="E77" s="13">
        <v>39</v>
      </c>
      <c r="F77" s="31">
        <f t="shared" si="25"/>
        <v>0.22180094786729859</v>
      </c>
      <c r="G77" s="13">
        <v>62</v>
      </c>
      <c r="H77" s="31">
        <f t="shared" si="26"/>
        <v>0.35260663507109008</v>
      </c>
      <c r="I77" s="13">
        <v>64</v>
      </c>
      <c r="J77" s="31">
        <f t="shared" si="27"/>
        <v>0.36398104265402847</v>
      </c>
      <c r="K77" s="13">
        <v>74</v>
      </c>
      <c r="L77" s="31">
        <f t="shared" si="28"/>
        <v>0.42085308056872045</v>
      </c>
      <c r="M77" s="13">
        <v>78</v>
      </c>
      <c r="N77" s="31">
        <f t="shared" si="29"/>
        <v>0.44360189573459718</v>
      </c>
      <c r="O77" s="13">
        <v>70</v>
      </c>
      <c r="P77" s="31">
        <f t="shared" si="30"/>
        <v>0.39810426540284366</v>
      </c>
      <c r="Q77" s="13">
        <v>67</v>
      </c>
      <c r="R77" s="31">
        <f t="shared" si="31"/>
        <v>0.38104265402843607</v>
      </c>
      <c r="S77" s="13">
        <v>83</v>
      </c>
      <c r="T77" s="31">
        <f t="shared" si="32"/>
        <v>0.47203791469194317</v>
      </c>
      <c r="U77" s="13">
        <v>86</v>
      </c>
      <c r="V77" s="31">
        <f t="shared" si="33"/>
        <v>0.48909952606635076</v>
      </c>
      <c r="W77" s="13">
        <v>78</v>
      </c>
      <c r="X77" s="31">
        <f t="shared" si="34"/>
        <v>0.44360189573459718</v>
      </c>
      <c r="Z77" s="13">
        <v>17</v>
      </c>
      <c r="AA77" s="52">
        <f t="shared" si="35"/>
        <v>9.6682464454976316E-2</v>
      </c>
      <c r="AC77" s="21">
        <f>cálculos1!O77</f>
        <v>0</v>
      </c>
      <c r="AD77" s="22">
        <f t="shared" si="37"/>
        <v>0</v>
      </c>
      <c r="AE77" s="21">
        <f>cálculos1!P77</f>
        <v>0</v>
      </c>
      <c r="AF77" s="22">
        <f t="shared" si="38"/>
        <v>0</v>
      </c>
    </row>
    <row r="78" spans="1:32" x14ac:dyDescent="0.25">
      <c r="A78" s="30" t="s">
        <v>2</v>
      </c>
      <c r="B78" s="30" t="s">
        <v>82</v>
      </c>
      <c r="C78" s="14">
        <v>5925</v>
      </c>
      <c r="D78" s="14">
        <f t="shared" si="36"/>
        <v>4937.5</v>
      </c>
      <c r="E78" s="13">
        <v>1724</v>
      </c>
      <c r="F78" s="31">
        <f t="shared" si="25"/>
        <v>0.34916455696202531</v>
      </c>
      <c r="G78" s="13">
        <v>1384</v>
      </c>
      <c r="H78" s="31">
        <f t="shared" si="26"/>
        <v>0.28030379746835443</v>
      </c>
      <c r="I78" s="13">
        <v>1393</v>
      </c>
      <c r="J78" s="31">
        <f t="shared" si="27"/>
        <v>0.28212658227848103</v>
      </c>
      <c r="K78" s="13">
        <v>1654</v>
      </c>
      <c r="L78" s="31">
        <f t="shared" si="28"/>
        <v>0.33498734177215189</v>
      </c>
      <c r="M78" s="13">
        <v>1610</v>
      </c>
      <c r="N78" s="31">
        <f t="shared" si="29"/>
        <v>0.32607594936708861</v>
      </c>
      <c r="O78" s="13">
        <v>1514</v>
      </c>
      <c r="P78" s="31">
        <f t="shared" si="30"/>
        <v>0.30663291139240506</v>
      </c>
      <c r="Q78" s="13">
        <v>1237</v>
      </c>
      <c r="R78" s="31">
        <f t="shared" si="31"/>
        <v>0.25053164556962026</v>
      </c>
      <c r="S78" s="13">
        <v>1536</v>
      </c>
      <c r="T78" s="31">
        <f t="shared" si="32"/>
        <v>0.31108860759493673</v>
      </c>
      <c r="U78" s="13">
        <v>1584</v>
      </c>
      <c r="V78" s="31">
        <f t="shared" si="33"/>
        <v>0.32081012658227848</v>
      </c>
      <c r="W78" s="13">
        <v>1271</v>
      </c>
      <c r="X78" s="31">
        <f t="shared" si="34"/>
        <v>0.25741772151898734</v>
      </c>
      <c r="Z78" s="13">
        <v>1698</v>
      </c>
      <c r="AA78" s="52">
        <f t="shared" si="35"/>
        <v>0.34389873417721517</v>
      </c>
      <c r="AC78" s="21">
        <f>cálculos1!O78</f>
        <v>0</v>
      </c>
      <c r="AD78" s="22">
        <f t="shared" si="37"/>
        <v>0</v>
      </c>
      <c r="AE78" s="21">
        <f>cálculos1!P78</f>
        <v>0</v>
      </c>
      <c r="AF78" s="22">
        <f t="shared" si="38"/>
        <v>0</v>
      </c>
    </row>
    <row r="79" spans="1:32" x14ac:dyDescent="0.25">
      <c r="A79" s="30" t="s">
        <v>2</v>
      </c>
      <c r="B79" s="30" t="s">
        <v>83</v>
      </c>
      <c r="C79" s="14">
        <v>3947</v>
      </c>
      <c r="D79" s="14">
        <f t="shared" si="36"/>
        <v>3289.166666666667</v>
      </c>
      <c r="E79" s="13">
        <v>2576</v>
      </c>
      <c r="F79" s="31">
        <f t="shared" si="25"/>
        <v>0.78317709652900935</v>
      </c>
      <c r="G79" s="13">
        <v>1024</v>
      </c>
      <c r="H79" s="31">
        <f t="shared" si="26"/>
        <v>0.31132505700532048</v>
      </c>
      <c r="I79" s="13">
        <v>1022</v>
      </c>
      <c r="J79" s="31">
        <f t="shared" si="27"/>
        <v>0.31071700025335697</v>
      </c>
      <c r="K79" s="13">
        <v>1087</v>
      </c>
      <c r="L79" s="31">
        <f t="shared" si="28"/>
        <v>0.33047884469217126</v>
      </c>
      <c r="M79" s="13">
        <v>1050</v>
      </c>
      <c r="N79" s="31">
        <f t="shared" si="29"/>
        <v>0.31922979478084618</v>
      </c>
      <c r="O79" s="13">
        <v>955</v>
      </c>
      <c r="P79" s="31">
        <f t="shared" si="30"/>
        <v>0.29034709906257916</v>
      </c>
      <c r="Q79" s="13">
        <v>805</v>
      </c>
      <c r="R79" s="31">
        <f t="shared" si="31"/>
        <v>0.2447428426653154</v>
      </c>
      <c r="S79" s="13">
        <v>1207</v>
      </c>
      <c r="T79" s="31">
        <f t="shared" si="32"/>
        <v>0.36696224980998221</v>
      </c>
      <c r="U79" s="13">
        <v>1130</v>
      </c>
      <c r="V79" s="31">
        <f t="shared" si="33"/>
        <v>0.34355206485938683</v>
      </c>
      <c r="W79" s="13">
        <v>935</v>
      </c>
      <c r="X79" s="31">
        <f t="shared" si="34"/>
        <v>0.28426653154294396</v>
      </c>
      <c r="Z79" s="13">
        <v>1835</v>
      </c>
      <c r="AA79" s="52">
        <f t="shared" si="35"/>
        <v>0.5578920699265264</v>
      </c>
      <c r="AC79" s="21">
        <f>cálculos1!O79</f>
        <v>0</v>
      </c>
      <c r="AD79" s="22">
        <f t="shared" si="37"/>
        <v>0</v>
      </c>
      <c r="AE79" s="21">
        <f>cálculos1!P79</f>
        <v>0</v>
      </c>
      <c r="AF79" s="22">
        <f t="shared" si="38"/>
        <v>0</v>
      </c>
    </row>
    <row r="81" spans="1:32" s="32" customFormat="1" x14ac:dyDescent="0.25">
      <c r="A81" s="29"/>
      <c r="B81" s="13" t="s">
        <v>91</v>
      </c>
      <c r="C81" s="14">
        <f>SUMIF($A$2:$A$79,"Norte",C$2:C$79)</f>
        <v>5856</v>
      </c>
      <c r="D81" s="14">
        <f>SUMIF($A$2:$A$79,"Norte",D$2:D$79)</f>
        <v>4880</v>
      </c>
      <c r="E81" s="13">
        <f>SUMIF($A$2:$A$79,"Norte",E$2:E$79)</f>
        <v>1577</v>
      </c>
      <c r="F81" s="31">
        <f>E81/D81</f>
        <v>0.32315573770491801</v>
      </c>
      <c r="G81" s="13">
        <f>SUMIF($A$2:$A$79,"Norte",G$2:G$79)</f>
        <v>1689</v>
      </c>
      <c r="H81" s="31">
        <f>G81/D81</f>
        <v>0.34610655737704921</v>
      </c>
      <c r="I81" s="13">
        <f>SUMIF($A$2:$A$79,"Norte",I$2:I$79)</f>
        <v>1685</v>
      </c>
      <c r="J81" s="31">
        <f>I81/D81</f>
        <v>0.34528688524590162</v>
      </c>
      <c r="K81" s="13">
        <f>SUMIF($A$2:$A$79,"Norte",K$2:K$79)</f>
        <v>1900</v>
      </c>
      <c r="L81" s="31">
        <f>K81/D81</f>
        <v>0.38934426229508196</v>
      </c>
      <c r="M81" s="13">
        <f>SUMIF($A$2:$A$79,"Norte",M$2:M$79)</f>
        <v>1863</v>
      </c>
      <c r="N81" s="31">
        <f>M81/D81</f>
        <v>0.38176229508196724</v>
      </c>
      <c r="O81" s="13">
        <f>SUMIF($A$2:$A$79,"Norte",O$2:O$79)</f>
        <v>1797</v>
      </c>
      <c r="P81" s="31">
        <f>O81/D81</f>
        <v>0.36823770491803276</v>
      </c>
      <c r="Q81" s="13">
        <f>SUMIF($A$2:$A$79,"Norte",Q$2:Q$79)</f>
        <v>1376</v>
      </c>
      <c r="R81" s="31">
        <f>Q81/D81</f>
        <v>0.28196721311475409</v>
      </c>
      <c r="S81" s="13">
        <f>SUMIF($A$2:$A$79,"Norte",S$2:S$79)</f>
        <v>1842</v>
      </c>
      <c r="T81" s="31">
        <f>S81/D81</f>
        <v>0.37745901639344265</v>
      </c>
      <c r="U81" s="13">
        <f>SUMIF($A$2:$A$79,"Norte",U$2:U$79)</f>
        <v>1808</v>
      </c>
      <c r="V81" s="31">
        <f>U81/D81</f>
        <v>0.37049180327868853</v>
      </c>
      <c r="W81" s="13">
        <f>SUMIF($A$2:$A$79,"Norte",W$2:W$79)</f>
        <v>1588</v>
      </c>
      <c r="X81" s="31">
        <f>W81/D81</f>
        <v>0.32540983606557378</v>
      </c>
      <c r="Z81" s="13">
        <f>SUMIF($A$2:$A$79,"Norte",Z$2:Z$79)</f>
        <v>1529</v>
      </c>
      <c r="AA81" s="52">
        <f>Z81/D81</f>
        <v>0.31331967213114753</v>
      </c>
      <c r="AC81" s="21">
        <f>cálculos1!O81</f>
        <v>0</v>
      </c>
      <c r="AD81" s="22">
        <f t="shared" si="37"/>
        <v>0</v>
      </c>
      <c r="AE81" s="21">
        <f>cálculos1!P81</f>
        <v>0</v>
      </c>
      <c r="AF81" s="22">
        <f t="shared" si="38"/>
        <v>0</v>
      </c>
    </row>
    <row r="82" spans="1:32" s="32" customFormat="1" x14ac:dyDescent="0.25">
      <c r="A82" s="29"/>
      <c r="B82" s="13" t="s">
        <v>92</v>
      </c>
      <c r="C82" s="14">
        <f>SUMIF($A$2:$A$79,"Central",C$2:C$79)</f>
        <v>6941</v>
      </c>
      <c r="D82" s="14">
        <f>SUMIF($A$2:$A$79,"Central",D$2:D$79)</f>
        <v>5784.166666666667</v>
      </c>
      <c r="E82" s="13">
        <f>SUMIF($A$2:$A$79,"Central",E$2:E$79)</f>
        <v>2807</v>
      </c>
      <c r="F82" s="31">
        <f>E82/D82</f>
        <v>0.48529030399077938</v>
      </c>
      <c r="G82" s="13">
        <f>SUMIF($A$2:$A$79,"Central",G$2:G$79)</f>
        <v>1935</v>
      </c>
      <c r="H82" s="31">
        <f>G82/D82</f>
        <v>0.33453392882869903</v>
      </c>
      <c r="I82" s="13">
        <f>SUMIF($A$2:$A$79,"Central",I$2:I$79)</f>
        <v>1942</v>
      </c>
      <c r="J82" s="31">
        <f>I82/D82</f>
        <v>0.33574412908802764</v>
      </c>
      <c r="K82" s="13">
        <f>SUMIF($A$2:$A$79,"Central",K$2:K$79)</f>
        <v>2145</v>
      </c>
      <c r="L82" s="31">
        <f>K82/D82</f>
        <v>0.37083993660855785</v>
      </c>
      <c r="M82" s="13">
        <f>SUMIF($A$2:$A$79,"Central",M$2:M$79)</f>
        <v>2153</v>
      </c>
      <c r="N82" s="31">
        <f>M82/D82</f>
        <v>0.37222302261921913</v>
      </c>
      <c r="O82" s="13">
        <f>SUMIF($A$2:$A$79,"Central",O$2:O$79)</f>
        <v>1970</v>
      </c>
      <c r="P82" s="31">
        <f>O82/D82</f>
        <v>0.34058493012534213</v>
      </c>
      <c r="Q82" s="13">
        <f>SUMIF($A$2:$A$79,"Central",Q$2:Q$79)</f>
        <v>1783</v>
      </c>
      <c r="R82" s="31">
        <f>Q82/D82</f>
        <v>0.30825529462613455</v>
      </c>
      <c r="S82" s="13">
        <f>SUMIF($A$2:$A$79,"Central",S$2:S$79)</f>
        <v>2078</v>
      </c>
      <c r="T82" s="31">
        <f>S82/D82</f>
        <v>0.35925659126926957</v>
      </c>
      <c r="U82" s="13">
        <f>SUMIF($A$2:$A$79,"Central",U$2:U$79)</f>
        <v>2252</v>
      </c>
      <c r="V82" s="31">
        <f>U82/D82</f>
        <v>0.38933871200115255</v>
      </c>
      <c r="W82" s="13">
        <f>SUMIF($A$2:$A$79,"Central",W$2:W$79)</f>
        <v>1875</v>
      </c>
      <c r="X82" s="31">
        <f>W82/D82</f>
        <v>0.32416078374873936</v>
      </c>
      <c r="Z82" s="13">
        <f>SUMIF($A$2:$A$79,"Central",Z$2:Z$79)</f>
        <v>2634</v>
      </c>
      <c r="AA82" s="52">
        <f>Z82/D82</f>
        <v>0.45538106901022907</v>
      </c>
      <c r="AC82" s="21">
        <f>cálculos1!O82</f>
        <v>0</v>
      </c>
      <c r="AD82" s="22">
        <f t="shared" si="37"/>
        <v>0</v>
      </c>
      <c r="AE82" s="21">
        <f>cálculos1!P82</f>
        <v>0</v>
      </c>
      <c r="AF82" s="22">
        <f t="shared" si="38"/>
        <v>0</v>
      </c>
    </row>
    <row r="83" spans="1:32" s="32" customFormat="1" x14ac:dyDescent="0.25">
      <c r="A83" s="29"/>
      <c r="B83" s="13" t="s">
        <v>93</v>
      </c>
      <c r="C83" s="14">
        <f>SUMIF($A$2:$A$79,"Metropolitana",C$2:C$79)</f>
        <v>31097</v>
      </c>
      <c r="D83" s="14">
        <f>SUMIF($A$2:$A$79,"Metropolitana",D$2:D$79)</f>
        <v>25703.666666666668</v>
      </c>
      <c r="E83" s="13">
        <f>SUMIF($A$2:$A$79,"Metropolitana",E$2:E$79)</f>
        <v>10421</v>
      </c>
      <c r="F83" s="31">
        <f>E83/D83</f>
        <v>0.40542853808146695</v>
      </c>
      <c r="G83" s="13">
        <f>SUMIF($A$2:$A$79,"Metropolitana",G$2:G$79)</f>
        <v>8347</v>
      </c>
      <c r="H83" s="31">
        <f>G83/D83</f>
        <v>0.32473966100815704</v>
      </c>
      <c r="I83" s="13">
        <f>SUMIF($A$2:$A$79,"Metropolitana",I$2:I$79)</f>
        <v>8361</v>
      </c>
      <c r="J83" s="31">
        <f>I83/D83</f>
        <v>0.32528433038087951</v>
      </c>
      <c r="K83" s="13">
        <f>SUMIF($A$2:$A$79,"Metropolitana",K$2:K$79)</f>
        <v>9465</v>
      </c>
      <c r="L83" s="31">
        <f>K83/D83</f>
        <v>0.36823540091556328</v>
      </c>
      <c r="M83" s="13">
        <f>SUMIF($A$2:$A$79,"Metropolitana",M$2:M$79)</f>
        <v>9256</v>
      </c>
      <c r="N83" s="31">
        <f>M83/D83</f>
        <v>0.36010426527992112</v>
      </c>
      <c r="O83" s="13">
        <f>SUMIF($A$2:$A$79,"Metropolitana",O$2:O$79)</f>
        <v>8374</v>
      </c>
      <c r="P83" s="31">
        <f>O83/D83</f>
        <v>0.32579009479840748</v>
      </c>
      <c r="Q83" s="13">
        <f>SUMIF($A$2:$A$79,"Metropolitana",Q$2:Q$79)</f>
        <v>7018</v>
      </c>
      <c r="R83" s="31">
        <f>Q83/D83</f>
        <v>0.27303497555471978</v>
      </c>
      <c r="S83" s="13">
        <f>SUMIF($A$2:$A$79,"Metropolitana",S$2:S$79)</f>
        <v>8922</v>
      </c>
      <c r="T83" s="31">
        <f>S83/D83</f>
        <v>0.34711001024497151</v>
      </c>
      <c r="U83" s="13">
        <f>SUMIF($A$2:$A$79,"Metropolitana",U$2:U$79)</f>
        <v>9008</v>
      </c>
      <c r="V83" s="31">
        <f>U83/D83</f>
        <v>0.35045583639169509</v>
      </c>
      <c r="W83" s="13">
        <f>SUMIF($A$2:$A$79,"Metropolitana",W$2:W$79)</f>
        <v>7162</v>
      </c>
      <c r="X83" s="31">
        <f>W83/D83</f>
        <v>0.27863728910272206</v>
      </c>
      <c r="Z83" s="13">
        <f>SUMIF($A$2:$A$79,"Metropolitana",Z$2:Z$79)</f>
        <v>9330</v>
      </c>
      <c r="AA83" s="52">
        <f>Z83/D83</f>
        <v>0.36298323196431115</v>
      </c>
      <c r="AC83" s="21">
        <f>cálculos1!O83</f>
        <v>0</v>
      </c>
      <c r="AD83" s="22">
        <f t="shared" si="37"/>
        <v>0</v>
      </c>
      <c r="AE83" s="21">
        <f>cálculos1!P83</f>
        <v>0</v>
      </c>
      <c r="AF83" s="22">
        <f t="shared" si="38"/>
        <v>0</v>
      </c>
    </row>
    <row r="84" spans="1:32" s="32" customFormat="1" x14ac:dyDescent="0.25">
      <c r="A84" s="29"/>
      <c r="B84" s="13" t="s">
        <v>94</v>
      </c>
      <c r="C84" s="14">
        <f>SUMIF($A$2:$A$79,"sul",C$2:C$79)</f>
        <v>8539</v>
      </c>
      <c r="D84" s="14">
        <f>SUMIF($A$2:$A$79,"sul",D$2:D$79)</f>
        <v>7115.833333333333</v>
      </c>
      <c r="E84" s="13">
        <f>SUMIF($A$2:$A$79,"Sul",E$2:E$79)</f>
        <v>2979</v>
      </c>
      <c r="F84" s="31">
        <f>E84/D84</f>
        <v>0.41864386930553932</v>
      </c>
      <c r="G84" s="13">
        <f>SUMIF($A$2:$A$79,"Sul",G$2:G$79)</f>
        <v>2577</v>
      </c>
      <c r="H84" s="31">
        <f>G84/D84</f>
        <v>0.36215013467619162</v>
      </c>
      <c r="I84" s="13">
        <f>SUMIF($A$2:$A$79,"Sul",I$2:I$79)</f>
        <v>2569</v>
      </c>
      <c r="J84" s="31">
        <f>I84/D84</f>
        <v>0.36102588125073193</v>
      </c>
      <c r="K84" s="13">
        <f>SUMIF($A$2:$A$79,"Sul",K$2:K$79)</f>
        <v>2880</v>
      </c>
      <c r="L84" s="31">
        <f>K84/D84</f>
        <v>0.40473123316547605</v>
      </c>
      <c r="M84" s="13">
        <f>SUMIF($A$2:$A$79,"Sul",M$2:M$79)</f>
        <v>2835</v>
      </c>
      <c r="N84" s="31">
        <f>M84/D84</f>
        <v>0.39840730764726551</v>
      </c>
      <c r="O84" s="13">
        <f>SUMIF($A$2:$A$79,"Sul",O$2:O$79)</f>
        <v>2699</v>
      </c>
      <c r="P84" s="31">
        <f>O84/D84</f>
        <v>0.37929499941445138</v>
      </c>
      <c r="Q84" s="13">
        <f>SUMIF($A$2:$A$79,"Sul",Q$2:Q$79)</f>
        <v>2116</v>
      </c>
      <c r="R84" s="31">
        <f>Q84/D84</f>
        <v>0.29736503103407896</v>
      </c>
      <c r="S84" s="13">
        <f>SUMIF($A$2:$A$79,"Sul",S$2:S$79)</f>
        <v>2731</v>
      </c>
      <c r="T84" s="31">
        <f>S84/D84</f>
        <v>0.38379201311628997</v>
      </c>
      <c r="U84" s="13">
        <f>SUMIF($A$2:$A$79,"Sul",U$2:U$79)</f>
        <v>2909</v>
      </c>
      <c r="V84" s="31">
        <f>U84/D84</f>
        <v>0.40880665183276732</v>
      </c>
      <c r="W84" s="13">
        <f>SUMIF($A$2:$A$79,"Sul",W$2:W$79)</f>
        <v>2349</v>
      </c>
      <c r="X84" s="31">
        <f>W84/D84</f>
        <v>0.3301089120505914</v>
      </c>
      <c r="Z84" s="13">
        <f>SUMIF($A$2:$A$79,"Sul",Z$2:Z$79)</f>
        <v>2838</v>
      </c>
      <c r="AA84" s="52">
        <f>Z84/D84</f>
        <v>0.39882890268181287</v>
      </c>
      <c r="AC84" s="21">
        <f>cálculos1!O84</f>
        <v>0</v>
      </c>
      <c r="AD84" s="22">
        <f t="shared" si="37"/>
        <v>0</v>
      </c>
      <c r="AE84" s="21">
        <f>cálculos1!P84</f>
        <v>0</v>
      </c>
      <c r="AF84" s="22">
        <f t="shared" si="38"/>
        <v>0</v>
      </c>
    </row>
    <row r="85" spans="1:32" s="32" customFormat="1" x14ac:dyDescent="0.25">
      <c r="A85" s="29"/>
      <c r="B85" s="3" t="s">
        <v>90</v>
      </c>
      <c r="C85" s="33">
        <f>SUM(C2:C79)</f>
        <v>52433</v>
      </c>
      <c r="D85" s="33">
        <f>SUM(D2:D79)</f>
        <v>43483.666666666664</v>
      </c>
      <c r="E85" s="3">
        <f>SUM(E81:E84)</f>
        <v>17784</v>
      </c>
      <c r="F85" s="34">
        <f>E85/D85</f>
        <v>0.40898115001034874</v>
      </c>
      <c r="G85" s="3">
        <f>SUM(G81:G84)</f>
        <v>14548</v>
      </c>
      <c r="H85" s="34">
        <f>G85/D85</f>
        <v>0.3345624027412592</v>
      </c>
      <c r="I85" s="3">
        <f>SUM(I81:I84)</f>
        <v>14557</v>
      </c>
      <c r="J85" s="34">
        <f>I85/D85</f>
        <v>0.33476937700745873</v>
      </c>
      <c r="K85" s="3">
        <f>SUM(K81:K84)</f>
        <v>16390</v>
      </c>
      <c r="L85" s="34">
        <f>K85/D85</f>
        <v>0.37692313589010434</v>
      </c>
      <c r="M85" s="3">
        <f>SUM(M81:M84)</f>
        <v>16107</v>
      </c>
      <c r="N85" s="34">
        <f>M85/D85</f>
        <v>0.37041494507516232</v>
      </c>
      <c r="O85" s="3">
        <f>SUM(O81:O84)</f>
        <v>14840</v>
      </c>
      <c r="P85" s="34">
        <f>O85/D85</f>
        <v>0.34127756782240076</v>
      </c>
      <c r="Q85" s="3">
        <f>SUM(Q81:Q84)</f>
        <v>12293</v>
      </c>
      <c r="R85" s="34">
        <f>Q85/D85</f>
        <v>0.28270385048792268</v>
      </c>
      <c r="S85" s="3">
        <f>SUM(S81:S84)</f>
        <v>15573</v>
      </c>
      <c r="T85" s="34">
        <f>S85/D85</f>
        <v>0.35813447194732123</v>
      </c>
      <c r="U85" s="3">
        <f>SUM(U81:U84)</f>
        <v>15977</v>
      </c>
      <c r="V85" s="34">
        <f>U85/D85</f>
        <v>0.36742531678561302</v>
      </c>
      <c r="W85" s="3">
        <f>SUM(W81:W84)</f>
        <v>12974</v>
      </c>
      <c r="X85" s="34">
        <f>W85/D85</f>
        <v>0.29836490329702342</v>
      </c>
      <c r="Z85" s="3">
        <f>SUM(Z81:Z84)</f>
        <v>16331</v>
      </c>
      <c r="AA85" s="52">
        <f>Z85/D85</f>
        <v>0.37556630458946272</v>
      </c>
      <c r="AC85" s="27">
        <f>cálculos1!O85</f>
        <v>0</v>
      </c>
      <c r="AD85" s="22">
        <f t="shared" si="37"/>
        <v>0</v>
      </c>
      <c r="AE85" s="27">
        <f>cálculos1!P85</f>
        <v>0</v>
      </c>
      <c r="AF85" s="28">
        <f t="shared" si="38"/>
        <v>0</v>
      </c>
    </row>
    <row r="86" spans="1:32" s="36" customFormat="1" x14ac:dyDescent="0.25">
      <c r="C86" s="49"/>
      <c r="D86" s="49"/>
      <c r="E86" s="53">
        <f>COUNTIF(F2:F79,"&gt;=0,9")</f>
        <v>1</v>
      </c>
      <c r="F86" s="53"/>
      <c r="G86" s="53">
        <f>COUNTIF(H2:H79,"&gt;=0,95")</f>
        <v>0</v>
      </c>
      <c r="H86" s="53"/>
      <c r="I86" s="53">
        <f>COUNTIF(J2:J79,"&gt;=0,95")</f>
        <v>0</v>
      </c>
      <c r="J86" s="53"/>
      <c r="K86" s="53">
        <f>COUNTIF(L2:L79,"&gt;=0,95")</f>
        <v>1</v>
      </c>
      <c r="L86" s="53"/>
      <c r="M86" s="53">
        <f>COUNTIF(N2:N79,"&gt;=0,9")</f>
        <v>1</v>
      </c>
      <c r="N86" s="53"/>
      <c r="O86" s="53">
        <f>COUNTIF(P2:P79,"&gt;=0,95")</f>
        <v>1</v>
      </c>
      <c r="P86" s="53"/>
      <c r="Q86" s="53">
        <f>COUNTIF(R2:R79,"&gt;=0,95")</f>
        <v>0</v>
      </c>
      <c r="R86" s="53"/>
      <c r="S86" s="53">
        <f>COUNTIF(T2:T79,"&gt;=0,95")</f>
        <v>1</v>
      </c>
      <c r="T86" s="53"/>
      <c r="U86" s="56">
        <f>COUNTIF(V2:V79,"&gt;=0,95")</f>
        <v>0</v>
      </c>
      <c r="V86" s="56"/>
      <c r="W86" s="53">
        <f>COUNTIF(X2:X79,"&gt;=0,95")</f>
        <v>1</v>
      </c>
      <c r="X86" s="53"/>
      <c r="Z86" s="53">
        <f>COUNTIF(AA2:AA79,"&gt;=0,95")</f>
        <v>1</v>
      </c>
      <c r="AA86" s="53"/>
    </row>
    <row r="87" spans="1:32" x14ac:dyDescent="0.25">
      <c r="B87" s="55" t="s">
        <v>154</v>
      </c>
      <c r="C87" s="55"/>
      <c r="D87" s="55"/>
      <c r="E87" s="54">
        <f>E86/78</f>
        <v>1.282051282051282E-2</v>
      </c>
      <c r="F87" s="54"/>
      <c r="G87" s="54">
        <f>G86/78</f>
        <v>0</v>
      </c>
      <c r="H87" s="54"/>
      <c r="I87" s="54">
        <f>I86/78</f>
        <v>0</v>
      </c>
      <c r="J87" s="54"/>
      <c r="K87" s="54">
        <f>K86/78</f>
        <v>1.282051282051282E-2</v>
      </c>
      <c r="L87" s="54"/>
      <c r="M87" s="54">
        <f>M86/78</f>
        <v>1.282051282051282E-2</v>
      </c>
      <c r="N87" s="54"/>
      <c r="O87" s="54">
        <f>O86/78</f>
        <v>1.282051282051282E-2</v>
      </c>
      <c r="P87" s="54"/>
      <c r="Q87" s="54">
        <f>Q86/78</f>
        <v>0</v>
      </c>
      <c r="R87" s="54"/>
      <c r="S87" s="54">
        <f>S86/78</f>
        <v>1.282051282051282E-2</v>
      </c>
      <c r="T87" s="54"/>
      <c r="U87" s="54">
        <f>U86/78</f>
        <v>0</v>
      </c>
      <c r="V87" s="54"/>
      <c r="W87" s="54">
        <f>W86/78</f>
        <v>1.282051282051282E-2</v>
      </c>
      <c r="X87" s="54"/>
      <c r="Z87" s="54">
        <f>Z86/78</f>
        <v>1.282051282051282E-2</v>
      </c>
      <c r="AA87" s="54"/>
    </row>
    <row r="89" spans="1:32" x14ac:dyDescent="0.25">
      <c r="A89" s="61" t="s">
        <v>171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</row>
    <row r="90" spans="1:32" x14ac:dyDescent="0.25">
      <c r="A90" s="61" t="s">
        <v>170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</row>
    <row r="91" spans="1:32" x14ac:dyDescent="0.25">
      <c r="A91" s="62" t="s">
        <v>168</v>
      </c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32" x14ac:dyDescent="0.25">
      <c r="A92" s="60" t="s">
        <v>169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</row>
    <row r="93" spans="1:32" x14ac:dyDescent="0.25">
      <c r="A93" s="64" t="s">
        <v>160</v>
      </c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</row>
    <row r="94" spans="1:32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1:32" x14ac:dyDescent="0.25">
      <c r="A95" s="63" t="s">
        <v>161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</row>
    <row r="96" spans="1:32" ht="17.25" x14ac:dyDescent="0.25">
      <c r="A96" s="59" t="s">
        <v>85</v>
      </c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</row>
    <row r="97" spans="1:14" x14ac:dyDescent="0.25">
      <c r="A97" s="60" t="s">
        <v>86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</row>
    <row r="98" spans="1:14" x14ac:dyDescent="0.25">
      <c r="A98" s="60" t="s">
        <v>87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</row>
  </sheetData>
  <autoFilter ref="A1:AA86"/>
  <mergeCells count="34">
    <mergeCell ref="A96:N96"/>
    <mergeCell ref="A97:N97"/>
    <mergeCell ref="A98:N98"/>
    <mergeCell ref="A89:N89"/>
    <mergeCell ref="A90:N90"/>
    <mergeCell ref="A91:N91"/>
    <mergeCell ref="A92:N92"/>
    <mergeCell ref="A95:N95"/>
    <mergeCell ref="A93:N94"/>
    <mergeCell ref="AH2:AI2"/>
    <mergeCell ref="AH11:AI11"/>
    <mergeCell ref="E86:F86"/>
    <mergeCell ref="E87:F87"/>
    <mergeCell ref="G87:H87"/>
    <mergeCell ref="G86:H86"/>
    <mergeCell ref="I87:J87"/>
    <mergeCell ref="I86:J86"/>
    <mergeCell ref="K87:L87"/>
    <mergeCell ref="K86:L86"/>
    <mergeCell ref="M87:N87"/>
    <mergeCell ref="M86:N86"/>
    <mergeCell ref="O87:P87"/>
    <mergeCell ref="O86:P86"/>
    <mergeCell ref="W87:X87"/>
    <mergeCell ref="W86:X86"/>
    <mergeCell ref="Z86:AA86"/>
    <mergeCell ref="Z87:AA87"/>
    <mergeCell ref="U87:V87"/>
    <mergeCell ref="B87:D87"/>
    <mergeCell ref="Q87:R87"/>
    <mergeCell ref="Q86:R86"/>
    <mergeCell ref="S87:T87"/>
    <mergeCell ref="S86:T86"/>
    <mergeCell ref="U86:V86"/>
  </mergeCells>
  <conditionalFormatting sqref="E87:X87">
    <cfRule type="cellIs" dxfId="35" priority="5" operator="lessThan">
      <formula>0.7</formula>
    </cfRule>
    <cfRule type="cellIs" dxfId="34" priority="6" operator="greaterThanOrEqual">
      <formula>0.7</formula>
    </cfRule>
  </conditionalFormatting>
  <conditionalFormatting sqref="Z87:AA87">
    <cfRule type="cellIs" dxfId="33" priority="1" operator="lessThan">
      <formula>0.7</formula>
    </cfRule>
    <cfRule type="cellIs" dxfId="32" priority="2" operator="greaterThanOrEqual">
      <formula>0.7</formula>
    </cfRule>
  </conditionalFormatting>
  <conditionalFormatting sqref="AD2:AD79">
    <cfRule type="colorScale" priority="14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D81:AD85">
    <cfRule type="colorScale" priority="7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F2:AF79 AF81:AF85">
    <cfRule type="cellIs" dxfId="31" priority="19" operator="equal">
      <formula>1</formula>
    </cfRule>
  </conditionalFormatting>
  <conditionalFormatting sqref="AF2:AF79">
    <cfRule type="cellIs" dxfId="30" priority="28" operator="equal">
      <formula>0.75</formula>
    </cfRule>
    <cfRule type="cellIs" dxfId="29" priority="29" operator="equal">
      <formula>0.5</formula>
    </cfRule>
    <cfRule type="cellIs" dxfId="28" priority="30" operator="equal">
      <formula>0.25</formula>
    </cfRule>
    <cfRule type="cellIs" dxfId="27" priority="31" operator="equal">
      <formula>0</formula>
    </cfRule>
  </conditionalFormatting>
  <conditionalFormatting sqref="AF81:AF85">
    <cfRule type="cellIs" dxfId="26" priority="15" operator="equal">
      <formula>0.75</formula>
    </cfRule>
    <cfRule type="cellIs" dxfId="25" priority="16" operator="equal">
      <formula>0.5</formula>
    </cfRule>
    <cfRule type="cellIs" dxfId="24" priority="17" operator="equal">
      <formula>0.25</formula>
    </cfRule>
    <cfRule type="cellIs" dxfId="23" priority="18" operator="equal">
      <formula>0</formula>
    </cfRule>
  </conditionalFormatting>
  <conditionalFormatting sqref="AH4:AH8">
    <cfRule type="cellIs" dxfId="22" priority="8" operator="equal">
      <formula>1</formula>
    </cfRule>
    <cfRule type="cellIs" dxfId="21" priority="9" operator="equal">
      <formula>0.75</formula>
    </cfRule>
    <cfRule type="cellIs" dxfId="20" priority="10" operator="equal">
      <formula>0.5</formula>
    </cfRule>
    <cfRule type="cellIs" dxfId="19" priority="11" operator="equal">
      <formula>0.25</formula>
    </cfRule>
    <cfRule type="cellIs" dxfId="18" priority="12" operator="equal">
      <formula>0</formula>
    </cfRule>
  </conditionalFormatting>
  <conditionalFormatting sqref="AH13:AH23">
    <cfRule type="colorScale" priority="13">
      <colorScale>
        <cfvo type="min"/>
        <cfvo type="percentile" val="50"/>
        <cfvo type="max"/>
        <color rgb="FFFF0000"/>
        <color rgb="FFFFFF00"/>
        <color rgb="FF00B050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>
    <tabColor theme="4" tint="0.39997558519241921"/>
  </sheetPr>
  <dimension ref="A1:AI99"/>
  <sheetViews>
    <sheetView showGridLines="0" workbookViewId="0">
      <pane ySplit="1" topLeftCell="A59" activePane="bottomLeft" state="frozen"/>
      <selection activeCell="A92" sqref="A92:L92"/>
      <selection pane="bottomLeft" activeCell="D2" sqref="D2"/>
    </sheetView>
  </sheetViews>
  <sheetFormatPr defaultRowHeight="15" x14ac:dyDescent="0.25"/>
  <cols>
    <col min="1" max="1" width="18.140625" style="29" customWidth="1"/>
    <col min="2" max="2" width="23.85546875" style="29" bestFit="1" customWidth="1"/>
    <col min="3" max="4" width="14.140625" style="7" customWidth="1"/>
    <col min="5" max="5" width="12" style="7" customWidth="1"/>
    <col min="6" max="22" width="13" style="7" customWidth="1"/>
    <col min="23" max="23" width="13.28515625" style="7" customWidth="1"/>
    <col min="24" max="24" width="10.140625" style="7" customWidth="1"/>
    <col min="25" max="25" width="9.140625" style="29"/>
    <col min="26" max="27" width="12.85546875" style="7" customWidth="1"/>
    <col min="28" max="28" width="9.140625" style="29"/>
    <col min="29" max="32" width="20.28515625" style="29" customWidth="1"/>
    <col min="33" max="33" width="9.140625" style="29"/>
    <col min="34" max="34" width="26.7109375" style="29" bestFit="1" customWidth="1"/>
    <col min="35" max="35" width="18" style="29" bestFit="1" customWidth="1"/>
    <col min="36" max="16384" width="9.140625" style="29"/>
  </cols>
  <sheetData>
    <row r="1" spans="1:35" ht="59.25" customHeight="1" x14ac:dyDescent="0.25">
      <c r="A1" s="3" t="s">
        <v>0</v>
      </c>
      <c r="B1" s="3" t="s">
        <v>1</v>
      </c>
      <c r="C1" s="12" t="s">
        <v>135</v>
      </c>
      <c r="D1" s="12" t="s">
        <v>115</v>
      </c>
      <c r="E1" s="10" t="s">
        <v>116</v>
      </c>
      <c r="F1" s="11" t="s">
        <v>117</v>
      </c>
      <c r="G1" s="10" t="s">
        <v>118</v>
      </c>
      <c r="H1" s="11" t="s">
        <v>119</v>
      </c>
      <c r="I1" s="10" t="s">
        <v>120</v>
      </c>
      <c r="J1" s="11" t="s">
        <v>121</v>
      </c>
      <c r="K1" s="10" t="s">
        <v>122</v>
      </c>
      <c r="L1" s="11" t="s">
        <v>123</v>
      </c>
      <c r="M1" s="10" t="s">
        <v>124</v>
      </c>
      <c r="N1" s="11" t="s">
        <v>125</v>
      </c>
      <c r="O1" s="10" t="s">
        <v>126</v>
      </c>
      <c r="P1" s="11" t="s">
        <v>127</v>
      </c>
      <c r="Q1" s="10" t="s">
        <v>128</v>
      </c>
      <c r="R1" s="11" t="s">
        <v>129</v>
      </c>
      <c r="S1" s="10" t="s">
        <v>130</v>
      </c>
      <c r="T1" s="11" t="s">
        <v>131</v>
      </c>
      <c r="U1" s="10" t="s">
        <v>132</v>
      </c>
      <c r="V1" s="11" t="s">
        <v>133</v>
      </c>
      <c r="W1" s="10" t="s">
        <v>155</v>
      </c>
      <c r="X1" s="11" t="s">
        <v>134</v>
      </c>
      <c r="Z1" s="10" t="s">
        <v>163</v>
      </c>
      <c r="AA1" s="51" t="s">
        <v>164</v>
      </c>
      <c r="AC1" s="25" t="s">
        <v>142</v>
      </c>
      <c r="AD1" s="25" t="s">
        <v>144</v>
      </c>
      <c r="AE1" s="26" t="s">
        <v>145</v>
      </c>
      <c r="AF1" s="26" t="s">
        <v>143</v>
      </c>
    </row>
    <row r="2" spans="1:35" ht="15" customHeight="1" x14ac:dyDescent="0.25">
      <c r="A2" s="30" t="s">
        <v>2</v>
      </c>
      <c r="B2" s="30" t="s">
        <v>6</v>
      </c>
      <c r="C2" s="14">
        <v>421</v>
      </c>
      <c r="D2" s="14">
        <f>(C2/12)*4</f>
        <v>140.33333333333334</v>
      </c>
      <c r="E2" s="13">
        <v>116</v>
      </c>
      <c r="F2" s="31">
        <f>E2/D2</f>
        <v>0.82660332541567694</v>
      </c>
      <c r="G2" s="13">
        <v>143</v>
      </c>
      <c r="H2" s="31">
        <f>G2/D2</f>
        <v>1.019002375296912</v>
      </c>
      <c r="I2" s="13">
        <v>273</v>
      </c>
      <c r="J2" s="31">
        <f>I2/D2</f>
        <v>1.9453681710213775</v>
      </c>
      <c r="K2" s="13">
        <v>144</v>
      </c>
      <c r="L2" s="31">
        <f>K2/D2</f>
        <v>1.026128266033254</v>
      </c>
      <c r="M2" s="13">
        <v>135</v>
      </c>
      <c r="N2" s="31">
        <f>M2/D2</f>
        <v>0.96199524940617576</v>
      </c>
      <c r="O2" s="13">
        <v>142</v>
      </c>
      <c r="P2" s="31">
        <f>O2/D2</f>
        <v>1.0118764845605701</v>
      </c>
      <c r="Q2" s="13">
        <v>94</v>
      </c>
      <c r="R2" s="31">
        <f>Q2/D2</f>
        <v>0.66983372921615192</v>
      </c>
      <c r="S2" s="13">
        <v>145</v>
      </c>
      <c r="T2" s="31">
        <f>S2/D2</f>
        <v>1.0332541567695961</v>
      </c>
      <c r="U2" s="13">
        <v>133</v>
      </c>
      <c r="V2" s="31">
        <f>U2/D2</f>
        <v>0.94774346793349162</v>
      </c>
      <c r="W2" s="13">
        <v>143</v>
      </c>
      <c r="X2" s="31">
        <f>W2/D2</f>
        <v>1.019002375296912</v>
      </c>
      <c r="Z2" s="13">
        <v>119</v>
      </c>
      <c r="AA2" s="52">
        <f t="shared" ref="AA2:AA33" si="0">Z2/D2</f>
        <v>0.84798099762470303</v>
      </c>
      <c r="AC2" s="21">
        <f>cálculos2!O2</f>
        <v>7</v>
      </c>
      <c r="AD2" s="22">
        <f>AC2*0.1</f>
        <v>0.70000000000000007</v>
      </c>
      <c r="AE2" s="21">
        <f>cálculos2!P2</f>
        <v>3</v>
      </c>
      <c r="AF2" s="22">
        <f>AE2*0.25</f>
        <v>0.75</v>
      </c>
      <c r="AH2" s="57" t="s">
        <v>152</v>
      </c>
      <c r="AI2" s="57"/>
    </row>
    <row r="3" spans="1:35" x14ac:dyDescent="0.25">
      <c r="A3" s="30" t="s">
        <v>3</v>
      </c>
      <c r="B3" s="30" t="s">
        <v>7</v>
      </c>
      <c r="C3" s="14">
        <v>160</v>
      </c>
      <c r="D3" s="14">
        <f t="shared" ref="D3:D66" si="1">(C3/12)*10</f>
        <v>133.33333333333334</v>
      </c>
      <c r="E3" s="13">
        <v>56</v>
      </c>
      <c r="F3" s="31">
        <f t="shared" ref="F3:F66" si="2">E3/D3</f>
        <v>0.42</v>
      </c>
      <c r="G3" s="13">
        <v>49</v>
      </c>
      <c r="H3" s="31">
        <f t="shared" ref="H3:H66" si="3">G3/D3</f>
        <v>0.36749999999999999</v>
      </c>
      <c r="I3" s="13">
        <v>104</v>
      </c>
      <c r="J3" s="31">
        <f t="shared" ref="J3:J66" si="4">I3/D3</f>
        <v>0.77999999999999992</v>
      </c>
      <c r="K3" s="13">
        <v>49</v>
      </c>
      <c r="L3" s="31">
        <f t="shared" ref="L3:L66" si="5">K3/D3</f>
        <v>0.36749999999999999</v>
      </c>
      <c r="M3" s="13">
        <v>51</v>
      </c>
      <c r="N3" s="31">
        <f t="shared" ref="N3:N66" si="6">M3/D3</f>
        <v>0.38249999999999995</v>
      </c>
      <c r="O3" s="13">
        <v>57</v>
      </c>
      <c r="P3" s="31">
        <f t="shared" ref="P3:P66" si="7">O3/D3</f>
        <v>0.42749999999999999</v>
      </c>
      <c r="Q3" s="13">
        <v>35</v>
      </c>
      <c r="R3" s="31">
        <f t="shared" ref="R3:R66" si="8">Q3/D3</f>
        <v>0.26249999999999996</v>
      </c>
      <c r="S3" s="13">
        <v>58</v>
      </c>
      <c r="T3" s="31">
        <f t="shared" ref="T3:T66" si="9">S3/D3</f>
        <v>0.43499999999999994</v>
      </c>
      <c r="U3" s="13">
        <v>45</v>
      </c>
      <c r="V3" s="31">
        <f t="shared" ref="V3:V66" si="10">U3/D3</f>
        <v>0.33749999999999997</v>
      </c>
      <c r="W3" s="13">
        <v>54</v>
      </c>
      <c r="X3" s="31">
        <f t="shared" ref="X3:X66" si="11">W3/D3</f>
        <v>0.40499999999999997</v>
      </c>
      <c r="Z3" s="13">
        <v>52</v>
      </c>
      <c r="AA3" s="52">
        <f t="shared" si="0"/>
        <v>0.38999999999999996</v>
      </c>
      <c r="AC3" s="21">
        <f>cálculos2!O3</f>
        <v>0</v>
      </c>
      <c r="AD3" s="22">
        <f t="shared" ref="AD3:AD66" si="12">AC3*0.1</f>
        <v>0</v>
      </c>
      <c r="AE3" s="21">
        <f>cálculos2!P3</f>
        <v>0</v>
      </c>
      <c r="AF3" s="22">
        <f t="shared" ref="AF3:AF66" si="13">AE3*0.25</f>
        <v>0</v>
      </c>
      <c r="AH3" s="26" t="s">
        <v>151</v>
      </c>
      <c r="AI3" s="26" t="s">
        <v>150</v>
      </c>
    </row>
    <row r="4" spans="1:35" x14ac:dyDescent="0.25">
      <c r="A4" s="30" t="s">
        <v>4</v>
      </c>
      <c r="B4" s="30" t="s">
        <v>8</v>
      </c>
      <c r="C4" s="14">
        <v>120</v>
      </c>
      <c r="D4" s="14">
        <f t="shared" si="1"/>
        <v>100</v>
      </c>
      <c r="E4" s="13">
        <v>52</v>
      </c>
      <c r="F4" s="31">
        <f t="shared" si="2"/>
        <v>0.52</v>
      </c>
      <c r="G4" s="13">
        <v>40</v>
      </c>
      <c r="H4" s="31">
        <f t="shared" si="3"/>
        <v>0.4</v>
      </c>
      <c r="I4" s="13">
        <v>82</v>
      </c>
      <c r="J4" s="31">
        <f t="shared" si="4"/>
        <v>0.82</v>
      </c>
      <c r="K4" s="13">
        <v>40</v>
      </c>
      <c r="L4" s="31">
        <f t="shared" si="5"/>
        <v>0.4</v>
      </c>
      <c r="M4" s="13">
        <v>41</v>
      </c>
      <c r="N4" s="31">
        <f t="shared" si="6"/>
        <v>0.41</v>
      </c>
      <c r="O4" s="13">
        <v>41</v>
      </c>
      <c r="P4" s="31">
        <f t="shared" si="7"/>
        <v>0.41</v>
      </c>
      <c r="Q4" s="13">
        <v>43</v>
      </c>
      <c r="R4" s="31">
        <f t="shared" si="8"/>
        <v>0.43</v>
      </c>
      <c r="S4" s="13">
        <v>49</v>
      </c>
      <c r="T4" s="31">
        <f t="shared" si="9"/>
        <v>0.49</v>
      </c>
      <c r="U4" s="13">
        <v>49</v>
      </c>
      <c r="V4" s="31">
        <f t="shared" si="10"/>
        <v>0.49</v>
      </c>
      <c r="W4" s="13">
        <v>50</v>
      </c>
      <c r="X4" s="31">
        <f t="shared" si="11"/>
        <v>0.5</v>
      </c>
      <c r="Z4" s="13">
        <v>53</v>
      </c>
      <c r="AA4" s="52">
        <f t="shared" si="0"/>
        <v>0.53</v>
      </c>
      <c r="AC4" s="21">
        <f>cálculos2!O4</f>
        <v>0</v>
      </c>
      <c r="AD4" s="22">
        <f t="shared" si="12"/>
        <v>0</v>
      </c>
      <c r="AE4" s="21">
        <f>cálculos2!P4</f>
        <v>0</v>
      </c>
      <c r="AF4" s="22">
        <f t="shared" si="13"/>
        <v>0</v>
      </c>
      <c r="AH4" s="22">
        <v>0</v>
      </c>
      <c r="AI4" s="13">
        <f>COUNTIF($AF$2:$AF$79,"=0")</f>
        <v>74</v>
      </c>
    </row>
    <row r="5" spans="1:35" x14ac:dyDescent="0.25">
      <c r="A5" s="30" t="s">
        <v>5</v>
      </c>
      <c r="B5" s="30" t="s">
        <v>9</v>
      </c>
      <c r="C5" s="14">
        <v>343</v>
      </c>
      <c r="D5" s="14">
        <f t="shared" si="1"/>
        <v>285.83333333333331</v>
      </c>
      <c r="E5" s="13">
        <v>107</v>
      </c>
      <c r="F5" s="31">
        <f t="shared" si="2"/>
        <v>0.37434402332361516</v>
      </c>
      <c r="G5" s="13">
        <v>97</v>
      </c>
      <c r="H5" s="31">
        <f t="shared" si="3"/>
        <v>0.33935860058309042</v>
      </c>
      <c r="I5" s="13">
        <v>194</v>
      </c>
      <c r="J5" s="31">
        <f t="shared" si="4"/>
        <v>0.67871720116618084</v>
      </c>
      <c r="K5" s="13">
        <v>113</v>
      </c>
      <c r="L5" s="31">
        <f t="shared" si="5"/>
        <v>0.39533527696793008</v>
      </c>
      <c r="M5" s="13">
        <v>106</v>
      </c>
      <c r="N5" s="31">
        <f t="shared" si="6"/>
        <v>0.37084548104956272</v>
      </c>
      <c r="O5" s="13">
        <v>105</v>
      </c>
      <c r="P5" s="31">
        <f t="shared" si="7"/>
        <v>0.36734693877551022</v>
      </c>
      <c r="Q5" s="13">
        <v>101</v>
      </c>
      <c r="R5" s="31">
        <f t="shared" si="8"/>
        <v>0.35335276967930029</v>
      </c>
      <c r="S5" s="13">
        <v>120</v>
      </c>
      <c r="T5" s="31">
        <f t="shared" si="9"/>
        <v>0.41982507288629739</v>
      </c>
      <c r="U5" s="13">
        <v>96</v>
      </c>
      <c r="V5" s="31">
        <f t="shared" si="10"/>
        <v>0.33586005830903792</v>
      </c>
      <c r="W5" s="13">
        <v>104</v>
      </c>
      <c r="X5" s="31">
        <f t="shared" si="11"/>
        <v>0.36384839650145773</v>
      </c>
      <c r="Z5" s="13">
        <v>111</v>
      </c>
      <c r="AA5" s="52">
        <f t="shared" si="0"/>
        <v>0.38833819241982509</v>
      </c>
      <c r="AC5" s="21">
        <f>cálculos2!O5</f>
        <v>0</v>
      </c>
      <c r="AD5" s="22">
        <f t="shared" si="12"/>
        <v>0</v>
      </c>
      <c r="AE5" s="21">
        <f>cálculos2!P5</f>
        <v>0</v>
      </c>
      <c r="AF5" s="22">
        <f t="shared" si="13"/>
        <v>0</v>
      </c>
      <c r="AH5" s="22">
        <v>0.25</v>
      </c>
      <c r="AI5" s="13">
        <f>COUNTIF($AF$2:$AF$79,"=0,25")</f>
        <v>3</v>
      </c>
    </row>
    <row r="6" spans="1:35" x14ac:dyDescent="0.25">
      <c r="A6" s="30" t="s">
        <v>5</v>
      </c>
      <c r="B6" s="30" t="s">
        <v>10</v>
      </c>
      <c r="C6" s="14">
        <v>139</v>
      </c>
      <c r="D6" s="14">
        <f t="shared" si="1"/>
        <v>115.83333333333334</v>
      </c>
      <c r="E6" s="13">
        <v>53</v>
      </c>
      <c r="F6" s="31">
        <f t="shared" si="2"/>
        <v>0.45755395683453232</v>
      </c>
      <c r="G6" s="13">
        <v>36</v>
      </c>
      <c r="H6" s="31">
        <f t="shared" si="3"/>
        <v>0.3107913669064748</v>
      </c>
      <c r="I6" s="13">
        <v>69</v>
      </c>
      <c r="J6" s="31">
        <f t="shared" si="4"/>
        <v>0.59568345323741001</v>
      </c>
      <c r="K6" s="13">
        <v>52</v>
      </c>
      <c r="L6" s="31">
        <f t="shared" si="5"/>
        <v>0.44892086330935249</v>
      </c>
      <c r="M6" s="13">
        <v>47</v>
      </c>
      <c r="N6" s="31">
        <f t="shared" si="6"/>
        <v>0.4057553956834532</v>
      </c>
      <c r="O6" s="13">
        <v>43</v>
      </c>
      <c r="P6" s="31">
        <f t="shared" si="7"/>
        <v>0.37122302158273379</v>
      </c>
      <c r="Q6" s="13">
        <v>28</v>
      </c>
      <c r="R6" s="31">
        <f t="shared" si="8"/>
        <v>0.24172661870503595</v>
      </c>
      <c r="S6" s="13">
        <v>40</v>
      </c>
      <c r="T6" s="31">
        <f t="shared" si="9"/>
        <v>0.34532374100719421</v>
      </c>
      <c r="U6" s="13">
        <v>34</v>
      </c>
      <c r="V6" s="31">
        <f t="shared" si="10"/>
        <v>0.29352517985611509</v>
      </c>
      <c r="W6" s="13">
        <v>37</v>
      </c>
      <c r="X6" s="31">
        <f t="shared" si="11"/>
        <v>0.31942446043165468</v>
      </c>
      <c r="Z6" s="13">
        <v>38</v>
      </c>
      <c r="AA6" s="52">
        <f t="shared" si="0"/>
        <v>0.3280575539568345</v>
      </c>
      <c r="AC6" s="21">
        <f>cálculos2!O6</f>
        <v>0</v>
      </c>
      <c r="AD6" s="22">
        <f t="shared" si="12"/>
        <v>0</v>
      </c>
      <c r="AE6" s="21">
        <f>cálculos2!P6</f>
        <v>0</v>
      </c>
      <c r="AF6" s="22">
        <f t="shared" si="13"/>
        <v>0</v>
      </c>
      <c r="AH6" s="22">
        <v>0.5</v>
      </c>
      <c r="AI6" s="13">
        <f>COUNTIF($AF$2:$AF$79,"=0,5")</f>
        <v>0</v>
      </c>
    </row>
    <row r="7" spans="1:35" x14ac:dyDescent="0.25">
      <c r="A7" s="30" t="s">
        <v>4</v>
      </c>
      <c r="B7" s="30" t="s">
        <v>11</v>
      </c>
      <c r="C7" s="14">
        <v>101</v>
      </c>
      <c r="D7" s="14">
        <f t="shared" si="1"/>
        <v>84.166666666666657</v>
      </c>
      <c r="E7" s="13">
        <v>33</v>
      </c>
      <c r="F7" s="31">
        <f t="shared" si="2"/>
        <v>0.39207920792079215</v>
      </c>
      <c r="G7" s="13">
        <v>29</v>
      </c>
      <c r="H7" s="31">
        <f t="shared" si="3"/>
        <v>0.34455445544554458</v>
      </c>
      <c r="I7" s="13">
        <v>64</v>
      </c>
      <c r="J7" s="31">
        <f t="shared" si="4"/>
        <v>0.76039603960396052</v>
      </c>
      <c r="K7" s="13">
        <v>38</v>
      </c>
      <c r="L7" s="31">
        <f t="shared" si="5"/>
        <v>0.45148514851485155</v>
      </c>
      <c r="M7" s="13">
        <v>36</v>
      </c>
      <c r="N7" s="31">
        <f t="shared" si="6"/>
        <v>0.42772277227722777</v>
      </c>
      <c r="O7" s="13">
        <v>32</v>
      </c>
      <c r="P7" s="31">
        <f t="shared" si="7"/>
        <v>0.38019801980198026</v>
      </c>
      <c r="Q7" s="13">
        <v>24</v>
      </c>
      <c r="R7" s="31">
        <f t="shared" si="8"/>
        <v>0.28514851485148518</v>
      </c>
      <c r="S7" s="13">
        <v>33</v>
      </c>
      <c r="T7" s="31">
        <f t="shared" si="9"/>
        <v>0.39207920792079215</v>
      </c>
      <c r="U7" s="13">
        <v>21</v>
      </c>
      <c r="V7" s="31">
        <f t="shared" si="10"/>
        <v>0.24950495049504953</v>
      </c>
      <c r="W7" s="13">
        <v>31</v>
      </c>
      <c r="X7" s="31">
        <f t="shared" si="11"/>
        <v>0.36831683168316837</v>
      </c>
      <c r="Z7" s="13">
        <v>27</v>
      </c>
      <c r="AA7" s="52">
        <f t="shared" si="0"/>
        <v>0.32079207920792085</v>
      </c>
      <c r="AC7" s="21">
        <f>cálculos2!O7</f>
        <v>0</v>
      </c>
      <c r="AD7" s="22">
        <f t="shared" si="12"/>
        <v>0</v>
      </c>
      <c r="AE7" s="21">
        <f>cálculos2!P7</f>
        <v>0</v>
      </c>
      <c r="AF7" s="22">
        <f t="shared" si="13"/>
        <v>0</v>
      </c>
      <c r="AH7" s="22">
        <v>0.75</v>
      </c>
      <c r="AI7" s="13">
        <f>COUNTIF($AF$2:$AF$79,"=0,75")</f>
        <v>1</v>
      </c>
    </row>
    <row r="8" spans="1:35" x14ac:dyDescent="0.25">
      <c r="A8" s="30" t="s">
        <v>5</v>
      </c>
      <c r="B8" s="30" t="s">
        <v>12</v>
      </c>
      <c r="C8" s="14">
        <v>389</v>
      </c>
      <c r="D8" s="14">
        <f t="shared" si="1"/>
        <v>324.16666666666663</v>
      </c>
      <c r="E8" s="13">
        <v>139</v>
      </c>
      <c r="F8" s="31">
        <f t="shared" si="2"/>
        <v>0.42879177377892036</v>
      </c>
      <c r="G8" s="13">
        <v>124</v>
      </c>
      <c r="H8" s="31">
        <f t="shared" si="3"/>
        <v>0.38251928020565557</v>
      </c>
      <c r="I8" s="13">
        <v>247</v>
      </c>
      <c r="J8" s="31">
        <f t="shared" si="4"/>
        <v>0.76195372750642687</v>
      </c>
      <c r="K8" s="13">
        <v>128</v>
      </c>
      <c r="L8" s="31">
        <f t="shared" si="5"/>
        <v>0.39485861182519283</v>
      </c>
      <c r="M8" s="13">
        <v>124</v>
      </c>
      <c r="N8" s="31">
        <f t="shared" si="6"/>
        <v>0.38251928020565557</v>
      </c>
      <c r="O8" s="13">
        <v>127</v>
      </c>
      <c r="P8" s="31">
        <f t="shared" si="7"/>
        <v>0.39177377892030851</v>
      </c>
      <c r="Q8" s="13">
        <v>92</v>
      </c>
      <c r="R8" s="31">
        <f t="shared" si="8"/>
        <v>0.28380462724935734</v>
      </c>
      <c r="S8" s="13">
        <v>147</v>
      </c>
      <c r="T8" s="31">
        <f t="shared" si="9"/>
        <v>0.45347043701799489</v>
      </c>
      <c r="U8" s="13">
        <v>134</v>
      </c>
      <c r="V8" s="31">
        <f t="shared" si="10"/>
        <v>0.41336760925449878</v>
      </c>
      <c r="W8" s="13">
        <v>120</v>
      </c>
      <c r="X8" s="31">
        <f t="shared" si="11"/>
        <v>0.3701799485861183</v>
      </c>
      <c r="Z8" s="13">
        <v>113</v>
      </c>
      <c r="AA8" s="52">
        <f t="shared" si="0"/>
        <v>0.34858611825192803</v>
      </c>
      <c r="AC8" s="21">
        <f>cálculos2!O8</f>
        <v>0</v>
      </c>
      <c r="AD8" s="22">
        <f t="shared" si="12"/>
        <v>0</v>
      </c>
      <c r="AE8" s="21">
        <f>cálculos2!P8</f>
        <v>0</v>
      </c>
      <c r="AF8" s="22">
        <f t="shared" si="13"/>
        <v>0</v>
      </c>
      <c r="AH8" s="22">
        <v>1</v>
      </c>
      <c r="AI8" s="13">
        <f>COUNTIF($AF$2:$AF$79,"=1,0")</f>
        <v>0</v>
      </c>
    </row>
    <row r="9" spans="1:35" ht="15" customHeight="1" x14ac:dyDescent="0.25">
      <c r="A9" s="30" t="s">
        <v>5</v>
      </c>
      <c r="B9" s="30" t="s">
        <v>13</v>
      </c>
      <c r="C9" s="14">
        <v>75</v>
      </c>
      <c r="D9" s="14">
        <f t="shared" si="1"/>
        <v>62.5</v>
      </c>
      <c r="E9" s="13">
        <v>27</v>
      </c>
      <c r="F9" s="31">
        <f t="shared" si="2"/>
        <v>0.432</v>
      </c>
      <c r="G9" s="13">
        <v>15</v>
      </c>
      <c r="H9" s="31">
        <f t="shared" si="3"/>
        <v>0.24</v>
      </c>
      <c r="I9" s="13">
        <v>36</v>
      </c>
      <c r="J9" s="31">
        <f t="shared" si="4"/>
        <v>0.57599999999999996</v>
      </c>
      <c r="K9" s="13">
        <v>20</v>
      </c>
      <c r="L9" s="31">
        <f t="shared" si="5"/>
        <v>0.32</v>
      </c>
      <c r="M9" s="13">
        <v>26</v>
      </c>
      <c r="N9" s="31">
        <f t="shared" si="6"/>
        <v>0.41599999999999998</v>
      </c>
      <c r="O9" s="13">
        <v>19</v>
      </c>
      <c r="P9" s="31">
        <f t="shared" si="7"/>
        <v>0.30399999999999999</v>
      </c>
      <c r="Q9" s="13">
        <v>23</v>
      </c>
      <c r="R9" s="31">
        <f t="shared" si="8"/>
        <v>0.36799999999999999</v>
      </c>
      <c r="S9" s="13">
        <v>21</v>
      </c>
      <c r="T9" s="31">
        <f t="shared" si="9"/>
        <v>0.33600000000000002</v>
      </c>
      <c r="U9" s="13">
        <v>34</v>
      </c>
      <c r="V9" s="31">
        <f t="shared" si="10"/>
        <v>0.54400000000000004</v>
      </c>
      <c r="W9" s="13">
        <v>21</v>
      </c>
      <c r="X9" s="31">
        <f t="shared" si="11"/>
        <v>0.33600000000000002</v>
      </c>
      <c r="Z9" s="13">
        <v>23</v>
      </c>
      <c r="AA9" s="52">
        <f t="shared" si="0"/>
        <v>0.36799999999999999</v>
      </c>
      <c r="AC9" s="21">
        <f>cálculos2!O9</f>
        <v>0</v>
      </c>
      <c r="AD9" s="22">
        <f t="shared" si="12"/>
        <v>0</v>
      </c>
      <c r="AE9" s="21">
        <f>cálculos2!P9</f>
        <v>0</v>
      </c>
      <c r="AF9" s="22">
        <f t="shared" si="13"/>
        <v>0</v>
      </c>
    </row>
    <row r="10" spans="1:35" x14ac:dyDescent="0.25">
      <c r="A10" s="30" t="s">
        <v>2</v>
      </c>
      <c r="B10" s="30" t="s">
        <v>14</v>
      </c>
      <c r="C10" s="14">
        <v>1449</v>
      </c>
      <c r="D10" s="14">
        <f t="shared" si="1"/>
        <v>1207.5</v>
      </c>
      <c r="E10" s="13">
        <v>510</v>
      </c>
      <c r="F10" s="31">
        <f t="shared" si="2"/>
        <v>0.42236024844720499</v>
      </c>
      <c r="G10" s="13">
        <v>485</v>
      </c>
      <c r="H10" s="31">
        <f t="shared" si="3"/>
        <v>0.40165631469979296</v>
      </c>
      <c r="I10" s="13">
        <v>947</v>
      </c>
      <c r="J10" s="31">
        <f t="shared" si="4"/>
        <v>0.78426501035196683</v>
      </c>
      <c r="K10" s="13">
        <v>506</v>
      </c>
      <c r="L10" s="31">
        <f t="shared" si="5"/>
        <v>0.41904761904761906</v>
      </c>
      <c r="M10" s="13">
        <v>497</v>
      </c>
      <c r="N10" s="31">
        <f t="shared" si="6"/>
        <v>0.4115942028985507</v>
      </c>
      <c r="O10" s="13">
        <v>500</v>
      </c>
      <c r="P10" s="31">
        <f t="shared" si="7"/>
        <v>0.41407867494824019</v>
      </c>
      <c r="Q10" s="13">
        <v>375</v>
      </c>
      <c r="R10" s="31">
        <f t="shared" si="8"/>
        <v>0.3105590062111801</v>
      </c>
      <c r="S10" s="13">
        <v>454</v>
      </c>
      <c r="T10" s="31">
        <f t="shared" si="9"/>
        <v>0.37598343685300206</v>
      </c>
      <c r="U10" s="13">
        <v>479</v>
      </c>
      <c r="V10" s="31">
        <f t="shared" si="10"/>
        <v>0.39668737060041409</v>
      </c>
      <c r="W10" s="13">
        <v>403</v>
      </c>
      <c r="X10" s="31">
        <f t="shared" si="11"/>
        <v>0.33374741200828156</v>
      </c>
      <c r="Z10" s="13">
        <v>478</v>
      </c>
      <c r="AA10" s="52">
        <f t="shared" si="0"/>
        <v>0.39585921325051759</v>
      </c>
      <c r="AC10" s="21">
        <f>cálculos2!O10</f>
        <v>0</v>
      </c>
      <c r="AD10" s="22">
        <f t="shared" si="12"/>
        <v>0</v>
      </c>
      <c r="AE10" s="21">
        <f>cálculos2!P10</f>
        <v>0</v>
      </c>
      <c r="AF10" s="22">
        <f t="shared" si="13"/>
        <v>0</v>
      </c>
    </row>
    <row r="11" spans="1:35" x14ac:dyDescent="0.25">
      <c r="A11" s="30" t="s">
        <v>5</v>
      </c>
      <c r="B11" s="30" t="s">
        <v>15</v>
      </c>
      <c r="C11" s="14">
        <v>145</v>
      </c>
      <c r="D11" s="14">
        <f t="shared" si="1"/>
        <v>120.83333333333334</v>
      </c>
      <c r="E11" s="13">
        <v>44</v>
      </c>
      <c r="F11" s="31">
        <f t="shared" si="2"/>
        <v>0.36413793103448272</v>
      </c>
      <c r="G11" s="13">
        <v>46</v>
      </c>
      <c r="H11" s="31">
        <f t="shared" si="3"/>
        <v>0.38068965517241377</v>
      </c>
      <c r="I11" s="13">
        <v>92</v>
      </c>
      <c r="J11" s="31">
        <f t="shared" si="4"/>
        <v>0.76137931034482753</v>
      </c>
      <c r="K11" s="13">
        <v>48</v>
      </c>
      <c r="L11" s="31">
        <f t="shared" si="5"/>
        <v>0.39724137931034481</v>
      </c>
      <c r="M11" s="13">
        <v>48</v>
      </c>
      <c r="N11" s="31">
        <f t="shared" si="6"/>
        <v>0.39724137931034481</v>
      </c>
      <c r="O11" s="13">
        <v>47</v>
      </c>
      <c r="P11" s="31">
        <f t="shared" si="7"/>
        <v>0.38896551724137929</v>
      </c>
      <c r="Q11" s="13">
        <v>44</v>
      </c>
      <c r="R11" s="31">
        <f t="shared" si="8"/>
        <v>0.36413793103448272</v>
      </c>
      <c r="S11" s="13">
        <v>42</v>
      </c>
      <c r="T11" s="31">
        <f t="shared" si="9"/>
        <v>0.34758620689655167</v>
      </c>
      <c r="U11" s="13">
        <v>50</v>
      </c>
      <c r="V11" s="31">
        <f t="shared" si="10"/>
        <v>0.41379310344827586</v>
      </c>
      <c r="W11" s="13">
        <v>39</v>
      </c>
      <c r="X11" s="31">
        <f t="shared" si="11"/>
        <v>0.32275862068965516</v>
      </c>
      <c r="Z11" s="13">
        <v>44</v>
      </c>
      <c r="AA11" s="52">
        <f t="shared" si="0"/>
        <v>0.36413793103448272</v>
      </c>
      <c r="AC11" s="21">
        <f>cálculos2!O11</f>
        <v>0</v>
      </c>
      <c r="AD11" s="22">
        <f t="shared" si="12"/>
        <v>0</v>
      </c>
      <c r="AE11" s="21">
        <f>cálculos2!P11</f>
        <v>0</v>
      </c>
      <c r="AF11" s="22">
        <f t="shared" si="13"/>
        <v>0</v>
      </c>
      <c r="AH11" s="58" t="s">
        <v>153</v>
      </c>
      <c r="AI11" s="58"/>
    </row>
    <row r="12" spans="1:35" x14ac:dyDescent="0.25">
      <c r="A12" s="30" t="s">
        <v>4</v>
      </c>
      <c r="B12" s="30" t="s">
        <v>16</v>
      </c>
      <c r="C12" s="14">
        <v>380</v>
      </c>
      <c r="D12" s="14">
        <f t="shared" si="1"/>
        <v>316.66666666666669</v>
      </c>
      <c r="E12" s="13">
        <v>99</v>
      </c>
      <c r="F12" s="31">
        <f t="shared" si="2"/>
        <v>0.31263157894736843</v>
      </c>
      <c r="G12" s="13">
        <v>114</v>
      </c>
      <c r="H12" s="31">
        <f t="shared" si="3"/>
        <v>0.36</v>
      </c>
      <c r="I12" s="13">
        <v>224</v>
      </c>
      <c r="J12" s="31">
        <f t="shared" si="4"/>
        <v>0.70736842105263154</v>
      </c>
      <c r="K12" s="13">
        <v>122</v>
      </c>
      <c r="L12" s="31">
        <f t="shared" si="5"/>
        <v>0.38526315789473681</v>
      </c>
      <c r="M12" s="13">
        <v>116</v>
      </c>
      <c r="N12" s="31">
        <f t="shared" si="6"/>
        <v>0.36631578947368421</v>
      </c>
      <c r="O12" s="13">
        <v>116</v>
      </c>
      <c r="P12" s="31">
        <f t="shared" si="7"/>
        <v>0.36631578947368421</v>
      </c>
      <c r="Q12" s="13">
        <v>109</v>
      </c>
      <c r="R12" s="31">
        <f t="shared" si="8"/>
        <v>0.34421052631578947</v>
      </c>
      <c r="S12" s="13">
        <v>123</v>
      </c>
      <c r="T12" s="31">
        <f t="shared" si="9"/>
        <v>0.38842105263157894</v>
      </c>
      <c r="U12" s="13">
        <v>128</v>
      </c>
      <c r="V12" s="31">
        <f t="shared" si="10"/>
        <v>0.40421052631578946</v>
      </c>
      <c r="W12" s="13">
        <v>106</v>
      </c>
      <c r="X12" s="31">
        <f t="shared" si="11"/>
        <v>0.33473684210526311</v>
      </c>
      <c r="Z12" s="13">
        <v>69</v>
      </c>
      <c r="AA12" s="52">
        <f t="shared" si="0"/>
        <v>0.21789473684210525</v>
      </c>
      <c r="AC12" s="21">
        <f>cálculos2!O12</f>
        <v>0</v>
      </c>
      <c r="AD12" s="22">
        <f t="shared" si="12"/>
        <v>0</v>
      </c>
      <c r="AE12" s="21">
        <f>cálculos2!P12</f>
        <v>0</v>
      </c>
      <c r="AF12" s="22">
        <f t="shared" si="13"/>
        <v>0</v>
      </c>
      <c r="AH12" s="25" t="s">
        <v>151</v>
      </c>
      <c r="AI12" s="25" t="s">
        <v>150</v>
      </c>
    </row>
    <row r="13" spans="1:35" x14ac:dyDescent="0.25">
      <c r="A13" s="30" t="s">
        <v>3</v>
      </c>
      <c r="B13" s="30" t="s">
        <v>17</v>
      </c>
      <c r="C13" s="14">
        <v>633</v>
      </c>
      <c r="D13" s="14">
        <f t="shared" si="1"/>
        <v>527.5</v>
      </c>
      <c r="E13" s="13">
        <v>186</v>
      </c>
      <c r="F13" s="31">
        <f t="shared" si="2"/>
        <v>0.35260663507109002</v>
      </c>
      <c r="G13" s="13">
        <v>169</v>
      </c>
      <c r="H13" s="31">
        <f t="shared" si="3"/>
        <v>0.32037914691943126</v>
      </c>
      <c r="I13" s="13">
        <v>343</v>
      </c>
      <c r="J13" s="31">
        <f t="shared" si="4"/>
        <v>0.6502369668246446</v>
      </c>
      <c r="K13" s="13">
        <v>201</v>
      </c>
      <c r="L13" s="31">
        <f t="shared" si="5"/>
        <v>0.38104265402843601</v>
      </c>
      <c r="M13" s="13">
        <v>189</v>
      </c>
      <c r="N13" s="31">
        <f t="shared" si="6"/>
        <v>0.35829383886255922</v>
      </c>
      <c r="O13" s="13">
        <v>195</v>
      </c>
      <c r="P13" s="31">
        <f t="shared" si="7"/>
        <v>0.36966824644549762</v>
      </c>
      <c r="Q13" s="13">
        <v>139</v>
      </c>
      <c r="R13" s="31">
        <f t="shared" si="8"/>
        <v>0.26350710900473934</v>
      </c>
      <c r="S13" s="13">
        <v>155</v>
      </c>
      <c r="T13" s="31">
        <f t="shared" si="9"/>
        <v>0.29383886255924169</v>
      </c>
      <c r="U13" s="13">
        <v>179</v>
      </c>
      <c r="V13" s="31">
        <f t="shared" si="10"/>
        <v>0.33933649289099527</v>
      </c>
      <c r="W13" s="13">
        <v>143</v>
      </c>
      <c r="X13" s="31">
        <f t="shared" si="11"/>
        <v>0.27109004739336495</v>
      </c>
      <c r="Z13" s="13">
        <v>170</v>
      </c>
      <c r="AA13" s="52">
        <f t="shared" si="0"/>
        <v>0.32227488151658767</v>
      </c>
      <c r="AC13" s="21">
        <f>cálculos2!O13</f>
        <v>0</v>
      </c>
      <c r="AD13" s="22">
        <f t="shared" si="12"/>
        <v>0</v>
      </c>
      <c r="AE13" s="21">
        <f>cálculos2!P13</f>
        <v>0</v>
      </c>
      <c r="AF13" s="22">
        <f t="shared" si="13"/>
        <v>0</v>
      </c>
      <c r="AH13" s="35">
        <v>0</v>
      </c>
      <c r="AI13" s="13">
        <f>COUNTIF($AD$2:$AD$79,"=0")</f>
        <v>74</v>
      </c>
    </row>
    <row r="14" spans="1:35" x14ac:dyDescent="0.25">
      <c r="A14" s="30" t="s">
        <v>3</v>
      </c>
      <c r="B14" s="30" t="s">
        <v>18</v>
      </c>
      <c r="C14" s="14">
        <v>166</v>
      </c>
      <c r="D14" s="14">
        <f t="shared" si="1"/>
        <v>138.33333333333334</v>
      </c>
      <c r="E14" s="13">
        <v>65</v>
      </c>
      <c r="F14" s="31">
        <f t="shared" si="2"/>
        <v>0.46987951807228912</v>
      </c>
      <c r="G14" s="13">
        <v>67</v>
      </c>
      <c r="H14" s="31">
        <f t="shared" si="3"/>
        <v>0.48433734939759032</v>
      </c>
      <c r="I14" s="13">
        <v>137</v>
      </c>
      <c r="J14" s="31">
        <f t="shared" si="4"/>
        <v>0.99036144578313245</v>
      </c>
      <c r="K14" s="13">
        <v>76</v>
      </c>
      <c r="L14" s="31">
        <f t="shared" si="5"/>
        <v>0.54939759036144575</v>
      </c>
      <c r="M14" s="13">
        <v>74</v>
      </c>
      <c r="N14" s="31">
        <f t="shared" si="6"/>
        <v>0.53493975903614455</v>
      </c>
      <c r="O14" s="13">
        <v>63</v>
      </c>
      <c r="P14" s="31">
        <f t="shared" si="7"/>
        <v>0.45542168674698791</v>
      </c>
      <c r="Q14" s="13">
        <v>51</v>
      </c>
      <c r="R14" s="31">
        <f t="shared" si="8"/>
        <v>0.36867469879518072</v>
      </c>
      <c r="S14" s="13">
        <v>63</v>
      </c>
      <c r="T14" s="31">
        <f t="shared" si="9"/>
        <v>0.45542168674698791</v>
      </c>
      <c r="U14" s="13">
        <v>60</v>
      </c>
      <c r="V14" s="31">
        <f t="shared" si="10"/>
        <v>0.4337349397590361</v>
      </c>
      <c r="W14" s="13">
        <v>56</v>
      </c>
      <c r="X14" s="31">
        <f t="shared" si="11"/>
        <v>0.40481927710843368</v>
      </c>
      <c r="Z14" s="13">
        <v>55</v>
      </c>
      <c r="AA14" s="52">
        <f t="shared" si="0"/>
        <v>0.39759036144578308</v>
      </c>
      <c r="AC14" s="21">
        <f>cálculos2!O14</f>
        <v>1</v>
      </c>
      <c r="AD14" s="22">
        <f t="shared" si="12"/>
        <v>0.1</v>
      </c>
      <c r="AE14" s="21">
        <f>cálculos2!P14</f>
        <v>1</v>
      </c>
      <c r="AF14" s="22">
        <f t="shared" si="13"/>
        <v>0.25</v>
      </c>
      <c r="AH14" s="35">
        <v>0.1</v>
      </c>
      <c r="AI14" s="13">
        <f>COUNTIF($AD$2:$AD$79,"=0,1")</f>
        <v>3</v>
      </c>
    </row>
    <row r="15" spans="1:35" x14ac:dyDescent="0.25">
      <c r="A15" s="30" t="s">
        <v>5</v>
      </c>
      <c r="B15" s="30" t="s">
        <v>19</v>
      </c>
      <c r="C15" s="14">
        <v>109</v>
      </c>
      <c r="D15" s="14">
        <f t="shared" si="1"/>
        <v>90.833333333333343</v>
      </c>
      <c r="E15" s="13">
        <v>59</v>
      </c>
      <c r="F15" s="31">
        <f t="shared" si="2"/>
        <v>0.64954128440366965</v>
      </c>
      <c r="G15" s="13">
        <v>17</v>
      </c>
      <c r="H15" s="31">
        <f t="shared" si="3"/>
        <v>0.18715596330275228</v>
      </c>
      <c r="I15" s="13">
        <v>49</v>
      </c>
      <c r="J15" s="31">
        <f t="shared" si="4"/>
        <v>0.53944954128440359</v>
      </c>
      <c r="K15" s="13">
        <v>31</v>
      </c>
      <c r="L15" s="31">
        <f t="shared" si="5"/>
        <v>0.34128440366972473</v>
      </c>
      <c r="M15" s="13">
        <v>37</v>
      </c>
      <c r="N15" s="31">
        <f t="shared" si="6"/>
        <v>0.40733944954128437</v>
      </c>
      <c r="O15" s="13">
        <v>34</v>
      </c>
      <c r="P15" s="31">
        <f t="shared" si="7"/>
        <v>0.37431192660550455</v>
      </c>
      <c r="Q15" s="13">
        <v>30</v>
      </c>
      <c r="R15" s="31">
        <f t="shared" si="8"/>
        <v>0.33027522935779813</v>
      </c>
      <c r="S15" s="13">
        <v>21</v>
      </c>
      <c r="T15" s="31">
        <f t="shared" si="9"/>
        <v>0.2311926605504587</v>
      </c>
      <c r="U15" s="13">
        <v>28</v>
      </c>
      <c r="V15" s="31">
        <f t="shared" si="10"/>
        <v>0.30825688073394492</v>
      </c>
      <c r="W15" s="13">
        <v>13</v>
      </c>
      <c r="X15" s="31">
        <f t="shared" si="11"/>
        <v>0.14311926605504585</v>
      </c>
      <c r="Z15" s="13">
        <v>51</v>
      </c>
      <c r="AA15" s="52">
        <f t="shared" si="0"/>
        <v>0.5614678899082568</v>
      </c>
      <c r="AC15" s="21">
        <f>cálculos2!O15</f>
        <v>0</v>
      </c>
      <c r="AD15" s="22">
        <f t="shared" si="12"/>
        <v>0</v>
      </c>
      <c r="AE15" s="21">
        <f>cálculos2!P15</f>
        <v>0</v>
      </c>
      <c r="AF15" s="22">
        <f t="shared" si="13"/>
        <v>0</v>
      </c>
      <c r="AH15" s="35">
        <v>0.2</v>
      </c>
      <c r="AI15" s="13">
        <f>COUNTIF($AD$2:$AD$79,"=0,2")</f>
        <v>0</v>
      </c>
    </row>
    <row r="16" spans="1:35" x14ac:dyDescent="0.25">
      <c r="A16" s="30" t="s">
        <v>2</v>
      </c>
      <c r="B16" s="30" t="s">
        <v>20</v>
      </c>
      <c r="C16" s="14">
        <v>203</v>
      </c>
      <c r="D16" s="14">
        <f t="shared" si="1"/>
        <v>169.16666666666669</v>
      </c>
      <c r="E16" s="13">
        <v>60</v>
      </c>
      <c r="F16" s="31">
        <f t="shared" si="2"/>
        <v>0.35467980295566498</v>
      </c>
      <c r="G16" s="13">
        <v>64</v>
      </c>
      <c r="H16" s="31">
        <f t="shared" si="3"/>
        <v>0.37832512315270933</v>
      </c>
      <c r="I16" s="13">
        <v>126</v>
      </c>
      <c r="J16" s="31">
        <f t="shared" si="4"/>
        <v>0.74482758620689649</v>
      </c>
      <c r="K16" s="13">
        <v>65</v>
      </c>
      <c r="L16" s="31">
        <f t="shared" si="5"/>
        <v>0.38423645320197042</v>
      </c>
      <c r="M16" s="13">
        <v>66</v>
      </c>
      <c r="N16" s="31">
        <f t="shared" si="6"/>
        <v>0.39014778325123151</v>
      </c>
      <c r="O16" s="13">
        <v>64</v>
      </c>
      <c r="P16" s="31">
        <f t="shared" si="7"/>
        <v>0.37832512315270933</v>
      </c>
      <c r="Q16" s="13">
        <v>74</v>
      </c>
      <c r="R16" s="31">
        <f t="shared" si="8"/>
        <v>0.43743842364532015</v>
      </c>
      <c r="S16" s="13">
        <v>78</v>
      </c>
      <c r="T16" s="31">
        <f t="shared" si="9"/>
        <v>0.4610837438423645</v>
      </c>
      <c r="U16" s="13">
        <v>99</v>
      </c>
      <c r="V16" s="31">
        <f t="shared" si="10"/>
        <v>0.58522167487684718</v>
      </c>
      <c r="W16" s="13">
        <v>72</v>
      </c>
      <c r="X16" s="31">
        <f t="shared" si="11"/>
        <v>0.42561576354679798</v>
      </c>
      <c r="Z16" s="13">
        <v>8</v>
      </c>
      <c r="AA16" s="52">
        <f t="shared" si="0"/>
        <v>4.7290640394088666E-2</v>
      </c>
      <c r="AC16" s="21">
        <f>cálculos2!O16</f>
        <v>0</v>
      </c>
      <c r="AD16" s="22">
        <f t="shared" si="12"/>
        <v>0</v>
      </c>
      <c r="AE16" s="21">
        <f>cálculos2!P16</f>
        <v>0</v>
      </c>
      <c r="AF16" s="22">
        <f t="shared" si="13"/>
        <v>0</v>
      </c>
      <c r="AH16" s="35">
        <v>0.3</v>
      </c>
      <c r="AI16" s="13">
        <f>COUNTIF($AD$2:$AD$79,"=0,3")</f>
        <v>0</v>
      </c>
    </row>
    <row r="17" spans="1:35" x14ac:dyDescent="0.25">
      <c r="A17" s="30" t="s">
        <v>5</v>
      </c>
      <c r="B17" s="30" t="s">
        <v>21</v>
      </c>
      <c r="C17" s="14">
        <v>2550</v>
      </c>
      <c r="D17" s="14">
        <f t="shared" si="1"/>
        <v>2125</v>
      </c>
      <c r="E17" s="13">
        <v>928</v>
      </c>
      <c r="F17" s="31">
        <f t="shared" si="2"/>
        <v>0.43670588235294117</v>
      </c>
      <c r="G17" s="13">
        <v>719</v>
      </c>
      <c r="H17" s="31">
        <f t="shared" si="3"/>
        <v>0.33835294117647058</v>
      </c>
      <c r="I17" s="13">
        <v>1401</v>
      </c>
      <c r="J17" s="31">
        <f t="shared" si="4"/>
        <v>0.65929411764705881</v>
      </c>
      <c r="K17" s="13">
        <v>816</v>
      </c>
      <c r="L17" s="31">
        <f t="shared" si="5"/>
        <v>0.38400000000000001</v>
      </c>
      <c r="M17" s="13">
        <v>806</v>
      </c>
      <c r="N17" s="31">
        <f t="shared" si="6"/>
        <v>0.37929411764705884</v>
      </c>
      <c r="O17" s="13">
        <v>762</v>
      </c>
      <c r="P17" s="31">
        <f t="shared" si="7"/>
        <v>0.35858823529411765</v>
      </c>
      <c r="Q17" s="13">
        <v>587</v>
      </c>
      <c r="R17" s="31">
        <f t="shared" si="8"/>
        <v>0.27623529411764708</v>
      </c>
      <c r="S17" s="13">
        <v>762</v>
      </c>
      <c r="T17" s="31">
        <f t="shared" si="9"/>
        <v>0.35858823529411765</v>
      </c>
      <c r="U17" s="13">
        <v>913</v>
      </c>
      <c r="V17" s="31">
        <f t="shared" si="10"/>
        <v>0.42964705882352944</v>
      </c>
      <c r="W17" s="13">
        <v>581</v>
      </c>
      <c r="X17" s="31">
        <f t="shared" si="11"/>
        <v>0.27341176470588235</v>
      </c>
      <c r="Z17" s="13">
        <v>917</v>
      </c>
      <c r="AA17" s="52">
        <f t="shared" si="0"/>
        <v>0.43152941176470588</v>
      </c>
      <c r="AC17" s="21">
        <f>cálculos2!O17</f>
        <v>0</v>
      </c>
      <c r="AD17" s="22">
        <f t="shared" si="12"/>
        <v>0</v>
      </c>
      <c r="AE17" s="21">
        <f>cálculos2!P17</f>
        <v>0</v>
      </c>
      <c r="AF17" s="22">
        <f t="shared" si="13"/>
        <v>0</v>
      </c>
      <c r="AH17" s="35">
        <v>0.4</v>
      </c>
      <c r="AI17" s="13">
        <f>COUNTIF($AD$2:$AD$79,"=0,4")</f>
        <v>0</v>
      </c>
    </row>
    <row r="18" spans="1:35" x14ac:dyDescent="0.25">
      <c r="A18" s="30" t="s">
        <v>2</v>
      </c>
      <c r="B18" s="30" t="s">
        <v>22</v>
      </c>
      <c r="C18" s="14">
        <v>5265</v>
      </c>
      <c r="D18" s="14">
        <f t="shared" si="1"/>
        <v>4387.5</v>
      </c>
      <c r="E18" s="13">
        <v>1656</v>
      </c>
      <c r="F18" s="31">
        <f t="shared" si="2"/>
        <v>0.37743589743589745</v>
      </c>
      <c r="G18" s="13">
        <v>1463</v>
      </c>
      <c r="H18" s="31">
        <f t="shared" si="3"/>
        <v>0.33344729344729346</v>
      </c>
      <c r="I18" s="13">
        <v>2891</v>
      </c>
      <c r="J18" s="31">
        <f t="shared" si="4"/>
        <v>0.65891737891737889</v>
      </c>
      <c r="K18" s="13">
        <v>1623</v>
      </c>
      <c r="L18" s="31">
        <f t="shared" si="5"/>
        <v>0.36991452991452989</v>
      </c>
      <c r="M18" s="13">
        <v>1582</v>
      </c>
      <c r="N18" s="31">
        <f t="shared" si="6"/>
        <v>0.36056980056980059</v>
      </c>
      <c r="O18" s="13">
        <v>1528</v>
      </c>
      <c r="P18" s="31">
        <f t="shared" si="7"/>
        <v>0.34826210826210824</v>
      </c>
      <c r="Q18" s="13">
        <v>1207</v>
      </c>
      <c r="R18" s="31">
        <f t="shared" si="8"/>
        <v>0.27509971509971509</v>
      </c>
      <c r="S18" s="13">
        <v>1490</v>
      </c>
      <c r="T18" s="31">
        <f t="shared" si="9"/>
        <v>0.33960113960113958</v>
      </c>
      <c r="U18" s="13">
        <v>1480</v>
      </c>
      <c r="V18" s="31">
        <f t="shared" si="10"/>
        <v>0.33732193732193733</v>
      </c>
      <c r="W18" s="13">
        <v>1206</v>
      </c>
      <c r="X18" s="31">
        <f t="shared" si="11"/>
        <v>0.27487179487179486</v>
      </c>
      <c r="Z18" s="13">
        <v>1547</v>
      </c>
      <c r="AA18" s="52">
        <f t="shared" si="0"/>
        <v>0.35259259259259257</v>
      </c>
      <c r="AC18" s="21">
        <f>cálculos2!O18</f>
        <v>0</v>
      </c>
      <c r="AD18" s="22">
        <f t="shared" si="12"/>
        <v>0</v>
      </c>
      <c r="AE18" s="21">
        <f>cálculos2!P18</f>
        <v>0</v>
      </c>
      <c r="AF18" s="22">
        <f t="shared" si="13"/>
        <v>0</v>
      </c>
      <c r="AH18" s="35">
        <v>0.5</v>
      </c>
      <c r="AI18" s="13">
        <f>COUNTIF($AD$2:$AD$79,"=0,5")</f>
        <v>0</v>
      </c>
    </row>
    <row r="19" spans="1:35" x14ac:dyDescent="0.25">
      <c r="A19" s="30" t="s">
        <v>5</v>
      </c>
      <c r="B19" s="30" t="s">
        <v>23</v>
      </c>
      <c r="C19" s="14">
        <v>407</v>
      </c>
      <c r="D19" s="14">
        <f t="shared" si="1"/>
        <v>339.16666666666663</v>
      </c>
      <c r="E19" s="13">
        <v>159</v>
      </c>
      <c r="F19" s="31">
        <f t="shared" si="2"/>
        <v>0.46879606879606883</v>
      </c>
      <c r="G19" s="13">
        <v>154</v>
      </c>
      <c r="H19" s="31">
        <f t="shared" si="3"/>
        <v>0.45405405405405408</v>
      </c>
      <c r="I19" s="13">
        <v>286</v>
      </c>
      <c r="J19" s="31">
        <f t="shared" si="4"/>
        <v>0.84324324324324329</v>
      </c>
      <c r="K19" s="13">
        <v>159</v>
      </c>
      <c r="L19" s="31">
        <f t="shared" si="5"/>
        <v>0.46879606879606883</v>
      </c>
      <c r="M19" s="13">
        <v>157</v>
      </c>
      <c r="N19" s="31">
        <f t="shared" si="6"/>
        <v>0.46289926289926298</v>
      </c>
      <c r="O19" s="13">
        <v>168</v>
      </c>
      <c r="P19" s="31">
        <f t="shared" si="7"/>
        <v>0.49533169533169541</v>
      </c>
      <c r="Q19" s="13">
        <v>132</v>
      </c>
      <c r="R19" s="31">
        <f t="shared" si="8"/>
        <v>0.38918918918918921</v>
      </c>
      <c r="S19" s="13">
        <v>162</v>
      </c>
      <c r="T19" s="31">
        <f t="shared" si="9"/>
        <v>0.47764127764127767</v>
      </c>
      <c r="U19" s="13">
        <v>188</v>
      </c>
      <c r="V19" s="31">
        <f t="shared" si="10"/>
        <v>0.55429975429975431</v>
      </c>
      <c r="W19" s="13">
        <v>151</v>
      </c>
      <c r="X19" s="31">
        <f t="shared" si="11"/>
        <v>0.44520884520884524</v>
      </c>
      <c r="Z19" s="13">
        <v>150</v>
      </c>
      <c r="AA19" s="52">
        <f t="shared" si="0"/>
        <v>0.44226044226044231</v>
      </c>
      <c r="AC19" s="21">
        <f>cálculos2!O19</f>
        <v>0</v>
      </c>
      <c r="AD19" s="22">
        <f t="shared" si="12"/>
        <v>0</v>
      </c>
      <c r="AE19" s="21">
        <f>cálculos2!P19</f>
        <v>0</v>
      </c>
      <c r="AF19" s="22">
        <f t="shared" si="13"/>
        <v>0</v>
      </c>
      <c r="AH19" s="35">
        <v>0.6</v>
      </c>
      <c r="AI19" s="13">
        <f>COUNTIF($AD$2:$AD$79,"=0,6")</f>
        <v>0</v>
      </c>
    </row>
    <row r="20" spans="1:35" x14ac:dyDescent="0.25">
      <c r="A20" s="30" t="s">
        <v>4</v>
      </c>
      <c r="B20" s="30" t="s">
        <v>24</v>
      </c>
      <c r="C20" s="14">
        <v>1491</v>
      </c>
      <c r="D20" s="14">
        <f t="shared" si="1"/>
        <v>1242.5</v>
      </c>
      <c r="E20" s="13">
        <v>584</v>
      </c>
      <c r="F20" s="31">
        <f t="shared" si="2"/>
        <v>0.47002012072434607</v>
      </c>
      <c r="G20" s="13">
        <v>427</v>
      </c>
      <c r="H20" s="31">
        <f t="shared" si="3"/>
        <v>0.3436619718309859</v>
      </c>
      <c r="I20" s="13">
        <v>813</v>
      </c>
      <c r="J20" s="31">
        <f t="shared" si="4"/>
        <v>0.65432595573440644</v>
      </c>
      <c r="K20" s="13">
        <v>468</v>
      </c>
      <c r="L20" s="31">
        <f t="shared" si="5"/>
        <v>0.37665995975855132</v>
      </c>
      <c r="M20" s="13">
        <v>471</v>
      </c>
      <c r="N20" s="31">
        <f t="shared" si="6"/>
        <v>0.3790744466800805</v>
      </c>
      <c r="O20" s="13">
        <v>413</v>
      </c>
      <c r="P20" s="31">
        <f t="shared" si="7"/>
        <v>0.3323943661971831</v>
      </c>
      <c r="Q20" s="13">
        <v>333</v>
      </c>
      <c r="R20" s="31">
        <f t="shared" si="8"/>
        <v>0.26800804828973845</v>
      </c>
      <c r="S20" s="13">
        <v>367</v>
      </c>
      <c r="T20" s="31">
        <f t="shared" si="9"/>
        <v>0.29537223340040242</v>
      </c>
      <c r="U20" s="13">
        <v>441</v>
      </c>
      <c r="V20" s="31">
        <f t="shared" si="10"/>
        <v>0.35492957746478876</v>
      </c>
      <c r="W20" s="13">
        <v>316</v>
      </c>
      <c r="X20" s="31">
        <f t="shared" si="11"/>
        <v>0.25432595573440642</v>
      </c>
      <c r="Z20" s="13">
        <v>559</v>
      </c>
      <c r="AA20" s="52">
        <f t="shared" si="0"/>
        <v>0.44989939637826964</v>
      </c>
      <c r="AC20" s="21">
        <f>cálculos2!O20</f>
        <v>0</v>
      </c>
      <c r="AD20" s="22">
        <f t="shared" si="12"/>
        <v>0</v>
      </c>
      <c r="AE20" s="21">
        <f>cálculos2!P20</f>
        <v>0</v>
      </c>
      <c r="AF20" s="22">
        <f t="shared" si="13"/>
        <v>0</v>
      </c>
      <c r="AH20" s="35">
        <v>0.7</v>
      </c>
      <c r="AI20" s="13">
        <f>COUNTIF($AD$2:$AD$79,"=0,7")</f>
        <v>1</v>
      </c>
    </row>
    <row r="21" spans="1:35" x14ac:dyDescent="0.25">
      <c r="A21" s="30" t="s">
        <v>3</v>
      </c>
      <c r="B21" s="30" t="s">
        <v>25</v>
      </c>
      <c r="C21" s="14">
        <v>390</v>
      </c>
      <c r="D21" s="14">
        <f t="shared" si="1"/>
        <v>325</v>
      </c>
      <c r="E21" s="13">
        <v>118</v>
      </c>
      <c r="F21" s="31">
        <f t="shared" si="2"/>
        <v>0.36307692307692307</v>
      </c>
      <c r="G21" s="13">
        <v>138</v>
      </c>
      <c r="H21" s="31">
        <f t="shared" si="3"/>
        <v>0.42461538461538462</v>
      </c>
      <c r="I21" s="13">
        <v>278</v>
      </c>
      <c r="J21" s="31">
        <f t="shared" si="4"/>
        <v>0.85538461538461541</v>
      </c>
      <c r="K21" s="13">
        <v>139</v>
      </c>
      <c r="L21" s="31">
        <f t="shared" si="5"/>
        <v>0.4276923076923077</v>
      </c>
      <c r="M21" s="13">
        <v>124</v>
      </c>
      <c r="N21" s="31">
        <f t="shared" si="6"/>
        <v>0.38153846153846155</v>
      </c>
      <c r="O21" s="13">
        <v>141</v>
      </c>
      <c r="P21" s="31">
        <f t="shared" si="7"/>
        <v>0.43384615384615383</v>
      </c>
      <c r="Q21" s="13">
        <v>133</v>
      </c>
      <c r="R21" s="31">
        <f t="shared" si="8"/>
        <v>0.40923076923076923</v>
      </c>
      <c r="S21" s="13">
        <v>141</v>
      </c>
      <c r="T21" s="31">
        <f t="shared" si="9"/>
        <v>0.43384615384615383</v>
      </c>
      <c r="U21" s="13">
        <v>140</v>
      </c>
      <c r="V21" s="31">
        <f t="shared" si="10"/>
        <v>0.43076923076923079</v>
      </c>
      <c r="W21" s="13">
        <v>117</v>
      </c>
      <c r="X21" s="31">
        <f t="shared" si="11"/>
        <v>0.36</v>
      </c>
      <c r="Z21" s="13">
        <v>114</v>
      </c>
      <c r="AA21" s="52">
        <f t="shared" si="0"/>
        <v>0.35076923076923078</v>
      </c>
      <c r="AC21" s="21">
        <f>cálculos2!O21</f>
        <v>0</v>
      </c>
      <c r="AD21" s="22">
        <f t="shared" si="12"/>
        <v>0</v>
      </c>
      <c r="AE21" s="21">
        <f>cálculos2!P21</f>
        <v>0</v>
      </c>
      <c r="AF21" s="22">
        <f t="shared" si="13"/>
        <v>0</v>
      </c>
      <c r="AH21" s="35">
        <v>0.8</v>
      </c>
      <c r="AI21" s="13">
        <f>COUNTIF($AD$2:$AD$79,"=0,8")</f>
        <v>0</v>
      </c>
    </row>
    <row r="22" spans="1:35" x14ac:dyDescent="0.25">
      <c r="A22" s="30" t="s">
        <v>2</v>
      </c>
      <c r="B22" s="30" t="s">
        <v>26</v>
      </c>
      <c r="C22" s="14">
        <v>178</v>
      </c>
      <c r="D22" s="14">
        <f t="shared" si="1"/>
        <v>148.33333333333334</v>
      </c>
      <c r="E22" s="13">
        <v>56</v>
      </c>
      <c r="F22" s="31">
        <f t="shared" si="2"/>
        <v>0.37752808988764042</v>
      </c>
      <c r="G22" s="13">
        <v>41</v>
      </c>
      <c r="H22" s="31">
        <f t="shared" si="3"/>
        <v>0.27640449438202247</v>
      </c>
      <c r="I22" s="13">
        <v>86</v>
      </c>
      <c r="J22" s="31">
        <f t="shared" si="4"/>
        <v>0.57977528089887642</v>
      </c>
      <c r="K22" s="13">
        <v>43</v>
      </c>
      <c r="L22" s="31">
        <f t="shared" si="5"/>
        <v>0.28988764044943821</v>
      </c>
      <c r="M22" s="13">
        <v>47</v>
      </c>
      <c r="N22" s="31">
        <f t="shared" si="6"/>
        <v>0.31685393258426964</v>
      </c>
      <c r="O22" s="13">
        <v>47</v>
      </c>
      <c r="P22" s="31">
        <f t="shared" si="7"/>
        <v>0.31685393258426964</v>
      </c>
      <c r="Q22" s="13">
        <v>53</v>
      </c>
      <c r="R22" s="31">
        <f t="shared" si="8"/>
        <v>0.35730337078651681</v>
      </c>
      <c r="S22" s="13">
        <v>58</v>
      </c>
      <c r="T22" s="31">
        <f t="shared" si="9"/>
        <v>0.39101123595505616</v>
      </c>
      <c r="U22" s="13">
        <v>40</v>
      </c>
      <c r="V22" s="31">
        <f t="shared" si="10"/>
        <v>0.2696629213483146</v>
      </c>
      <c r="W22" s="13">
        <v>54</v>
      </c>
      <c r="X22" s="31">
        <f t="shared" si="11"/>
        <v>0.36404494382022468</v>
      </c>
      <c r="Z22" s="13">
        <v>52</v>
      </c>
      <c r="AA22" s="52">
        <f t="shared" si="0"/>
        <v>0.35056179775280899</v>
      </c>
      <c r="AC22" s="21">
        <f>cálculos2!O22</f>
        <v>0</v>
      </c>
      <c r="AD22" s="22">
        <f t="shared" si="12"/>
        <v>0</v>
      </c>
      <c r="AE22" s="21">
        <f>cálculos2!P22</f>
        <v>0</v>
      </c>
      <c r="AF22" s="22">
        <f t="shared" si="13"/>
        <v>0</v>
      </c>
      <c r="AH22" s="35">
        <v>0.9</v>
      </c>
      <c r="AI22" s="13">
        <f>COUNTIF($AD$2:$AD$79,"=0,9")</f>
        <v>0</v>
      </c>
    </row>
    <row r="23" spans="1:35" x14ac:dyDescent="0.25">
      <c r="A23" s="30" t="s">
        <v>5</v>
      </c>
      <c r="B23" s="30" t="s">
        <v>27</v>
      </c>
      <c r="C23" s="14">
        <v>59</v>
      </c>
      <c r="D23" s="14">
        <f t="shared" si="1"/>
        <v>49.166666666666671</v>
      </c>
      <c r="E23" s="13">
        <v>26</v>
      </c>
      <c r="F23" s="31">
        <f t="shared" si="2"/>
        <v>0.52881355932203389</v>
      </c>
      <c r="G23" s="13">
        <v>12</v>
      </c>
      <c r="H23" s="31">
        <f t="shared" si="3"/>
        <v>0.24406779661016947</v>
      </c>
      <c r="I23" s="13">
        <v>25</v>
      </c>
      <c r="J23" s="31">
        <f t="shared" si="4"/>
        <v>0.50847457627118642</v>
      </c>
      <c r="K23" s="13">
        <v>15</v>
      </c>
      <c r="L23" s="31">
        <f t="shared" si="5"/>
        <v>0.30508474576271183</v>
      </c>
      <c r="M23" s="13">
        <v>15</v>
      </c>
      <c r="N23" s="31">
        <f t="shared" si="6"/>
        <v>0.30508474576271183</v>
      </c>
      <c r="O23" s="13">
        <v>18</v>
      </c>
      <c r="P23" s="31">
        <f t="shared" si="7"/>
        <v>0.36610169491525418</v>
      </c>
      <c r="Q23" s="13">
        <v>21</v>
      </c>
      <c r="R23" s="31">
        <f t="shared" si="8"/>
        <v>0.42711864406779659</v>
      </c>
      <c r="S23" s="13">
        <v>21</v>
      </c>
      <c r="T23" s="31">
        <f t="shared" si="9"/>
        <v>0.42711864406779659</v>
      </c>
      <c r="U23" s="13">
        <v>21</v>
      </c>
      <c r="V23" s="31">
        <f t="shared" si="10"/>
        <v>0.42711864406779659</v>
      </c>
      <c r="W23" s="13">
        <v>20</v>
      </c>
      <c r="X23" s="31">
        <f t="shared" si="11"/>
        <v>0.40677966101694912</v>
      </c>
      <c r="Z23" s="13">
        <v>25</v>
      </c>
      <c r="AA23" s="52">
        <f t="shared" si="0"/>
        <v>0.50847457627118642</v>
      </c>
      <c r="AC23" s="21">
        <f>cálculos2!O23</f>
        <v>0</v>
      </c>
      <c r="AD23" s="22">
        <f t="shared" si="12"/>
        <v>0</v>
      </c>
      <c r="AE23" s="21">
        <f>cálculos2!P23</f>
        <v>0</v>
      </c>
      <c r="AF23" s="22">
        <f t="shared" si="13"/>
        <v>0</v>
      </c>
      <c r="AH23" s="35">
        <v>1</v>
      </c>
      <c r="AI23" s="13">
        <f>COUNTIF($AD$2:$AD$79,"=1,0")</f>
        <v>0</v>
      </c>
    </row>
    <row r="24" spans="1:35" x14ac:dyDescent="0.25">
      <c r="A24" s="30" t="s">
        <v>2</v>
      </c>
      <c r="B24" s="30" t="s">
        <v>28</v>
      </c>
      <c r="C24" s="14">
        <v>443</v>
      </c>
      <c r="D24" s="14">
        <f t="shared" si="1"/>
        <v>369.16666666666663</v>
      </c>
      <c r="E24" s="13">
        <v>133</v>
      </c>
      <c r="F24" s="31">
        <f t="shared" si="2"/>
        <v>0.36027088036117383</v>
      </c>
      <c r="G24" s="13">
        <v>138</v>
      </c>
      <c r="H24" s="31">
        <f t="shared" si="3"/>
        <v>0.37381489841986459</v>
      </c>
      <c r="I24" s="13">
        <v>277</v>
      </c>
      <c r="J24" s="31">
        <f t="shared" si="4"/>
        <v>0.75033860045146739</v>
      </c>
      <c r="K24" s="13">
        <v>147</v>
      </c>
      <c r="L24" s="31">
        <f t="shared" si="5"/>
        <v>0.39819413092550793</v>
      </c>
      <c r="M24" s="13">
        <v>139</v>
      </c>
      <c r="N24" s="31">
        <f t="shared" si="6"/>
        <v>0.37652370203160274</v>
      </c>
      <c r="O24" s="13">
        <v>139</v>
      </c>
      <c r="P24" s="31">
        <f t="shared" si="7"/>
        <v>0.37652370203160274</v>
      </c>
      <c r="Q24" s="13">
        <v>155</v>
      </c>
      <c r="R24" s="31">
        <f t="shared" si="8"/>
        <v>0.41986455981941312</v>
      </c>
      <c r="S24" s="13">
        <v>136</v>
      </c>
      <c r="T24" s="31">
        <f t="shared" si="9"/>
        <v>0.36839729119638831</v>
      </c>
      <c r="U24" s="13">
        <v>142</v>
      </c>
      <c r="V24" s="31">
        <f t="shared" si="10"/>
        <v>0.38465011286681722</v>
      </c>
      <c r="W24" s="13">
        <v>120</v>
      </c>
      <c r="X24" s="31">
        <f t="shared" si="11"/>
        <v>0.32505643340857793</v>
      </c>
      <c r="Z24" s="13">
        <v>107</v>
      </c>
      <c r="AA24" s="52">
        <f t="shared" si="0"/>
        <v>0.28984198645598197</v>
      </c>
      <c r="AC24" s="21">
        <f>cálculos2!O24</f>
        <v>0</v>
      </c>
      <c r="AD24" s="22">
        <f t="shared" si="12"/>
        <v>0</v>
      </c>
      <c r="AE24" s="21">
        <f>cálculos2!P24</f>
        <v>0</v>
      </c>
      <c r="AF24" s="22">
        <f t="shared" si="13"/>
        <v>0</v>
      </c>
    </row>
    <row r="25" spans="1:35" x14ac:dyDescent="0.25">
      <c r="A25" s="30" t="s">
        <v>5</v>
      </c>
      <c r="B25" s="30" t="s">
        <v>29</v>
      </c>
      <c r="C25" s="14">
        <v>86</v>
      </c>
      <c r="D25" s="14">
        <f t="shared" si="1"/>
        <v>71.666666666666671</v>
      </c>
      <c r="E25" s="13">
        <v>21</v>
      </c>
      <c r="F25" s="31">
        <f t="shared" si="2"/>
        <v>0.29302325581395344</v>
      </c>
      <c r="G25" s="13">
        <v>21</v>
      </c>
      <c r="H25" s="31">
        <f t="shared" si="3"/>
        <v>0.29302325581395344</v>
      </c>
      <c r="I25" s="13">
        <v>44</v>
      </c>
      <c r="J25" s="31">
        <f t="shared" si="4"/>
        <v>0.61395348837209296</v>
      </c>
      <c r="K25" s="13">
        <v>34</v>
      </c>
      <c r="L25" s="31">
        <f t="shared" si="5"/>
        <v>0.47441860465116276</v>
      </c>
      <c r="M25" s="13">
        <v>39</v>
      </c>
      <c r="N25" s="31">
        <f t="shared" si="6"/>
        <v>0.54418604651162783</v>
      </c>
      <c r="O25" s="13">
        <v>31</v>
      </c>
      <c r="P25" s="31">
        <f t="shared" si="7"/>
        <v>0.4325581395348837</v>
      </c>
      <c r="Q25" s="13">
        <v>15</v>
      </c>
      <c r="R25" s="31">
        <f t="shared" si="8"/>
        <v>0.20930232558139533</v>
      </c>
      <c r="S25" s="13">
        <v>19</v>
      </c>
      <c r="T25" s="31">
        <f t="shared" si="9"/>
        <v>0.26511627906976742</v>
      </c>
      <c r="U25" s="13">
        <v>31</v>
      </c>
      <c r="V25" s="31">
        <f t="shared" si="10"/>
        <v>0.4325581395348837</v>
      </c>
      <c r="W25" s="13">
        <v>16</v>
      </c>
      <c r="X25" s="31">
        <f t="shared" si="11"/>
        <v>0.22325581395348837</v>
      </c>
      <c r="Z25" s="13">
        <v>22</v>
      </c>
      <c r="AA25" s="52">
        <f t="shared" si="0"/>
        <v>0.30697674418604648</v>
      </c>
      <c r="AC25" s="21">
        <f>cálculos2!O25</f>
        <v>0</v>
      </c>
      <c r="AD25" s="22">
        <f t="shared" si="12"/>
        <v>0</v>
      </c>
      <c r="AE25" s="21">
        <f>cálculos2!P25</f>
        <v>0</v>
      </c>
      <c r="AF25" s="22">
        <f t="shared" si="13"/>
        <v>0</v>
      </c>
    </row>
    <row r="26" spans="1:35" x14ac:dyDescent="0.25">
      <c r="A26" s="30" t="s">
        <v>3</v>
      </c>
      <c r="B26" s="30" t="s">
        <v>30</v>
      </c>
      <c r="C26" s="14">
        <v>259</v>
      </c>
      <c r="D26" s="14">
        <f t="shared" si="1"/>
        <v>215.83333333333331</v>
      </c>
      <c r="E26" s="13">
        <v>87</v>
      </c>
      <c r="F26" s="31">
        <f t="shared" si="2"/>
        <v>0.40308880308880313</v>
      </c>
      <c r="G26" s="13">
        <v>90</v>
      </c>
      <c r="H26" s="31">
        <f t="shared" si="3"/>
        <v>0.41698841698841704</v>
      </c>
      <c r="I26" s="13">
        <v>169</v>
      </c>
      <c r="J26" s="31">
        <f t="shared" si="4"/>
        <v>0.78301158301158313</v>
      </c>
      <c r="K26" s="13">
        <v>90</v>
      </c>
      <c r="L26" s="31">
        <f t="shared" si="5"/>
        <v>0.41698841698841704</v>
      </c>
      <c r="M26" s="13">
        <v>86</v>
      </c>
      <c r="N26" s="31">
        <f t="shared" si="6"/>
        <v>0.39845559845559847</v>
      </c>
      <c r="O26" s="13">
        <v>85</v>
      </c>
      <c r="P26" s="31">
        <f t="shared" si="7"/>
        <v>0.39382239382239387</v>
      </c>
      <c r="Q26" s="13">
        <v>74</v>
      </c>
      <c r="R26" s="31">
        <f t="shared" si="8"/>
        <v>0.34285714285714286</v>
      </c>
      <c r="S26" s="13">
        <v>74</v>
      </c>
      <c r="T26" s="31">
        <f t="shared" si="9"/>
        <v>0.34285714285714286</v>
      </c>
      <c r="U26" s="13">
        <v>87</v>
      </c>
      <c r="V26" s="31">
        <f t="shared" si="10"/>
        <v>0.40308880308880313</v>
      </c>
      <c r="W26" s="13">
        <v>63</v>
      </c>
      <c r="X26" s="31">
        <f t="shared" si="11"/>
        <v>0.29189189189189191</v>
      </c>
      <c r="Z26" s="13">
        <v>79</v>
      </c>
      <c r="AA26" s="52">
        <f t="shared" si="0"/>
        <v>0.36602316602316604</v>
      </c>
      <c r="AC26" s="21">
        <f>cálculos2!O26</f>
        <v>0</v>
      </c>
      <c r="AD26" s="22">
        <f t="shared" si="12"/>
        <v>0</v>
      </c>
      <c r="AE26" s="21">
        <f>cálculos2!P26</f>
        <v>0</v>
      </c>
      <c r="AF26" s="22">
        <f t="shared" si="13"/>
        <v>0</v>
      </c>
    </row>
    <row r="27" spans="1:35" x14ac:dyDescent="0.25">
      <c r="A27" s="30" t="s">
        <v>2</v>
      </c>
      <c r="B27" s="30" t="s">
        <v>31</v>
      </c>
      <c r="C27" s="14">
        <v>271</v>
      </c>
      <c r="D27" s="14">
        <f t="shared" si="1"/>
        <v>225.83333333333331</v>
      </c>
      <c r="E27" s="13">
        <v>76</v>
      </c>
      <c r="F27" s="31">
        <f t="shared" si="2"/>
        <v>0.33653136531365319</v>
      </c>
      <c r="G27" s="13">
        <v>63</v>
      </c>
      <c r="H27" s="31">
        <f t="shared" si="3"/>
        <v>0.27896678966789668</v>
      </c>
      <c r="I27" s="13">
        <v>138</v>
      </c>
      <c r="J27" s="31">
        <f t="shared" si="4"/>
        <v>0.61107011070110706</v>
      </c>
      <c r="K27" s="13">
        <v>60</v>
      </c>
      <c r="L27" s="31">
        <f t="shared" si="5"/>
        <v>0.26568265682656828</v>
      </c>
      <c r="M27" s="13">
        <v>70</v>
      </c>
      <c r="N27" s="31">
        <f t="shared" si="6"/>
        <v>0.30996309963099633</v>
      </c>
      <c r="O27" s="13">
        <v>78</v>
      </c>
      <c r="P27" s="31">
        <f t="shared" si="7"/>
        <v>0.34538745387453879</v>
      </c>
      <c r="Q27" s="13">
        <v>72</v>
      </c>
      <c r="R27" s="31">
        <f t="shared" si="8"/>
        <v>0.31881918819188193</v>
      </c>
      <c r="S27" s="13">
        <v>57</v>
      </c>
      <c r="T27" s="31">
        <f t="shared" si="9"/>
        <v>0.25239852398523988</v>
      </c>
      <c r="U27" s="13">
        <v>76</v>
      </c>
      <c r="V27" s="31">
        <f t="shared" si="10"/>
        <v>0.33653136531365319</v>
      </c>
      <c r="W27" s="13">
        <v>53</v>
      </c>
      <c r="X27" s="31">
        <f t="shared" si="11"/>
        <v>0.23468634686346865</v>
      </c>
      <c r="Z27" s="13">
        <v>65</v>
      </c>
      <c r="AA27" s="52">
        <f t="shared" si="0"/>
        <v>0.28782287822878233</v>
      </c>
      <c r="AC27" s="21">
        <f>cálculos2!O27</f>
        <v>0</v>
      </c>
      <c r="AD27" s="22">
        <f t="shared" si="12"/>
        <v>0</v>
      </c>
      <c r="AE27" s="21">
        <f>cálculos2!P27</f>
        <v>0</v>
      </c>
      <c r="AF27" s="22">
        <f t="shared" si="13"/>
        <v>0</v>
      </c>
    </row>
    <row r="28" spans="1:35" x14ac:dyDescent="0.25">
      <c r="A28" s="30" t="s">
        <v>4</v>
      </c>
      <c r="B28" s="30" t="s">
        <v>32</v>
      </c>
      <c r="C28" s="14">
        <v>128</v>
      </c>
      <c r="D28" s="14">
        <f t="shared" si="1"/>
        <v>106.66666666666666</v>
      </c>
      <c r="E28" s="13">
        <v>42</v>
      </c>
      <c r="F28" s="31">
        <f t="shared" si="2"/>
        <v>0.39375000000000004</v>
      </c>
      <c r="G28" s="13">
        <v>39</v>
      </c>
      <c r="H28" s="31">
        <f t="shared" si="3"/>
        <v>0.36562500000000003</v>
      </c>
      <c r="I28" s="13">
        <v>80</v>
      </c>
      <c r="J28" s="31">
        <f t="shared" si="4"/>
        <v>0.75000000000000011</v>
      </c>
      <c r="K28" s="13">
        <v>36</v>
      </c>
      <c r="L28" s="31">
        <f t="shared" si="5"/>
        <v>0.33750000000000002</v>
      </c>
      <c r="M28" s="13">
        <v>37</v>
      </c>
      <c r="N28" s="31">
        <f t="shared" si="6"/>
        <v>0.34687500000000004</v>
      </c>
      <c r="O28" s="13">
        <v>35</v>
      </c>
      <c r="P28" s="31">
        <f t="shared" si="7"/>
        <v>0.32812500000000006</v>
      </c>
      <c r="Q28" s="13">
        <v>44</v>
      </c>
      <c r="R28" s="31">
        <f t="shared" si="8"/>
        <v>0.41250000000000003</v>
      </c>
      <c r="S28" s="13">
        <v>51</v>
      </c>
      <c r="T28" s="31">
        <f t="shared" si="9"/>
        <v>0.47812500000000002</v>
      </c>
      <c r="U28" s="13">
        <v>55</v>
      </c>
      <c r="V28" s="31">
        <f t="shared" si="10"/>
        <v>0.515625</v>
      </c>
      <c r="W28" s="13">
        <v>43</v>
      </c>
      <c r="X28" s="31">
        <f t="shared" si="11"/>
        <v>0.40312500000000001</v>
      </c>
      <c r="Z28" s="13">
        <v>38</v>
      </c>
      <c r="AA28" s="52">
        <f t="shared" si="0"/>
        <v>0.35625000000000001</v>
      </c>
      <c r="AC28" s="21">
        <f>cálculos2!O28</f>
        <v>0</v>
      </c>
      <c r="AD28" s="22">
        <f t="shared" si="12"/>
        <v>0</v>
      </c>
      <c r="AE28" s="21">
        <f>cálculos2!P28</f>
        <v>0</v>
      </c>
      <c r="AF28" s="22">
        <f t="shared" si="13"/>
        <v>0</v>
      </c>
    </row>
    <row r="29" spans="1:35" x14ac:dyDescent="0.25">
      <c r="A29" s="30" t="s">
        <v>5</v>
      </c>
      <c r="B29" s="30" t="s">
        <v>33</v>
      </c>
      <c r="C29" s="14">
        <v>429</v>
      </c>
      <c r="D29" s="14">
        <f t="shared" si="1"/>
        <v>357.5</v>
      </c>
      <c r="E29" s="13">
        <v>130</v>
      </c>
      <c r="F29" s="31">
        <f t="shared" si="2"/>
        <v>0.36363636363636365</v>
      </c>
      <c r="G29" s="13">
        <v>131</v>
      </c>
      <c r="H29" s="31">
        <f t="shared" si="3"/>
        <v>0.36643356643356645</v>
      </c>
      <c r="I29" s="13">
        <v>259</v>
      </c>
      <c r="J29" s="31">
        <f t="shared" si="4"/>
        <v>0.72447552447552443</v>
      </c>
      <c r="K29" s="13">
        <v>133</v>
      </c>
      <c r="L29" s="31">
        <f t="shared" si="5"/>
        <v>0.37202797202797205</v>
      </c>
      <c r="M29" s="13">
        <v>127</v>
      </c>
      <c r="N29" s="31">
        <f t="shared" si="6"/>
        <v>0.35524475524475524</v>
      </c>
      <c r="O29" s="13">
        <v>136</v>
      </c>
      <c r="P29" s="31">
        <f t="shared" si="7"/>
        <v>0.38041958041958041</v>
      </c>
      <c r="Q29" s="13">
        <v>109</v>
      </c>
      <c r="R29" s="31">
        <f t="shared" si="8"/>
        <v>0.30489510489510491</v>
      </c>
      <c r="S29" s="13">
        <v>116</v>
      </c>
      <c r="T29" s="31">
        <f t="shared" si="9"/>
        <v>0.32447552447552447</v>
      </c>
      <c r="U29" s="13">
        <v>121</v>
      </c>
      <c r="V29" s="31">
        <f t="shared" si="10"/>
        <v>0.33846153846153848</v>
      </c>
      <c r="W29" s="13">
        <v>110</v>
      </c>
      <c r="X29" s="31">
        <f t="shared" si="11"/>
        <v>0.30769230769230771</v>
      </c>
      <c r="Z29" s="13">
        <v>121</v>
      </c>
      <c r="AA29" s="52">
        <f t="shared" si="0"/>
        <v>0.33846153846153848</v>
      </c>
      <c r="AC29" s="21">
        <f>cálculos2!O29</f>
        <v>0</v>
      </c>
      <c r="AD29" s="22">
        <f t="shared" si="12"/>
        <v>0</v>
      </c>
      <c r="AE29" s="21">
        <f>cálculos2!P29</f>
        <v>0</v>
      </c>
      <c r="AF29" s="22">
        <f t="shared" si="13"/>
        <v>0</v>
      </c>
    </row>
    <row r="30" spans="1:35" x14ac:dyDescent="0.25">
      <c r="A30" s="30" t="s">
        <v>2</v>
      </c>
      <c r="B30" s="30" t="s">
        <v>34</v>
      </c>
      <c r="C30" s="14">
        <v>1820</v>
      </c>
      <c r="D30" s="14">
        <f t="shared" si="1"/>
        <v>1516.6666666666665</v>
      </c>
      <c r="E30" s="13">
        <v>628</v>
      </c>
      <c r="F30" s="31">
        <f t="shared" si="2"/>
        <v>0.41406593406593412</v>
      </c>
      <c r="G30" s="13">
        <v>462</v>
      </c>
      <c r="H30" s="31">
        <f t="shared" si="3"/>
        <v>0.30461538461538462</v>
      </c>
      <c r="I30" s="13">
        <v>905</v>
      </c>
      <c r="J30" s="31">
        <f t="shared" si="4"/>
        <v>0.5967032967032968</v>
      </c>
      <c r="K30" s="13">
        <v>550</v>
      </c>
      <c r="L30" s="31">
        <f t="shared" si="5"/>
        <v>0.36263736263736268</v>
      </c>
      <c r="M30" s="13">
        <v>558</v>
      </c>
      <c r="N30" s="31">
        <f t="shared" si="6"/>
        <v>0.36791208791208796</v>
      </c>
      <c r="O30" s="13">
        <v>399</v>
      </c>
      <c r="P30" s="31">
        <f t="shared" si="7"/>
        <v>0.2630769230769231</v>
      </c>
      <c r="Q30" s="13">
        <v>389</v>
      </c>
      <c r="R30" s="31">
        <f t="shared" si="8"/>
        <v>0.25648351648351653</v>
      </c>
      <c r="S30" s="13">
        <v>486</v>
      </c>
      <c r="T30" s="31">
        <f t="shared" si="9"/>
        <v>0.32043956043956046</v>
      </c>
      <c r="U30" s="13">
        <v>515</v>
      </c>
      <c r="V30" s="31">
        <f t="shared" si="10"/>
        <v>0.33956043956043958</v>
      </c>
      <c r="W30" s="13">
        <v>431</v>
      </c>
      <c r="X30" s="31">
        <f t="shared" si="11"/>
        <v>0.28417582417582421</v>
      </c>
      <c r="Z30" s="13">
        <v>569</v>
      </c>
      <c r="AA30" s="52">
        <f t="shared" si="0"/>
        <v>0.37516483516483518</v>
      </c>
      <c r="AC30" s="21">
        <f>cálculos2!O30</f>
        <v>0</v>
      </c>
      <c r="AD30" s="22">
        <f t="shared" si="12"/>
        <v>0</v>
      </c>
      <c r="AE30" s="21">
        <f>cálculos2!P30</f>
        <v>0</v>
      </c>
      <c r="AF30" s="22">
        <f t="shared" si="13"/>
        <v>0</v>
      </c>
    </row>
    <row r="31" spans="1:35" x14ac:dyDescent="0.25">
      <c r="A31" s="30" t="s">
        <v>2</v>
      </c>
      <c r="B31" s="30" t="s">
        <v>35</v>
      </c>
      <c r="C31" s="14">
        <v>368</v>
      </c>
      <c r="D31" s="14">
        <f t="shared" si="1"/>
        <v>306.66666666666669</v>
      </c>
      <c r="E31" s="13">
        <v>133</v>
      </c>
      <c r="F31" s="31">
        <f t="shared" si="2"/>
        <v>0.43369565217391304</v>
      </c>
      <c r="G31" s="13">
        <v>124</v>
      </c>
      <c r="H31" s="31">
        <f t="shared" si="3"/>
        <v>0.40434782608695652</v>
      </c>
      <c r="I31" s="13">
        <v>250</v>
      </c>
      <c r="J31" s="31">
        <f t="shared" si="4"/>
        <v>0.81521739130434778</v>
      </c>
      <c r="K31" s="13">
        <v>132</v>
      </c>
      <c r="L31" s="31">
        <f t="shared" si="5"/>
        <v>0.43043478260869561</v>
      </c>
      <c r="M31" s="13">
        <v>137</v>
      </c>
      <c r="N31" s="31">
        <f t="shared" si="6"/>
        <v>0.44673913043478258</v>
      </c>
      <c r="O31" s="13">
        <v>139</v>
      </c>
      <c r="P31" s="31">
        <f t="shared" si="7"/>
        <v>0.45326086956521738</v>
      </c>
      <c r="Q31" s="13">
        <v>131</v>
      </c>
      <c r="R31" s="31">
        <f t="shared" si="8"/>
        <v>0.42717391304347824</v>
      </c>
      <c r="S31" s="13">
        <v>137</v>
      </c>
      <c r="T31" s="31">
        <f t="shared" si="9"/>
        <v>0.44673913043478258</v>
      </c>
      <c r="U31" s="13">
        <v>144</v>
      </c>
      <c r="V31" s="31">
        <f t="shared" si="10"/>
        <v>0.4695652173913043</v>
      </c>
      <c r="W31" s="13">
        <v>129</v>
      </c>
      <c r="X31" s="31">
        <f t="shared" si="11"/>
        <v>0.42065217391304344</v>
      </c>
      <c r="Z31" s="13">
        <v>63</v>
      </c>
      <c r="AA31" s="52">
        <f t="shared" si="0"/>
        <v>0.20543478260869563</v>
      </c>
      <c r="AC31" s="21">
        <f>cálculos2!O31</f>
        <v>0</v>
      </c>
      <c r="AD31" s="22">
        <f t="shared" si="12"/>
        <v>0</v>
      </c>
      <c r="AE31" s="21">
        <f>cálculos2!P31</f>
        <v>0</v>
      </c>
      <c r="AF31" s="22">
        <f t="shared" si="13"/>
        <v>0</v>
      </c>
    </row>
    <row r="32" spans="1:35" x14ac:dyDescent="0.25">
      <c r="A32" s="30" t="s">
        <v>2</v>
      </c>
      <c r="B32" s="30" t="s">
        <v>36</v>
      </c>
      <c r="C32" s="14">
        <v>147</v>
      </c>
      <c r="D32" s="14">
        <f t="shared" si="1"/>
        <v>122.5</v>
      </c>
      <c r="E32" s="13">
        <v>50</v>
      </c>
      <c r="F32" s="31">
        <f t="shared" si="2"/>
        <v>0.40816326530612246</v>
      </c>
      <c r="G32" s="13">
        <v>35</v>
      </c>
      <c r="H32" s="31">
        <f t="shared" si="3"/>
        <v>0.2857142857142857</v>
      </c>
      <c r="I32" s="13">
        <v>75</v>
      </c>
      <c r="J32" s="31">
        <f t="shared" si="4"/>
        <v>0.61224489795918369</v>
      </c>
      <c r="K32" s="13">
        <v>41</v>
      </c>
      <c r="L32" s="31">
        <f t="shared" si="5"/>
        <v>0.33469387755102042</v>
      </c>
      <c r="M32" s="13">
        <v>43</v>
      </c>
      <c r="N32" s="31">
        <f t="shared" si="6"/>
        <v>0.3510204081632653</v>
      </c>
      <c r="O32" s="13">
        <v>35</v>
      </c>
      <c r="P32" s="31">
        <f t="shared" si="7"/>
        <v>0.2857142857142857</v>
      </c>
      <c r="Q32" s="13">
        <v>33</v>
      </c>
      <c r="R32" s="31">
        <f t="shared" si="8"/>
        <v>0.26938775510204083</v>
      </c>
      <c r="S32" s="13">
        <v>42</v>
      </c>
      <c r="T32" s="31">
        <f t="shared" si="9"/>
        <v>0.34285714285714286</v>
      </c>
      <c r="U32" s="13">
        <v>52</v>
      </c>
      <c r="V32" s="31">
        <f t="shared" si="10"/>
        <v>0.42448979591836733</v>
      </c>
      <c r="W32" s="13">
        <v>40</v>
      </c>
      <c r="X32" s="31">
        <f t="shared" si="11"/>
        <v>0.32653061224489793</v>
      </c>
      <c r="Z32" s="13">
        <v>48</v>
      </c>
      <c r="AA32" s="52">
        <f t="shared" si="0"/>
        <v>0.39183673469387753</v>
      </c>
      <c r="AC32" s="21">
        <f>cálculos2!O32</f>
        <v>0</v>
      </c>
      <c r="AD32" s="22">
        <f t="shared" si="12"/>
        <v>0</v>
      </c>
      <c r="AE32" s="21">
        <f>cálculos2!P32</f>
        <v>0</v>
      </c>
      <c r="AF32" s="22">
        <f t="shared" si="13"/>
        <v>0</v>
      </c>
    </row>
    <row r="33" spans="1:32" x14ac:dyDescent="0.25">
      <c r="A33" s="30" t="s">
        <v>5</v>
      </c>
      <c r="B33" s="30" t="s">
        <v>37</v>
      </c>
      <c r="C33" s="14">
        <v>130</v>
      </c>
      <c r="D33" s="14">
        <f t="shared" si="1"/>
        <v>108.33333333333334</v>
      </c>
      <c r="E33" s="13">
        <v>42</v>
      </c>
      <c r="F33" s="31">
        <f t="shared" si="2"/>
        <v>0.38769230769230767</v>
      </c>
      <c r="G33" s="13">
        <v>38</v>
      </c>
      <c r="H33" s="31">
        <f t="shared" si="3"/>
        <v>0.35076923076923072</v>
      </c>
      <c r="I33" s="13">
        <v>77</v>
      </c>
      <c r="J33" s="31">
        <f t="shared" si="4"/>
        <v>0.71076923076923071</v>
      </c>
      <c r="K33" s="13">
        <v>43</v>
      </c>
      <c r="L33" s="31">
        <f t="shared" si="5"/>
        <v>0.39692307692307688</v>
      </c>
      <c r="M33" s="13">
        <v>45</v>
      </c>
      <c r="N33" s="31">
        <f t="shared" si="6"/>
        <v>0.41538461538461535</v>
      </c>
      <c r="O33" s="13">
        <v>38</v>
      </c>
      <c r="P33" s="31">
        <f t="shared" si="7"/>
        <v>0.35076923076923072</v>
      </c>
      <c r="Q33" s="13">
        <v>32</v>
      </c>
      <c r="R33" s="31">
        <f t="shared" si="8"/>
        <v>0.29538461538461536</v>
      </c>
      <c r="S33" s="13">
        <v>46</v>
      </c>
      <c r="T33" s="31">
        <f t="shared" si="9"/>
        <v>0.42461538461538456</v>
      </c>
      <c r="U33" s="13">
        <v>46</v>
      </c>
      <c r="V33" s="31">
        <f t="shared" si="10"/>
        <v>0.42461538461538456</v>
      </c>
      <c r="W33" s="13">
        <v>47</v>
      </c>
      <c r="X33" s="31">
        <f t="shared" si="11"/>
        <v>0.43384615384615383</v>
      </c>
      <c r="Z33" s="13">
        <v>29</v>
      </c>
      <c r="AA33" s="52">
        <f t="shared" si="0"/>
        <v>0.26769230769230767</v>
      </c>
      <c r="AC33" s="21">
        <f>cálculos2!O33</f>
        <v>0</v>
      </c>
      <c r="AD33" s="22">
        <f t="shared" si="12"/>
        <v>0</v>
      </c>
      <c r="AE33" s="21">
        <f>cálculos2!P33</f>
        <v>0</v>
      </c>
      <c r="AF33" s="22">
        <f t="shared" si="13"/>
        <v>0</v>
      </c>
    </row>
    <row r="34" spans="1:32" x14ac:dyDescent="0.25">
      <c r="A34" s="30" t="s">
        <v>5</v>
      </c>
      <c r="B34" s="30" t="s">
        <v>38</v>
      </c>
      <c r="C34" s="14">
        <v>118</v>
      </c>
      <c r="D34" s="14">
        <f t="shared" si="1"/>
        <v>98.333333333333343</v>
      </c>
      <c r="E34" s="13">
        <v>39</v>
      </c>
      <c r="F34" s="31">
        <f t="shared" si="2"/>
        <v>0.39661016949152539</v>
      </c>
      <c r="G34" s="13">
        <v>52</v>
      </c>
      <c r="H34" s="31">
        <f t="shared" si="3"/>
        <v>0.52881355932203389</v>
      </c>
      <c r="I34" s="13">
        <v>94</v>
      </c>
      <c r="J34" s="31">
        <f t="shared" si="4"/>
        <v>0.95593220338983043</v>
      </c>
      <c r="K34" s="13">
        <v>46</v>
      </c>
      <c r="L34" s="31">
        <f t="shared" si="5"/>
        <v>0.46779661016949148</v>
      </c>
      <c r="M34" s="13">
        <v>50</v>
      </c>
      <c r="N34" s="31">
        <f t="shared" si="6"/>
        <v>0.50847457627118642</v>
      </c>
      <c r="O34" s="13">
        <v>56</v>
      </c>
      <c r="P34" s="31">
        <f t="shared" si="7"/>
        <v>0.56949152542372872</v>
      </c>
      <c r="Q34" s="13">
        <v>46</v>
      </c>
      <c r="R34" s="31">
        <f t="shared" si="8"/>
        <v>0.46779661016949148</v>
      </c>
      <c r="S34" s="13">
        <v>63</v>
      </c>
      <c r="T34" s="31">
        <f t="shared" si="9"/>
        <v>0.64067796610169481</v>
      </c>
      <c r="U34" s="13">
        <v>49</v>
      </c>
      <c r="V34" s="31">
        <f t="shared" si="10"/>
        <v>0.49830508474576268</v>
      </c>
      <c r="W34" s="13">
        <v>50</v>
      </c>
      <c r="X34" s="31">
        <f t="shared" si="11"/>
        <v>0.50847457627118642</v>
      </c>
      <c r="Z34" s="13">
        <v>34</v>
      </c>
      <c r="AA34" s="52">
        <f t="shared" ref="AA34:AA65" si="14">Z34/D34</f>
        <v>0.34576271186440677</v>
      </c>
      <c r="AC34" s="21">
        <f>cálculos2!O34</f>
        <v>1</v>
      </c>
      <c r="AD34" s="22">
        <f t="shared" si="12"/>
        <v>0.1</v>
      </c>
      <c r="AE34" s="21">
        <f>cálculos2!P34</f>
        <v>1</v>
      </c>
      <c r="AF34" s="22">
        <f t="shared" si="13"/>
        <v>0.25</v>
      </c>
    </row>
    <row r="35" spans="1:32" x14ac:dyDescent="0.25">
      <c r="A35" s="30" t="s">
        <v>5</v>
      </c>
      <c r="B35" s="30" t="s">
        <v>39</v>
      </c>
      <c r="C35" s="14">
        <v>179</v>
      </c>
      <c r="D35" s="14">
        <f t="shared" si="1"/>
        <v>149.16666666666666</v>
      </c>
      <c r="E35" s="13">
        <v>53</v>
      </c>
      <c r="F35" s="31">
        <f t="shared" si="2"/>
        <v>0.35530726256983242</v>
      </c>
      <c r="G35" s="13">
        <v>63</v>
      </c>
      <c r="H35" s="31">
        <f t="shared" si="3"/>
        <v>0.42234636871508385</v>
      </c>
      <c r="I35" s="13">
        <v>119</v>
      </c>
      <c r="J35" s="31">
        <f t="shared" si="4"/>
        <v>0.79776536312849167</v>
      </c>
      <c r="K35" s="13">
        <v>81</v>
      </c>
      <c r="L35" s="31">
        <f t="shared" si="5"/>
        <v>0.5430167597765363</v>
      </c>
      <c r="M35" s="13">
        <v>74</v>
      </c>
      <c r="N35" s="31">
        <f t="shared" si="6"/>
        <v>0.49608938547486037</v>
      </c>
      <c r="O35" s="13">
        <v>60</v>
      </c>
      <c r="P35" s="31">
        <f t="shared" si="7"/>
        <v>0.4022346368715084</v>
      </c>
      <c r="Q35" s="13">
        <v>49</v>
      </c>
      <c r="R35" s="31">
        <f t="shared" si="8"/>
        <v>0.32849162011173189</v>
      </c>
      <c r="S35" s="13">
        <v>61</v>
      </c>
      <c r="T35" s="31">
        <f t="shared" si="9"/>
        <v>0.40893854748603353</v>
      </c>
      <c r="U35" s="13">
        <v>60</v>
      </c>
      <c r="V35" s="31">
        <f t="shared" si="10"/>
        <v>0.4022346368715084</v>
      </c>
      <c r="W35" s="13">
        <v>57</v>
      </c>
      <c r="X35" s="31">
        <f t="shared" si="11"/>
        <v>0.382122905027933</v>
      </c>
      <c r="Z35" s="13">
        <v>44</v>
      </c>
      <c r="AA35" s="52">
        <f t="shared" si="14"/>
        <v>0.29497206703910617</v>
      </c>
      <c r="AC35" s="21">
        <f>cálculos2!O35</f>
        <v>0</v>
      </c>
      <c r="AD35" s="22">
        <f t="shared" si="12"/>
        <v>0</v>
      </c>
      <c r="AE35" s="21">
        <f>cálculos2!P35</f>
        <v>0</v>
      </c>
      <c r="AF35" s="22">
        <f t="shared" si="13"/>
        <v>0</v>
      </c>
    </row>
    <row r="36" spans="1:32" x14ac:dyDescent="0.25">
      <c r="A36" s="30" t="s">
        <v>2</v>
      </c>
      <c r="B36" s="30" t="s">
        <v>40</v>
      </c>
      <c r="C36" s="14">
        <v>142</v>
      </c>
      <c r="D36" s="14">
        <f t="shared" si="1"/>
        <v>118.33333333333334</v>
      </c>
      <c r="E36" s="13">
        <v>57</v>
      </c>
      <c r="F36" s="31">
        <f t="shared" si="2"/>
        <v>0.48169014084507039</v>
      </c>
      <c r="G36" s="13">
        <v>53</v>
      </c>
      <c r="H36" s="31">
        <f t="shared" si="3"/>
        <v>0.44788732394366193</v>
      </c>
      <c r="I36" s="13">
        <v>102</v>
      </c>
      <c r="J36" s="31">
        <f t="shared" si="4"/>
        <v>0.86197183098591545</v>
      </c>
      <c r="K36" s="13">
        <v>46</v>
      </c>
      <c r="L36" s="31">
        <f t="shared" si="5"/>
        <v>0.38873239436619716</v>
      </c>
      <c r="M36" s="13">
        <v>49</v>
      </c>
      <c r="N36" s="31">
        <f t="shared" si="6"/>
        <v>0.41408450704225347</v>
      </c>
      <c r="O36" s="13">
        <v>54</v>
      </c>
      <c r="P36" s="31">
        <f t="shared" si="7"/>
        <v>0.45633802816901403</v>
      </c>
      <c r="Q36" s="13">
        <v>50</v>
      </c>
      <c r="R36" s="31">
        <f t="shared" si="8"/>
        <v>0.42253521126760563</v>
      </c>
      <c r="S36" s="13">
        <v>48</v>
      </c>
      <c r="T36" s="31">
        <f t="shared" si="9"/>
        <v>0.40563380281690137</v>
      </c>
      <c r="U36" s="13">
        <v>45</v>
      </c>
      <c r="V36" s="31">
        <f t="shared" si="10"/>
        <v>0.38028169014084506</v>
      </c>
      <c r="W36" s="13">
        <v>48</v>
      </c>
      <c r="X36" s="31">
        <f t="shared" si="11"/>
        <v>0.40563380281690137</v>
      </c>
      <c r="Z36" s="13">
        <v>49</v>
      </c>
      <c r="AA36" s="52">
        <f t="shared" si="14"/>
        <v>0.41408450704225347</v>
      </c>
      <c r="AC36" s="21">
        <f>cálculos2!O36</f>
        <v>0</v>
      </c>
      <c r="AD36" s="22">
        <f t="shared" si="12"/>
        <v>0</v>
      </c>
      <c r="AE36" s="21">
        <f>cálculos2!P36</f>
        <v>0</v>
      </c>
      <c r="AF36" s="22">
        <f t="shared" si="13"/>
        <v>0</v>
      </c>
    </row>
    <row r="37" spans="1:32" x14ac:dyDescent="0.25">
      <c r="A37" s="30" t="s">
        <v>5</v>
      </c>
      <c r="B37" s="30" t="s">
        <v>41</v>
      </c>
      <c r="C37" s="14">
        <v>556</v>
      </c>
      <c r="D37" s="14">
        <f t="shared" si="1"/>
        <v>463.33333333333337</v>
      </c>
      <c r="E37" s="13">
        <v>179</v>
      </c>
      <c r="F37" s="31">
        <f t="shared" si="2"/>
        <v>0.38633093525179851</v>
      </c>
      <c r="G37" s="13">
        <v>166</v>
      </c>
      <c r="H37" s="31">
        <f t="shared" si="3"/>
        <v>0.358273381294964</v>
      </c>
      <c r="I37" s="13">
        <v>303</v>
      </c>
      <c r="J37" s="31">
        <f t="shared" si="4"/>
        <v>0.65395683453237408</v>
      </c>
      <c r="K37" s="13">
        <v>181</v>
      </c>
      <c r="L37" s="31">
        <f t="shared" si="5"/>
        <v>0.39064748201438848</v>
      </c>
      <c r="M37" s="13">
        <v>155</v>
      </c>
      <c r="N37" s="31">
        <f t="shared" si="6"/>
        <v>0.3345323741007194</v>
      </c>
      <c r="O37" s="13">
        <v>150</v>
      </c>
      <c r="P37" s="31">
        <f t="shared" si="7"/>
        <v>0.32374100719424459</v>
      </c>
      <c r="Q37" s="13">
        <v>107</v>
      </c>
      <c r="R37" s="31">
        <f t="shared" si="8"/>
        <v>0.23093525179856114</v>
      </c>
      <c r="S37" s="13">
        <v>161</v>
      </c>
      <c r="T37" s="31">
        <f t="shared" si="9"/>
        <v>0.34748201438848919</v>
      </c>
      <c r="U37" s="13">
        <v>168</v>
      </c>
      <c r="V37" s="31">
        <f t="shared" si="10"/>
        <v>0.36258992805755391</v>
      </c>
      <c r="W37" s="13">
        <v>130</v>
      </c>
      <c r="X37" s="31">
        <f t="shared" si="11"/>
        <v>0.2805755395683453</v>
      </c>
      <c r="Z37" s="13">
        <v>187</v>
      </c>
      <c r="AA37" s="52">
        <f t="shared" si="14"/>
        <v>0.40359712230215822</v>
      </c>
      <c r="AC37" s="21">
        <f>cálculos2!O37</f>
        <v>0</v>
      </c>
      <c r="AD37" s="22">
        <f t="shared" si="12"/>
        <v>0</v>
      </c>
      <c r="AE37" s="21">
        <f>cálculos2!P37</f>
        <v>0</v>
      </c>
      <c r="AF37" s="22">
        <f t="shared" si="13"/>
        <v>0</v>
      </c>
    </row>
    <row r="38" spans="1:32" x14ac:dyDescent="0.25">
      <c r="A38" s="30" t="s">
        <v>2</v>
      </c>
      <c r="B38" s="30" t="s">
        <v>42</v>
      </c>
      <c r="C38" s="14">
        <v>104</v>
      </c>
      <c r="D38" s="14">
        <f t="shared" si="1"/>
        <v>86.666666666666657</v>
      </c>
      <c r="E38" s="13">
        <v>57</v>
      </c>
      <c r="F38" s="31">
        <f t="shared" si="2"/>
        <v>0.6576923076923078</v>
      </c>
      <c r="G38" s="13">
        <v>34</v>
      </c>
      <c r="H38" s="31">
        <f t="shared" si="3"/>
        <v>0.39230769230769236</v>
      </c>
      <c r="I38" s="13">
        <v>69</v>
      </c>
      <c r="J38" s="31">
        <f t="shared" si="4"/>
        <v>0.79615384615384621</v>
      </c>
      <c r="K38" s="13">
        <v>39</v>
      </c>
      <c r="L38" s="31">
        <f t="shared" si="5"/>
        <v>0.45000000000000007</v>
      </c>
      <c r="M38" s="13">
        <v>43</v>
      </c>
      <c r="N38" s="31">
        <f t="shared" si="6"/>
        <v>0.49615384615384622</v>
      </c>
      <c r="O38" s="13">
        <v>31</v>
      </c>
      <c r="P38" s="31">
        <f t="shared" si="7"/>
        <v>0.35769230769230775</v>
      </c>
      <c r="Q38" s="13">
        <v>38</v>
      </c>
      <c r="R38" s="31">
        <f t="shared" si="8"/>
        <v>0.43846153846153851</v>
      </c>
      <c r="S38" s="13">
        <v>46</v>
      </c>
      <c r="T38" s="31">
        <f t="shared" si="9"/>
        <v>0.53076923076923088</v>
      </c>
      <c r="U38" s="13">
        <v>46</v>
      </c>
      <c r="V38" s="31">
        <f t="shared" si="10"/>
        <v>0.53076923076923088</v>
      </c>
      <c r="W38" s="13">
        <v>45</v>
      </c>
      <c r="X38" s="31">
        <f t="shared" si="11"/>
        <v>0.51923076923076927</v>
      </c>
      <c r="Z38" s="13">
        <v>50</v>
      </c>
      <c r="AA38" s="52">
        <f t="shared" si="14"/>
        <v>0.57692307692307698</v>
      </c>
      <c r="AC38" s="21">
        <f>cálculos2!O38</f>
        <v>0</v>
      </c>
      <c r="AD38" s="22">
        <f t="shared" si="12"/>
        <v>0</v>
      </c>
      <c r="AE38" s="21">
        <f>cálculos2!P38</f>
        <v>0</v>
      </c>
      <c r="AF38" s="22">
        <f t="shared" si="13"/>
        <v>0</v>
      </c>
    </row>
    <row r="39" spans="1:32" x14ac:dyDescent="0.25">
      <c r="A39" s="30" t="s">
        <v>5</v>
      </c>
      <c r="B39" s="30" t="s">
        <v>43</v>
      </c>
      <c r="C39" s="14">
        <v>446</v>
      </c>
      <c r="D39" s="14">
        <f t="shared" si="1"/>
        <v>371.66666666666663</v>
      </c>
      <c r="E39" s="13">
        <v>139</v>
      </c>
      <c r="F39" s="31">
        <f t="shared" si="2"/>
        <v>0.37399103139013457</v>
      </c>
      <c r="G39" s="13">
        <v>128</v>
      </c>
      <c r="H39" s="31">
        <f t="shared" si="3"/>
        <v>0.34439461883408073</v>
      </c>
      <c r="I39" s="13">
        <v>258</v>
      </c>
      <c r="J39" s="31">
        <f t="shared" si="4"/>
        <v>0.69417040358744397</v>
      </c>
      <c r="K39" s="13">
        <v>159</v>
      </c>
      <c r="L39" s="31">
        <f t="shared" si="5"/>
        <v>0.42780269058295967</v>
      </c>
      <c r="M39" s="13">
        <v>151</v>
      </c>
      <c r="N39" s="31">
        <f t="shared" si="6"/>
        <v>0.40627802690582965</v>
      </c>
      <c r="O39" s="13">
        <v>162</v>
      </c>
      <c r="P39" s="31">
        <f t="shared" si="7"/>
        <v>0.43587443946188348</v>
      </c>
      <c r="Q39" s="13">
        <v>99</v>
      </c>
      <c r="R39" s="31">
        <f t="shared" si="8"/>
        <v>0.26636771300448431</v>
      </c>
      <c r="S39" s="13">
        <v>120</v>
      </c>
      <c r="T39" s="31">
        <f t="shared" si="9"/>
        <v>0.32286995515695072</v>
      </c>
      <c r="U39" s="13">
        <v>130</v>
      </c>
      <c r="V39" s="31">
        <f t="shared" si="10"/>
        <v>0.34977578475336324</v>
      </c>
      <c r="W39" s="13">
        <v>112</v>
      </c>
      <c r="X39" s="31">
        <f t="shared" si="11"/>
        <v>0.30134529147982064</v>
      </c>
      <c r="Z39" s="13">
        <v>122</v>
      </c>
      <c r="AA39" s="52">
        <f t="shared" si="14"/>
        <v>0.32825112107623322</v>
      </c>
      <c r="AC39" s="21">
        <f>cálculos2!O39</f>
        <v>0</v>
      </c>
      <c r="AD39" s="22">
        <f t="shared" si="12"/>
        <v>0</v>
      </c>
      <c r="AE39" s="21">
        <f>cálculos2!P39</f>
        <v>0</v>
      </c>
      <c r="AF39" s="22">
        <f t="shared" si="13"/>
        <v>0</v>
      </c>
    </row>
    <row r="40" spans="1:32" x14ac:dyDescent="0.25">
      <c r="A40" s="30" t="s">
        <v>3</v>
      </c>
      <c r="B40" s="30" t="s">
        <v>44</v>
      </c>
      <c r="C40" s="14">
        <v>455</v>
      </c>
      <c r="D40" s="14">
        <f t="shared" si="1"/>
        <v>379.16666666666663</v>
      </c>
      <c r="E40" s="13">
        <v>185</v>
      </c>
      <c r="F40" s="31">
        <f t="shared" si="2"/>
        <v>0.48791208791208796</v>
      </c>
      <c r="G40" s="13">
        <v>131</v>
      </c>
      <c r="H40" s="31">
        <f t="shared" si="3"/>
        <v>0.34549450549450555</v>
      </c>
      <c r="I40" s="13">
        <v>259</v>
      </c>
      <c r="J40" s="31">
        <f t="shared" si="4"/>
        <v>0.68307692307692314</v>
      </c>
      <c r="K40" s="13">
        <v>145</v>
      </c>
      <c r="L40" s="31">
        <f t="shared" si="5"/>
        <v>0.38241758241758245</v>
      </c>
      <c r="M40" s="13">
        <v>151</v>
      </c>
      <c r="N40" s="31">
        <f t="shared" si="6"/>
        <v>0.39824175824175828</v>
      </c>
      <c r="O40" s="13">
        <v>140</v>
      </c>
      <c r="P40" s="31">
        <f t="shared" si="7"/>
        <v>0.36923076923076925</v>
      </c>
      <c r="Q40" s="13">
        <v>116</v>
      </c>
      <c r="R40" s="31">
        <f t="shared" si="8"/>
        <v>0.30593406593406597</v>
      </c>
      <c r="S40" s="13">
        <v>152</v>
      </c>
      <c r="T40" s="31">
        <f t="shared" si="9"/>
        <v>0.40087912087912092</v>
      </c>
      <c r="U40" s="13">
        <v>152</v>
      </c>
      <c r="V40" s="31">
        <f t="shared" si="10"/>
        <v>0.40087912087912092</v>
      </c>
      <c r="W40" s="13">
        <v>121</v>
      </c>
      <c r="X40" s="31">
        <f t="shared" si="11"/>
        <v>0.31912087912087916</v>
      </c>
      <c r="Z40" s="13">
        <v>180</v>
      </c>
      <c r="AA40" s="52">
        <f t="shared" si="14"/>
        <v>0.47472527472527476</v>
      </c>
      <c r="AC40" s="21">
        <f>cálculos2!O40</f>
        <v>0</v>
      </c>
      <c r="AD40" s="22">
        <f t="shared" si="12"/>
        <v>0</v>
      </c>
      <c r="AE40" s="21">
        <f>cálculos2!P40</f>
        <v>0</v>
      </c>
      <c r="AF40" s="22">
        <f t="shared" si="13"/>
        <v>0</v>
      </c>
    </row>
    <row r="41" spans="1:32" x14ac:dyDescent="0.25">
      <c r="A41" s="30" t="s">
        <v>5</v>
      </c>
      <c r="B41" s="30" t="s">
        <v>45</v>
      </c>
      <c r="C41" s="14">
        <v>150</v>
      </c>
      <c r="D41" s="14">
        <f t="shared" si="1"/>
        <v>125</v>
      </c>
      <c r="E41" s="13">
        <v>61</v>
      </c>
      <c r="F41" s="31">
        <f t="shared" si="2"/>
        <v>0.48799999999999999</v>
      </c>
      <c r="G41" s="13">
        <v>47</v>
      </c>
      <c r="H41" s="31">
        <f t="shared" si="3"/>
        <v>0.376</v>
      </c>
      <c r="I41" s="13">
        <v>91</v>
      </c>
      <c r="J41" s="31">
        <f t="shared" si="4"/>
        <v>0.72799999999999998</v>
      </c>
      <c r="K41" s="13">
        <v>63</v>
      </c>
      <c r="L41" s="31">
        <f t="shared" si="5"/>
        <v>0.504</v>
      </c>
      <c r="M41" s="13">
        <v>62</v>
      </c>
      <c r="N41" s="31">
        <f t="shared" si="6"/>
        <v>0.496</v>
      </c>
      <c r="O41" s="13">
        <v>50</v>
      </c>
      <c r="P41" s="31">
        <f t="shared" si="7"/>
        <v>0.4</v>
      </c>
      <c r="Q41" s="13">
        <v>36</v>
      </c>
      <c r="R41" s="31">
        <f t="shared" si="8"/>
        <v>0.28799999999999998</v>
      </c>
      <c r="S41" s="13">
        <v>53</v>
      </c>
      <c r="T41" s="31">
        <f t="shared" si="9"/>
        <v>0.42399999999999999</v>
      </c>
      <c r="U41" s="13">
        <v>63</v>
      </c>
      <c r="V41" s="31">
        <f t="shared" si="10"/>
        <v>0.504</v>
      </c>
      <c r="W41" s="13">
        <v>41</v>
      </c>
      <c r="X41" s="31">
        <f t="shared" si="11"/>
        <v>0.32800000000000001</v>
      </c>
      <c r="Z41" s="13">
        <v>62</v>
      </c>
      <c r="AA41" s="52">
        <f t="shared" si="14"/>
        <v>0.496</v>
      </c>
      <c r="AC41" s="21">
        <f>cálculos2!O41</f>
        <v>0</v>
      </c>
      <c r="AD41" s="22">
        <f t="shared" si="12"/>
        <v>0</v>
      </c>
      <c r="AE41" s="21">
        <f>cálculos2!P41</f>
        <v>0</v>
      </c>
      <c r="AF41" s="22">
        <f t="shared" si="13"/>
        <v>0</v>
      </c>
    </row>
    <row r="42" spans="1:32" x14ac:dyDescent="0.25">
      <c r="A42" s="30" t="s">
        <v>2</v>
      </c>
      <c r="B42" s="30" t="s">
        <v>46</v>
      </c>
      <c r="C42" s="14">
        <v>160</v>
      </c>
      <c r="D42" s="14">
        <f t="shared" si="1"/>
        <v>133.33333333333334</v>
      </c>
      <c r="E42" s="13">
        <v>75</v>
      </c>
      <c r="F42" s="31">
        <f t="shared" si="2"/>
        <v>0.5625</v>
      </c>
      <c r="G42" s="13">
        <v>48</v>
      </c>
      <c r="H42" s="31">
        <f t="shared" si="3"/>
        <v>0.36</v>
      </c>
      <c r="I42" s="13">
        <v>98</v>
      </c>
      <c r="J42" s="31">
        <f t="shared" si="4"/>
        <v>0.73499999999999999</v>
      </c>
      <c r="K42" s="13">
        <v>62</v>
      </c>
      <c r="L42" s="31">
        <f t="shared" si="5"/>
        <v>0.46499999999999997</v>
      </c>
      <c r="M42" s="13">
        <v>62</v>
      </c>
      <c r="N42" s="31">
        <f t="shared" si="6"/>
        <v>0.46499999999999997</v>
      </c>
      <c r="O42" s="13">
        <v>57</v>
      </c>
      <c r="P42" s="31">
        <f t="shared" si="7"/>
        <v>0.42749999999999999</v>
      </c>
      <c r="Q42" s="13">
        <v>31</v>
      </c>
      <c r="R42" s="31">
        <f t="shared" si="8"/>
        <v>0.23249999999999998</v>
      </c>
      <c r="S42" s="13">
        <v>57</v>
      </c>
      <c r="T42" s="31">
        <f t="shared" si="9"/>
        <v>0.42749999999999999</v>
      </c>
      <c r="U42" s="13">
        <v>59</v>
      </c>
      <c r="V42" s="31">
        <f t="shared" si="10"/>
        <v>0.44249999999999995</v>
      </c>
      <c r="W42" s="13">
        <v>57</v>
      </c>
      <c r="X42" s="31">
        <f t="shared" si="11"/>
        <v>0.42749999999999999</v>
      </c>
      <c r="Z42" s="13">
        <v>70</v>
      </c>
      <c r="AA42" s="52">
        <f t="shared" si="14"/>
        <v>0.52499999999999991</v>
      </c>
      <c r="AC42" s="21">
        <f>cálculos2!O42</f>
        <v>0</v>
      </c>
      <c r="AD42" s="22">
        <f t="shared" si="12"/>
        <v>0</v>
      </c>
      <c r="AE42" s="21">
        <f>cálculos2!P42</f>
        <v>0</v>
      </c>
      <c r="AF42" s="22">
        <f t="shared" si="13"/>
        <v>0</v>
      </c>
    </row>
    <row r="43" spans="1:32" x14ac:dyDescent="0.25">
      <c r="A43" s="30" t="s">
        <v>2</v>
      </c>
      <c r="B43" s="30" t="s">
        <v>47</v>
      </c>
      <c r="C43" s="14">
        <v>96</v>
      </c>
      <c r="D43" s="14">
        <f t="shared" si="1"/>
        <v>80</v>
      </c>
      <c r="E43" s="13">
        <v>36</v>
      </c>
      <c r="F43" s="31">
        <f t="shared" si="2"/>
        <v>0.45</v>
      </c>
      <c r="G43" s="13">
        <v>43</v>
      </c>
      <c r="H43" s="31">
        <f t="shared" si="3"/>
        <v>0.53749999999999998</v>
      </c>
      <c r="I43" s="13">
        <v>86</v>
      </c>
      <c r="J43" s="31">
        <f t="shared" si="4"/>
        <v>1.075</v>
      </c>
      <c r="K43" s="13">
        <v>57</v>
      </c>
      <c r="L43" s="31">
        <f t="shared" si="5"/>
        <v>0.71250000000000002</v>
      </c>
      <c r="M43" s="13">
        <v>57</v>
      </c>
      <c r="N43" s="31">
        <f t="shared" si="6"/>
        <v>0.71250000000000002</v>
      </c>
      <c r="O43" s="13">
        <v>51</v>
      </c>
      <c r="P43" s="31">
        <f t="shared" si="7"/>
        <v>0.63749999999999996</v>
      </c>
      <c r="Q43" s="13">
        <v>25</v>
      </c>
      <c r="R43" s="31">
        <f t="shared" si="8"/>
        <v>0.3125</v>
      </c>
      <c r="S43" s="13">
        <v>37</v>
      </c>
      <c r="T43" s="31">
        <f t="shared" si="9"/>
        <v>0.46250000000000002</v>
      </c>
      <c r="U43" s="13">
        <v>35</v>
      </c>
      <c r="V43" s="31">
        <f t="shared" si="10"/>
        <v>0.4375</v>
      </c>
      <c r="W43" s="13">
        <v>38</v>
      </c>
      <c r="X43" s="31">
        <f t="shared" si="11"/>
        <v>0.47499999999999998</v>
      </c>
      <c r="Z43" s="13">
        <v>38</v>
      </c>
      <c r="AA43" s="52">
        <f t="shared" si="14"/>
        <v>0.47499999999999998</v>
      </c>
      <c r="AC43" s="21">
        <f>cálculos2!O43</f>
        <v>1</v>
      </c>
      <c r="AD43" s="22">
        <f t="shared" si="12"/>
        <v>0.1</v>
      </c>
      <c r="AE43" s="21">
        <f>cálculos2!P43</f>
        <v>1</v>
      </c>
      <c r="AF43" s="22">
        <f t="shared" si="13"/>
        <v>0.25</v>
      </c>
    </row>
    <row r="44" spans="1:32" x14ac:dyDescent="0.25">
      <c r="A44" s="30" t="s">
        <v>4</v>
      </c>
      <c r="B44" s="30" t="s">
        <v>48</v>
      </c>
      <c r="C44" s="14">
        <v>2612</v>
      </c>
      <c r="D44" s="14">
        <f t="shared" si="1"/>
        <v>2176.6666666666665</v>
      </c>
      <c r="E44" s="13">
        <v>870</v>
      </c>
      <c r="F44" s="31">
        <f t="shared" si="2"/>
        <v>0.39969372128637065</v>
      </c>
      <c r="G44" s="13">
        <v>691</v>
      </c>
      <c r="H44" s="31">
        <f t="shared" si="3"/>
        <v>0.31745788667687597</v>
      </c>
      <c r="I44" s="13">
        <v>1356</v>
      </c>
      <c r="J44" s="31">
        <f t="shared" si="4"/>
        <v>0.6229709035222053</v>
      </c>
      <c r="K44" s="13">
        <v>789</v>
      </c>
      <c r="L44" s="31">
        <f t="shared" si="5"/>
        <v>0.36248085758039816</v>
      </c>
      <c r="M44" s="13">
        <v>756</v>
      </c>
      <c r="N44" s="31">
        <f t="shared" si="6"/>
        <v>0.34732006125574277</v>
      </c>
      <c r="O44" s="13">
        <v>710</v>
      </c>
      <c r="P44" s="31">
        <f t="shared" si="7"/>
        <v>0.32618683001531396</v>
      </c>
      <c r="Q44" s="13">
        <v>615</v>
      </c>
      <c r="R44" s="31">
        <f t="shared" si="8"/>
        <v>0.28254211332312407</v>
      </c>
      <c r="S44" s="13">
        <v>752</v>
      </c>
      <c r="T44" s="31">
        <f t="shared" si="9"/>
        <v>0.34548238897396633</v>
      </c>
      <c r="U44" s="13">
        <v>871</v>
      </c>
      <c r="V44" s="31">
        <f t="shared" si="10"/>
        <v>0.40015313935681474</v>
      </c>
      <c r="W44" s="13">
        <v>678</v>
      </c>
      <c r="X44" s="31">
        <f t="shared" si="11"/>
        <v>0.31148545176110265</v>
      </c>
      <c r="Z44" s="13">
        <v>836</v>
      </c>
      <c r="AA44" s="52">
        <f t="shared" si="14"/>
        <v>0.38407350689127107</v>
      </c>
      <c r="AC44" s="21">
        <f>cálculos2!O44</f>
        <v>0</v>
      </c>
      <c r="AD44" s="22">
        <f t="shared" si="12"/>
        <v>0</v>
      </c>
      <c r="AE44" s="21">
        <f>cálculos2!P44</f>
        <v>0</v>
      </c>
      <c r="AF44" s="22">
        <f t="shared" si="13"/>
        <v>0</v>
      </c>
    </row>
    <row r="45" spans="1:32" x14ac:dyDescent="0.25">
      <c r="A45" s="30" t="s">
        <v>4</v>
      </c>
      <c r="B45" s="30" t="s">
        <v>49</v>
      </c>
      <c r="C45" s="14">
        <v>174</v>
      </c>
      <c r="D45" s="14">
        <f t="shared" si="1"/>
        <v>145</v>
      </c>
      <c r="E45" s="13">
        <v>51</v>
      </c>
      <c r="F45" s="31">
        <f t="shared" si="2"/>
        <v>0.35172413793103446</v>
      </c>
      <c r="G45" s="13">
        <v>56</v>
      </c>
      <c r="H45" s="31">
        <f t="shared" si="3"/>
        <v>0.38620689655172413</v>
      </c>
      <c r="I45" s="13">
        <v>114</v>
      </c>
      <c r="J45" s="31">
        <f t="shared" si="4"/>
        <v>0.78620689655172415</v>
      </c>
      <c r="K45" s="13">
        <v>59</v>
      </c>
      <c r="L45" s="31">
        <f t="shared" si="5"/>
        <v>0.40689655172413791</v>
      </c>
      <c r="M45" s="13">
        <v>57</v>
      </c>
      <c r="N45" s="31">
        <f t="shared" si="6"/>
        <v>0.39310344827586208</v>
      </c>
      <c r="O45" s="13">
        <v>57</v>
      </c>
      <c r="P45" s="31">
        <f t="shared" si="7"/>
        <v>0.39310344827586208</v>
      </c>
      <c r="Q45" s="13">
        <v>53</v>
      </c>
      <c r="R45" s="31">
        <f t="shared" si="8"/>
        <v>0.36551724137931035</v>
      </c>
      <c r="S45" s="13">
        <v>35</v>
      </c>
      <c r="T45" s="31">
        <f t="shared" si="9"/>
        <v>0.2413793103448276</v>
      </c>
      <c r="U45" s="13">
        <v>39</v>
      </c>
      <c r="V45" s="31">
        <f t="shared" si="10"/>
        <v>0.26896551724137929</v>
      </c>
      <c r="W45" s="13">
        <v>36</v>
      </c>
      <c r="X45" s="31">
        <f t="shared" si="11"/>
        <v>0.24827586206896551</v>
      </c>
      <c r="Z45" s="13">
        <v>49</v>
      </c>
      <c r="AA45" s="52">
        <f t="shared" si="14"/>
        <v>0.33793103448275863</v>
      </c>
      <c r="AC45" s="21">
        <f>cálculos2!O45</f>
        <v>0</v>
      </c>
      <c r="AD45" s="22">
        <f t="shared" si="12"/>
        <v>0</v>
      </c>
      <c r="AE45" s="21">
        <f>cálculos2!P45</f>
        <v>0</v>
      </c>
      <c r="AF45" s="22">
        <f t="shared" si="13"/>
        <v>0</v>
      </c>
    </row>
    <row r="46" spans="1:32" x14ac:dyDescent="0.25">
      <c r="A46" s="30" t="s">
        <v>5</v>
      </c>
      <c r="B46" s="30" t="s">
        <v>50</v>
      </c>
      <c r="C46" s="14">
        <v>539</v>
      </c>
      <c r="D46" s="14">
        <f t="shared" si="1"/>
        <v>449.16666666666663</v>
      </c>
      <c r="E46" s="13">
        <v>188</v>
      </c>
      <c r="F46" s="31">
        <f t="shared" si="2"/>
        <v>0.41855287569573285</v>
      </c>
      <c r="G46" s="13">
        <v>170</v>
      </c>
      <c r="H46" s="31">
        <f t="shared" si="3"/>
        <v>0.37847866419294995</v>
      </c>
      <c r="I46" s="13">
        <v>337</v>
      </c>
      <c r="J46" s="31">
        <f t="shared" si="4"/>
        <v>0.75027829313543604</v>
      </c>
      <c r="K46" s="13">
        <v>186</v>
      </c>
      <c r="L46" s="31">
        <f t="shared" si="5"/>
        <v>0.41410018552875699</v>
      </c>
      <c r="M46" s="13">
        <v>185</v>
      </c>
      <c r="N46" s="31">
        <f t="shared" si="6"/>
        <v>0.41187384044526903</v>
      </c>
      <c r="O46" s="13">
        <v>175</v>
      </c>
      <c r="P46" s="31">
        <f t="shared" si="7"/>
        <v>0.38961038961038963</v>
      </c>
      <c r="Q46" s="13">
        <v>127</v>
      </c>
      <c r="R46" s="31">
        <f t="shared" si="8"/>
        <v>0.28274582560296846</v>
      </c>
      <c r="S46" s="13">
        <v>167</v>
      </c>
      <c r="T46" s="31">
        <f t="shared" si="9"/>
        <v>0.37179962894248614</v>
      </c>
      <c r="U46" s="13">
        <v>189</v>
      </c>
      <c r="V46" s="31">
        <f t="shared" si="10"/>
        <v>0.42077922077922081</v>
      </c>
      <c r="W46" s="13">
        <v>157</v>
      </c>
      <c r="X46" s="31">
        <f t="shared" si="11"/>
        <v>0.34953617810760673</v>
      </c>
      <c r="Z46" s="13">
        <v>165</v>
      </c>
      <c r="AA46" s="52">
        <f t="shared" si="14"/>
        <v>0.36734693877551022</v>
      </c>
      <c r="AC46" s="21">
        <f>cálculos2!O46</f>
        <v>0</v>
      </c>
      <c r="AD46" s="22">
        <f t="shared" si="12"/>
        <v>0</v>
      </c>
      <c r="AE46" s="21">
        <f>cálculos2!P46</f>
        <v>0</v>
      </c>
      <c r="AF46" s="22">
        <f t="shared" si="13"/>
        <v>0</v>
      </c>
    </row>
    <row r="47" spans="1:32" x14ac:dyDescent="0.25">
      <c r="A47" s="30" t="s">
        <v>2</v>
      </c>
      <c r="B47" s="30" t="s">
        <v>51</v>
      </c>
      <c r="C47" s="14">
        <v>249</v>
      </c>
      <c r="D47" s="14">
        <f t="shared" si="1"/>
        <v>207.5</v>
      </c>
      <c r="E47" s="13">
        <v>65</v>
      </c>
      <c r="F47" s="31">
        <f t="shared" si="2"/>
        <v>0.31325301204819278</v>
      </c>
      <c r="G47" s="13">
        <v>72</v>
      </c>
      <c r="H47" s="31">
        <f t="shared" si="3"/>
        <v>0.34698795180722891</v>
      </c>
      <c r="I47" s="13">
        <v>143</v>
      </c>
      <c r="J47" s="31">
        <f t="shared" si="4"/>
        <v>0.68915662650602405</v>
      </c>
      <c r="K47" s="13">
        <v>84</v>
      </c>
      <c r="L47" s="31">
        <f t="shared" si="5"/>
        <v>0.40481927710843374</v>
      </c>
      <c r="M47" s="13">
        <v>90</v>
      </c>
      <c r="N47" s="31">
        <f t="shared" si="6"/>
        <v>0.43373493975903615</v>
      </c>
      <c r="O47" s="13">
        <v>79</v>
      </c>
      <c r="P47" s="31">
        <f t="shared" si="7"/>
        <v>0.38072289156626504</v>
      </c>
      <c r="Q47" s="13">
        <v>51</v>
      </c>
      <c r="R47" s="31">
        <f t="shared" si="8"/>
        <v>0.24578313253012049</v>
      </c>
      <c r="S47" s="13">
        <v>78</v>
      </c>
      <c r="T47" s="31">
        <f t="shared" si="9"/>
        <v>0.37590361445783133</v>
      </c>
      <c r="U47" s="13">
        <v>65</v>
      </c>
      <c r="V47" s="31">
        <f t="shared" si="10"/>
        <v>0.31325301204819278</v>
      </c>
      <c r="W47" s="13">
        <v>65</v>
      </c>
      <c r="X47" s="31">
        <f t="shared" si="11"/>
        <v>0.31325301204819278</v>
      </c>
      <c r="Z47" s="13">
        <v>55</v>
      </c>
      <c r="AA47" s="52">
        <f t="shared" si="14"/>
        <v>0.26506024096385544</v>
      </c>
      <c r="AC47" s="21">
        <f>cálculos2!O47</f>
        <v>0</v>
      </c>
      <c r="AD47" s="22">
        <f t="shared" si="12"/>
        <v>0</v>
      </c>
      <c r="AE47" s="21">
        <f>cálculos2!P47</f>
        <v>0</v>
      </c>
      <c r="AF47" s="22">
        <f t="shared" si="13"/>
        <v>0</v>
      </c>
    </row>
    <row r="48" spans="1:32" x14ac:dyDescent="0.25">
      <c r="A48" s="30" t="s">
        <v>4</v>
      </c>
      <c r="B48" s="30" t="s">
        <v>52</v>
      </c>
      <c r="C48" s="14">
        <v>146</v>
      </c>
      <c r="D48" s="14">
        <f t="shared" si="1"/>
        <v>121.66666666666666</v>
      </c>
      <c r="E48" s="13">
        <v>59</v>
      </c>
      <c r="F48" s="31">
        <f t="shared" si="2"/>
        <v>0.48493150684931513</v>
      </c>
      <c r="G48" s="13">
        <v>54</v>
      </c>
      <c r="H48" s="31">
        <f t="shared" si="3"/>
        <v>0.44383561643835617</v>
      </c>
      <c r="I48" s="13">
        <v>103</v>
      </c>
      <c r="J48" s="31">
        <f t="shared" si="4"/>
        <v>0.8465753424657535</v>
      </c>
      <c r="K48" s="13">
        <v>37</v>
      </c>
      <c r="L48" s="31">
        <f t="shared" si="5"/>
        <v>0.30410958904109592</v>
      </c>
      <c r="M48" s="13">
        <v>39</v>
      </c>
      <c r="N48" s="31">
        <f t="shared" si="6"/>
        <v>0.32054794520547947</v>
      </c>
      <c r="O48" s="13">
        <v>36</v>
      </c>
      <c r="P48" s="31">
        <f t="shared" si="7"/>
        <v>0.29589041095890412</v>
      </c>
      <c r="Q48" s="13">
        <v>40</v>
      </c>
      <c r="R48" s="31">
        <f t="shared" si="8"/>
        <v>0.32876712328767127</v>
      </c>
      <c r="S48" s="13">
        <v>46</v>
      </c>
      <c r="T48" s="31">
        <f t="shared" si="9"/>
        <v>0.37808219178082197</v>
      </c>
      <c r="U48" s="13">
        <v>51</v>
      </c>
      <c r="V48" s="31">
        <f t="shared" si="10"/>
        <v>0.41917808219178088</v>
      </c>
      <c r="W48" s="13">
        <v>46</v>
      </c>
      <c r="X48" s="31">
        <f t="shared" si="11"/>
        <v>0.37808219178082197</v>
      </c>
      <c r="Z48" s="13">
        <v>57</v>
      </c>
      <c r="AA48" s="52">
        <f t="shared" si="14"/>
        <v>0.46849315068493153</v>
      </c>
      <c r="AC48" s="21">
        <f>cálculos2!O48</f>
        <v>0</v>
      </c>
      <c r="AD48" s="22">
        <f t="shared" si="12"/>
        <v>0</v>
      </c>
      <c r="AE48" s="21">
        <f>cálculos2!P48</f>
        <v>0</v>
      </c>
      <c r="AF48" s="22">
        <f t="shared" si="13"/>
        <v>0</v>
      </c>
    </row>
    <row r="49" spans="1:32" x14ac:dyDescent="0.25">
      <c r="A49" s="30" t="s">
        <v>5</v>
      </c>
      <c r="B49" s="30" t="s">
        <v>53</v>
      </c>
      <c r="C49" s="14">
        <v>307</v>
      </c>
      <c r="D49" s="14">
        <f t="shared" si="1"/>
        <v>255.83333333333331</v>
      </c>
      <c r="E49" s="13">
        <v>102</v>
      </c>
      <c r="F49" s="31">
        <f t="shared" si="2"/>
        <v>0.39869706840390884</v>
      </c>
      <c r="G49" s="13">
        <v>78</v>
      </c>
      <c r="H49" s="31">
        <f t="shared" si="3"/>
        <v>0.30488599348534207</v>
      </c>
      <c r="I49" s="13">
        <v>154</v>
      </c>
      <c r="J49" s="31">
        <f t="shared" si="4"/>
        <v>0.60195439739413681</v>
      </c>
      <c r="K49" s="13">
        <v>85</v>
      </c>
      <c r="L49" s="31">
        <f t="shared" si="5"/>
        <v>0.33224755700325737</v>
      </c>
      <c r="M49" s="13">
        <v>83</v>
      </c>
      <c r="N49" s="31">
        <f t="shared" si="6"/>
        <v>0.3244299674267101</v>
      </c>
      <c r="O49" s="13">
        <v>77</v>
      </c>
      <c r="P49" s="31">
        <f t="shared" si="7"/>
        <v>0.3009771986970684</v>
      </c>
      <c r="Q49" s="13">
        <v>56</v>
      </c>
      <c r="R49" s="31">
        <f t="shared" si="8"/>
        <v>0.21889250814332248</v>
      </c>
      <c r="S49" s="13">
        <v>85</v>
      </c>
      <c r="T49" s="31">
        <f t="shared" si="9"/>
        <v>0.33224755700325737</v>
      </c>
      <c r="U49" s="13">
        <v>95</v>
      </c>
      <c r="V49" s="31">
        <f t="shared" si="10"/>
        <v>0.37133550488599354</v>
      </c>
      <c r="W49" s="13">
        <v>84</v>
      </c>
      <c r="X49" s="31">
        <f t="shared" si="11"/>
        <v>0.32833876221498376</v>
      </c>
      <c r="Z49" s="13">
        <v>100</v>
      </c>
      <c r="AA49" s="52">
        <f t="shared" si="14"/>
        <v>0.39087947882736157</v>
      </c>
      <c r="AC49" s="21">
        <f>cálculos2!O49</f>
        <v>0</v>
      </c>
      <c r="AD49" s="22">
        <f t="shared" si="12"/>
        <v>0</v>
      </c>
      <c r="AE49" s="21">
        <f>cálculos2!P49</f>
        <v>0</v>
      </c>
      <c r="AF49" s="22">
        <f t="shared" si="13"/>
        <v>0</v>
      </c>
    </row>
    <row r="50" spans="1:32" x14ac:dyDescent="0.25">
      <c r="A50" s="30" t="s">
        <v>3</v>
      </c>
      <c r="B50" s="30" t="s">
        <v>54</v>
      </c>
      <c r="C50" s="14">
        <v>254</v>
      </c>
      <c r="D50" s="14">
        <f t="shared" si="1"/>
        <v>211.66666666666669</v>
      </c>
      <c r="E50" s="13">
        <v>92</v>
      </c>
      <c r="F50" s="31">
        <f t="shared" si="2"/>
        <v>0.43464566929133852</v>
      </c>
      <c r="G50" s="13">
        <v>78</v>
      </c>
      <c r="H50" s="31">
        <f t="shared" si="3"/>
        <v>0.36850393700787398</v>
      </c>
      <c r="I50" s="13">
        <v>154</v>
      </c>
      <c r="J50" s="31">
        <f t="shared" si="4"/>
        <v>0.72755905511811014</v>
      </c>
      <c r="K50" s="13">
        <v>75</v>
      </c>
      <c r="L50" s="31">
        <f t="shared" si="5"/>
        <v>0.3543307086614173</v>
      </c>
      <c r="M50" s="13">
        <v>81</v>
      </c>
      <c r="N50" s="31">
        <f t="shared" si="6"/>
        <v>0.38267716535433066</v>
      </c>
      <c r="O50" s="13">
        <v>81</v>
      </c>
      <c r="P50" s="31">
        <f t="shared" si="7"/>
        <v>0.38267716535433066</v>
      </c>
      <c r="Q50" s="13">
        <v>91</v>
      </c>
      <c r="R50" s="31">
        <f t="shared" si="8"/>
        <v>0.42992125984251967</v>
      </c>
      <c r="S50" s="13">
        <v>95</v>
      </c>
      <c r="T50" s="31">
        <f t="shared" si="9"/>
        <v>0.44881889763779526</v>
      </c>
      <c r="U50" s="13">
        <v>96</v>
      </c>
      <c r="V50" s="31">
        <f t="shared" si="10"/>
        <v>0.45354330708661411</v>
      </c>
      <c r="W50" s="13">
        <v>94</v>
      </c>
      <c r="X50" s="31">
        <f t="shared" si="11"/>
        <v>0.44409448818897634</v>
      </c>
      <c r="Z50" s="13">
        <v>94</v>
      </c>
      <c r="AA50" s="52">
        <f t="shared" si="14"/>
        <v>0.44409448818897634</v>
      </c>
      <c r="AC50" s="21">
        <f>cálculos2!O50</f>
        <v>0</v>
      </c>
      <c r="AD50" s="22">
        <f t="shared" si="12"/>
        <v>0</v>
      </c>
      <c r="AE50" s="21">
        <f>cálculos2!P50</f>
        <v>0</v>
      </c>
      <c r="AF50" s="22">
        <f t="shared" si="13"/>
        <v>0</v>
      </c>
    </row>
    <row r="51" spans="1:32" x14ac:dyDescent="0.25">
      <c r="A51" s="30" t="s">
        <v>3</v>
      </c>
      <c r="B51" s="30" t="s">
        <v>55</v>
      </c>
      <c r="C51" s="14">
        <v>87</v>
      </c>
      <c r="D51" s="14">
        <f t="shared" si="1"/>
        <v>72.5</v>
      </c>
      <c r="E51" s="13">
        <v>23</v>
      </c>
      <c r="F51" s="31">
        <f t="shared" si="2"/>
        <v>0.31724137931034485</v>
      </c>
      <c r="G51" s="13">
        <v>21</v>
      </c>
      <c r="H51" s="31">
        <f t="shared" si="3"/>
        <v>0.28965517241379313</v>
      </c>
      <c r="I51" s="13">
        <v>43</v>
      </c>
      <c r="J51" s="31">
        <f t="shared" si="4"/>
        <v>0.59310344827586203</v>
      </c>
      <c r="K51" s="13">
        <v>25</v>
      </c>
      <c r="L51" s="31">
        <f t="shared" si="5"/>
        <v>0.34482758620689657</v>
      </c>
      <c r="M51" s="13">
        <v>26</v>
      </c>
      <c r="N51" s="31">
        <f t="shared" si="6"/>
        <v>0.35862068965517241</v>
      </c>
      <c r="O51" s="13">
        <v>24</v>
      </c>
      <c r="P51" s="31">
        <f t="shared" si="7"/>
        <v>0.33103448275862069</v>
      </c>
      <c r="Q51" s="13">
        <v>10</v>
      </c>
      <c r="R51" s="31">
        <f t="shared" si="8"/>
        <v>0.13793103448275862</v>
      </c>
      <c r="S51" s="13">
        <v>27</v>
      </c>
      <c r="T51" s="31">
        <f t="shared" si="9"/>
        <v>0.3724137931034483</v>
      </c>
      <c r="U51" s="13">
        <v>23</v>
      </c>
      <c r="V51" s="31">
        <f t="shared" si="10"/>
        <v>0.31724137931034485</v>
      </c>
      <c r="W51" s="13">
        <v>32</v>
      </c>
      <c r="X51" s="31">
        <f t="shared" si="11"/>
        <v>0.44137931034482758</v>
      </c>
      <c r="Z51" s="13">
        <v>23</v>
      </c>
      <c r="AA51" s="52">
        <f t="shared" si="14"/>
        <v>0.31724137931034485</v>
      </c>
      <c r="AC51" s="21">
        <f>cálculos2!O51</f>
        <v>0</v>
      </c>
      <c r="AD51" s="22">
        <f t="shared" si="12"/>
        <v>0</v>
      </c>
      <c r="AE51" s="21">
        <f>cálculos2!P51</f>
        <v>0</v>
      </c>
      <c r="AF51" s="22">
        <f t="shared" si="13"/>
        <v>0</v>
      </c>
    </row>
    <row r="52" spans="1:32" x14ac:dyDescent="0.25">
      <c r="A52" s="30" t="s">
        <v>5</v>
      </c>
      <c r="B52" s="30" t="s">
        <v>56</v>
      </c>
      <c r="C52" s="14">
        <v>192</v>
      </c>
      <c r="D52" s="14">
        <f t="shared" si="1"/>
        <v>160</v>
      </c>
      <c r="E52" s="13">
        <v>91</v>
      </c>
      <c r="F52" s="31">
        <f t="shared" si="2"/>
        <v>0.56874999999999998</v>
      </c>
      <c r="G52" s="13">
        <v>68</v>
      </c>
      <c r="H52" s="31">
        <f t="shared" si="3"/>
        <v>0.42499999999999999</v>
      </c>
      <c r="I52" s="13">
        <v>132</v>
      </c>
      <c r="J52" s="31">
        <f t="shared" si="4"/>
        <v>0.82499999999999996</v>
      </c>
      <c r="K52" s="13">
        <v>94</v>
      </c>
      <c r="L52" s="31">
        <f t="shared" si="5"/>
        <v>0.58750000000000002</v>
      </c>
      <c r="M52" s="13">
        <v>95</v>
      </c>
      <c r="N52" s="31">
        <f t="shared" si="6"/>
        <v>0.59375</v>
      </c>
      <c r="O52" s="13">
        <v>75</v>
      </c>
      <c r="P52" s="31">
        <f t="shared" si="7"/>
        <v>0.46875</v>
      </c>
      <c r="Q52" s="13">
        <v>61</v>
      </c>
      <c r="R52" s="31">
        <f t="shared" si="8"/>
        <v>0.38124999999999998</v>
      </c>
      <c r="S52" s="13">
        <v>79</v>
      </c>
      <c r="T52" s="31">
        <f t="shared" si="9"/>
        <v>0.49375000000000002</v>
      </c>
      <c r="U52" s="13">
        <v>77</v>
      </c>
      <c r="V52" s="31">
        <f t="shared" si="10"/>
        <v>0.48125000000000001</v>
      </c>
      <c r="W52" s="13">
        <v>76</v>
      </c>
      <c r="X52" s="31">
        <f t="shared" si="11"/>
        <v>0.47499999999999998</v>
      </c>
      <c r="Z52" s="13">
        <v>71</v>
      </c>
      <c r="AA52" s="52">
        <f t="shared" si="14"/>
        <v>0.44374999999999998</v>
      </c>
      <c r="AC52" s="21">
        <f>cálculos2!O52</f>
        <v>0</v>
      </c>
      <c r="AD52" s="22">
        <f t="shared" si="12"/>
        <v>0</v>
      </c>
      <c r="AE52" s="21">
        <f>cálculos2!P52</f>
        <v>0</v>
      </c>
      <c r="AF52" s="22">
        <f t="shared" si="13"/>
        <v>0</v>
      </c>
    </row>
    <row r="53" spans="1:32" x14ac:dyDescent="0.25">
      <c r="A53" s="30" t="s">
        <v>5</v>
      </c>
      <c r="B53" s="30" t="s">
        <v>57</v>
      </c>
      <c r="C53" s="14">
        <v>178</v>
      </c>
      <c r="D53" s="14">
        <f t="shared" si="1"/>
        <v>148.33333333333334</v>
      </c>
      <c r="E53" s="13">
        <v>69</v>
      </c>
      <c r="F53" s="31">
        <f t="shared" si="2"/>
        <v>0.46516853932584268</v>
      </c>
      <c r="G53" s="13">
        <v>53</v>
      </c>
      <c r="H53" s="31">
        <f t="shared" si="3"/>
        <v>0.35730337078651681</v>
      </c>
      <c r="I53" s="13">
        <v>103</v>
      </c>
      <c r="J53" s="31">
        <f t="shared" si="4"/>
        <v>0.69438202247191005</v>
      </c>
      <c r="K53" s="13">
        <v>56</v>
      </c>
      <c r="L53" s="31">
        <f t="shared" si="5"/>
        <v>0.37752808988764042</v>
      </c>
      <c r="M53" s="13">
        <v>52</v>
      </c>
      <c r="N53" s="31">
        <f t="shared" si="6"/>
        <v>0.35056179775280899</v>
      </c>
      <c r="O53" s="13">
        <v>56</v>
      </c>
      <c r="P53" s="31">
        <f t="shared" si="7"/>
        <v>0.37752808988764042</v>
      </c>
      <c r="Q53" s="13">
        <v>49</v>
      </c>
      <c r="R53" s="31">
        <f t="shared" si="8"/>
        <v>0.33033707865168538</v>
      </c>
      <c r="S53" s="13">
        <v>69</v>
      </c>
      <c r="T53" s="31">
        <f t="shared" si="9"/>
        <v>0.46516853932584268</v>
      </c>
      <c r="U53" s="13">
        <v>63</v>
      </c>
      <c r="V53" s="31">
        <f t="shared" si="10"/>
        <v>0.42471910112359545</v>
      </c>
      <c r="W53" s="13">
        <v>69</v>
      </c>
      <c r="X53" s="31">
        <f t="shared" si="11"/>
        <v>0.46516853932584268</v>
      </c>
      <c r="Z53" s="13">
        <v>69</v>
      </c>
      <c r="AA53" s="52">
        <f t="shared" si="14"/>
        <v>0.46516853932584268</v>
      </c>
      <c r="AC53" s="21">
        <f>cálculos2!O53</f>
        <v>0</v>
      </c>
      <c r="AD53" s="22">
        <f t="shared" si="12"/>
        <v>0</v>
      </c>
      <c r="AE53" s="21">
        <f>cálculos2!P53</f>
        <v>0</v>
      </c>
      <c r="AF53" s="22">
        <f t="shared" si="13"/>
        <v>0</v>
      </c>
    </row>
    <row r="54" spans="1:32" x14ac:dyDescent="0.25">
      <c r="A54" s="30" t="s">
        <v>3</v>
      </c>
      <c r="B54" s="30" t="s">
        <v>58</v>
      </c>
      <c r="C54" s="14">
        <v>655</v>
      </c>
      <c r="D54" s="14">
        <f t="shared" si="1"/>
        <v>545.83333333333337</v>
      </c>
      <c r="E54" s="13">
        <v>245</v>
      </c>
      <c r="F54" s="31">
        <f t="shared" si="2"/>
        <v>0.44885496183206103</v>
      </c>
      <c r="G54" s="13">
        <v>215</v>
      </c>
      <c r="H54" s="31">
        <f t="shared" si="3"/>
        <v>0.39389312977099233</v>
      </c>
      <c r="I54" s="13">
        <v>403</v>
      </c>
      <c r="J54" s="31">
        <f t="shared" si="4"/>
        <v>0.73832061068702282</v>
      </c>
      <c r="K54" s="13">
        <v>226</v>
      </c>
      <c r="L54" s="31">
        <f t="shared" si="5"/>
        <v>0.41404580152671755</v>
      </c>
      <c r="M54" s="13">
        <v>218</v>
      </c>
      <c r="N54" s="31">
        <f t="shared" si="6"/>
        <v>0.39938931297709923</v>
      </c>
      <c r="O54" s="13">
        <v>213</v>
      </c>
      <c r="P54" s="31">
        <f t="shared" si="7"/>
        <v>0.39022900763358775</v>
      </c>
      <c r="Q54" s="13">
        <v>171</v>
      </c>
      <c r="R54" s="31">
        <f t="shared" si="8"/>
        <v>0.31328244274809158</v>
      </c>
      <c r="S54" s="13">
        <v>229</v>
      </c>
      <c r="T54" s="31">
        <f t="shared" si="9"/>
        <v>0.41954198473282439</v>
      </c>
      <c r="U54" s="13">
        <v>228</v>
      </c>
      <c r="V54" s="31">
        <f t="shared" si="10"/>
        <v>0.41770992366412213</v>
      </c>
      <c r="W54" s="13">
        <v>214</v>
      </c>
      <c r="X54" s="31">
        <f t="shared" si="11"/>
        <v>0.39206106870229007</v>
      </c>
      <c r="Z54" s="13">
        <v>232</v>
      </c>
      <c r="AA54" s="52">
        <f t="shared" si="14"/>
        <v>0.42503816793893129</v>
      </c>
      <c r="AC54" s="21">
        <f>cálculos2!O54</f>
        <v>0</v>
      </c>
      <c r="AD54" s="22">
        <f t="shared" si="12"/>
        <v>0</v>
      </c>
      <c r="AE54" s="21">
        <f>cálculos2!P54</f>
        <v>0</v>
      </c>
      <c r="AF54" s="22">
        <f t="shared" si="13"/>
        <v>0</v>
      </c>
    </row>
    <row r="55" spans="1:32" x14ac:dyDescent="0.25">
      <c r="A55" s="30" t="s">
        <v>4</v>
      </c>
      <c r="B55" s="30" t="s">
        <v>59</v>
      </c>
      <c r="C55" s="14">
        <v>225</v>
      </c>
      <c r="D55" s="14">
        <f t="shared" si="1"/>
        <v>187.5</v>
      </c>
      <c r="E55" s="13">
        <v>65</v>
      </c>
      <c r="F55" s="31">
        <f t="shared" si="2"/>
        <v>0.34666666666666668</v>
      </c>
      <c r="G55" s="13">
        <v>71</v>
      </c>
      <c r="H55" s="31">
        <f t="shared" si="3"/>
        <v>0.37866666666666665</v>
      </c>
      <c r="I55" s="13">
        <v>140</v>
      </c>
      <c r="J55" s="31">
        <f t="shared" si="4"/>
        <v>0.7466666666666667</v>
      </c>
      <c r="K55" s="13">
        <v>71</v>
      </c>
      <c r="L55" s="31">
        <f t="shared" si="5"/>
        <v>0.37866666666666665</v>
      </c>
      <c r="M55" s="13">
        <v>70</v>
      </c>
      <c r="N55" s="31">
        <f t="shared" si="6"/>
        <v>0.37333333333333335</v>
      </c>
      <c r="O55" s="13">
        <v>65</v>
      </c>
      <c r="P55" s="31">
        <f t="shared" si="7"/>
        <v>0.34666666666666668</v>
      </c>
      <c r="Q55" s="13">
        <v>69</v>
      </c>
      <c r="R55" s="31">
        <f t="shared" si="8"/>
        <v>0.36799999999999999</v>
      </c>
      <c r="S55" s="13">
        <v>71</v>
      </c>
      <c r="T55" s="31">
        <f t="shared" si="9"/>
        <v>0.37866666666666665</v>
      </c>
      <c r="U55" s="13">
        <v>79</v>
      </c>
      <c r="V55" s="31">
        <f t="shared" si="10"/>
        <v>0.42133333333333334</v>
      </c>
      <c r="W55" s="13">
        <v>66</v>
      </c>
      <c r="X55" s="31">
        <f t="shared" si="11"/>
        <v>0.35199999999999998</v>
      </c>
      <c r="Z55" s="13">
        <v>66</v>
      </c>
      <c r="AA55" s="52">
        <f t="shared" si="14"/>
        <v>0.35199999999999998</v>
      </c>
      <c r="AC55" s="21">
        <f>cálculos2!O55</f>
        <v>0</v>
      </c>
      <c r="AD55" s="22">
        <f t="shared" si="12"/>
        <v>0</v>
      </c>
      <c r="AE55" s="21">
        <f>cálculos2!P55</f>
        <v>0</v>
      </c>
      <c r="AF55" s="22">
        <f t="shared" si="13"/>
        <v>0</v>
      </c>
    </row>
    <row r="56" spans="1:32" x14ac:dyDescent="0.25">
      <c r="A56" s="30" t="s">
        <v>3</v>
      </c>
      <c r="B56" s="30" t="s">
        <v>60</v>
      </c>
      <c r="C56" s="14">
        <v>395</v>
      </c>
      <c r="D56" s="14">
        <f t="shared" si="1"/>
        <v>329.16666666666663</v>
      </c>
      <c r="E56" s="13">
        <v>111</v>
      </c>
      <c r="F56" s="31">
        <f t="shared" si="2"/>
        <v>0.33721518987341775</v>
      </c>
      <c r="G56" s="13">
        <v>123</v>
      </c>
      <c r="H56" s="31">
        <f t="shared" si="3"/>
        <v>0.37367088607594939</v>
      </c>
      <c r="I56" s="13">
        <v>241</v>
      </c>
      <c r="J56" s="31">
        <f t="shared" si="4"/>
        <v>0.7321518987341773</v>
      </c>
      <c r="K56" s="13">
        <v>139</v>
      </c>
      <c r="L56" s="31">
        <f t="shared" si="5"/>
        <v>0.4222784810126583</v>
      </c>
      <c r="M56" s="13">
        <v>127</v>
      </c>
      <c r="N56" s="31">
        <f t="shared" si="6"/>
        <v>0.38582278481012661</v>
      </c>
      <c r="O56" s="13">
        <v>121</v>
      </c>
      <c r="P56" s="31">
        <f t="shared" si="7"/>
        <v>0.36759493670886079</v>
      </c>
      <c r="Q56" s="13">
        <v>76</v>
      </c>
      <c r="R56" s="31">
        <f t="shared" si="8"/>
        <v>0.23088607594936711</v>
      </c>
      <c r="S56" s="13">
        <v>114</v>
      </c>
      <c r="T56" s="31">
        <f t="shared" si="9"/>
        <v>0.34632911392405069</v>
      </c>
      <c r="U56" s="13">
        <v>102</v>
      </c>
      <c r="V56" s="31">
        <f t="shared" si="10"/>
        <v>0.309873417721519</v>
      </c>
      <c r="W56" s="13">
        <v>99</v>
      </c>
      <c r="X56" s="31">
        <f t="shared" si="11"/>
        <v>0.30075949367088611</v>
      </c>
      <c r="Z56" s="13">
        <v>106</v>
      </c>
      <c r="AA56" s="52">
        <f t="shared" si="14"/>
        <v>0.32202531645569626</v>
      </c>
      <c r="AC56" s="21">
        <f>cálculos2!O56</f>
        <v>0</v>
      </c>
      <c r="AD56" s="22">
        <f t="shared" si="12"/>
        <v>0</v>
      </c>
      <c r="AE56" s="21">
        <f>cálculos2!P56</f>
        <v>0</v>
      </c>
      <c r="AF56" s="22">
        <f t="shared" si="13"/>
        <v>0</v>
      </c>
    </row>
    <row r="57" spans="1:32" x14ac:dyDescent="0.25">
      <c r="A57" s="30" t="s">
        <v>3</v>
      </c>
      <c r="B57" s="30" t="s">
        <v>61</v>
      </c>
      <c r="C57" s="14">
        <v>345</v>
      </c>
      <c r="D57" s="14">
        <f t="shared" si="1"/>
        <v>287.5</v>
      </c>
      <c r="E57" s="13">
        <v>122</v>
      </c>
      <c r="F57" s="31">
        <f t="shared" si="2"/>
        <v>0.42434782608695654</v>
      </c>
      <c r="G57" s="13">
        <v>86</v>
      </c>
      <c r="H57" s="31">
        <f t="shared" si="3"/>
        <v>0.2991304347826087</v>
      </c>
      <c r="I57" s="13">
        <v>169</v>
      </c>
      <c r="J57" s="31">
        <f t="shared" si="4"/>
        <v>0.58782608695652172</v>
      </c>
      <c r="K57" s="13">
        <v>97</v>
      </c>
      <c r="L57" s="31">
        <f t="shared" si="5"/>
        <v>0.3373913043478261</v>
      </c>
      <c r="M57" s="13">
        <v>95</v>
      </c>
      <c r="N57" s="31">
        <f t="shared" si="6"/>
        <v>0.33043478260869563</v>
      </c>
      <c r="O57" s="13">
        <v>86</v>
      </c>
      <c r="P57" s="31">
        <f t="shared" si="7"/>
        <v>0.2991304347826087</v>
      </c>
      <c r="Q57" s="13">
        <v>67</v>
      </c>
      <c r="R57" s="31">
        <f t="shared" si="8"/>
        <v>0.23304347826086957</v>
      </c>
      <c r="S57" s="13">
        <v>97</v>
      </c>
      <c r="T57" s="31">
        <f t="shared" si="9"/>
        <v>0.3373913043478261</v>
      </c>
      <c r="U57" s="13">
        <v>90</v>
      </c>
      <c r="V57" s="31">
        <f t="shared" si="10"/>
        <v>0.31304347826086959</v>
      </c>
      <c r="W57" s="13">
        <v>81</v>
      </c>
      <c r="X57" s="31">
        <f t="shared" si="11"/>
        <v>0.2817391304347826</v>
      </c>
      <c r="Z57" s="13">
        <v>106</v>
      </c>
      <c r="AA57" s="52">
        <f t="shared" si="14"/>
        <v>0.36869565217391304</v>
      </c>
      <c r="AC57" s="21">
        <f>cálculos2!O57</f>
        <v>0</v>
      </c>
      <c r="AD57" s="22">
        <f t="shared" si="12"/>
        <v>0</v>
      </c>
      <c r="AE57" s="21">
        <f>cálculos2!P57</f>
        <v>0</v>
      </c>
      <c r="AF57" s="22">
        <f t="shared" si="13"/>
        <v>0</v>
      </c>
    </row>
    <row r="58" spans="1:32" x14ac:dyDescent="0.25">
      <c r="A58" s="30" t="s">
        <v>5</v>
      </c>
      <c r="B58" s="30" t="s">
        <v>62</v>
      </c>
      <c r="C58" s="14">
        <v>312</v>
      </c>
      <c r="D58" s="14">
        <f t="shared" si="1"/>
        <v>260</v>
      </c>
      <c r="E58" s="13">
        <v>91</v>
      </c>
      <c r="F58" s="31">
        <f t="shared" si="2"/>
        <v>0.35</v>
      </c>
      <c r="G58" s="13">
        <v>101</v>
      </c>
      <c r="H58" s="31">
        <f t="shared" si="3"/>
        <v>0.38846153846153847</v>
      </c>
      <c r="I58" s="13">
        <v>198</v>
      </c>
      <c r="J58" s="31">
        <f t="shared" si="4"/>
        <v>0.7615384615384615</v>
      </c>
      <c r="K58" s="13">
        <v>90</v>
      </c>
      <c r="L58" s="31">
        <f t="shared" si="5"/>
        <v>0.34615384615384615</v>
      </c>
      <c r="M58" s="13">
        <v>79</v>
      </c>
      <c r="N58" s="31">
        <f t="shared" si="6"/>
        <v>0.30384615384615382</v>
      </c>
      <c r="O58" s="13">
        <v>87</v>
      </c>
      <c r="P58" s="31">
        <f t="shared" si="7"/>
        <v>0.33461538461538459</v>
      </c>
      <c r="Q58" s="13">
        <v>77</v>
      </c>
      <c r="R58" s="31">
        <f t="shared" si="8"/>
        <v>0.29615384615384616</v>
      </c>
      <c r="S58" s="13">
        <v>88</v>
      </c>
      <c r="T58" s="31">
        <f t="shared" si="9"/>
        <v>0.33846153846153848</v>
      </c>
      <c r="U58" s="13">
        <v>107</v>
      </c>
      <c r="V58" s="31">
        <f t="shared" si="10"/>
        <v>0.41153846153846152</v>
      </c>
      <c r="W58" s="13">
        <v>81</v>
      </c>
      <c r="X58" s="31">
        <f t="shared" si="11"/>
        <v>0.31153846153846154</v>
      </c>
      <c r="Z58" s="13">
        <v>93</v>
      </c>
      <c r="AA58" s="52">
        <f t="shared" si="14"/>
        <v>0.3576923076923077</v>
      </c>
      <c r="AC58" s="21">
        <f>cálculos2!O58</f>
        <v>0</v>
      </c>
      <c r="AD58" s="22">
        <f t="shared" si="12"/>
        <v>0</v>
      </c>
      <c r="AE58" s="21">
        <f>cálculos2!P58</f>
        <v>0</v>
      </c>
      <c r="AF58" s="22">
        <f t="shared" si="13"/>
        <v>0</v>
      </c>
    </row>
    <row r="59" spans="1:32" x14ac:dyDescent="0.25">
      <c r="A59" s="30" t="s">
        <v>3</v>
      </c>
      <c r="B59" s="30" t="s">
        <v>63</v>
      </c>
      <c r="C59" s="14">
        <v>93</v>
      </c>
      <c r="D59" s="14">
        <f t="shared" si="1"/>
        <v>77.5</v>
      </c>
      <c r="E59" s="13">
        <v>28</v>
      </c>
      <c r="F59" s="31">
        <f t="shared" si="2"/>
        <v>0.36129032258064514</v>
      </c>
      <c r="G59" s="13">
        <v>27</v>
      </c>
      <c r="H59" s="31">
        <f t="shared" si="3"/>
        <v>0.34838709677419355</v>
      </c>
      <c r="I59" s="13">
        <v>56</v>
      </c>
      <c r="J59" s="31">
        <f t="shared" si="4"/>
        <v>0.72258064516129028</v>
      </c>
      <c r="K59" s="13">
        <v>33</v>
      </c>
      <c r="L59" s="31">
        <f t="shared" si="5"/>
        <v>0.4258064516129032</v>
      </c>
      <c r="M59" s="13">
        <v>37</v>
      </c>
      <c r="N59" s="31">
        <f t="shared" si="6"/>
        <v>0.47741935483870968</v>
      </c>
      <c r="O59" s="13">
        <v>35</v>
      </c>
      <c r="P59" s="31">
        <f t="shared" si="7"/>
        <v>0.45161290322580644</v>
      </c>
      <c r="Q59" s="13">
        <v>28</v>
      </c>
      <c r="R59" s="31">
        <f t="shared" si="8"/>
        <v>0.36129032258064514</v>
      </c>
      <c r="S59" s="13">
        <v>20</v>
      </c>
      <c r="T59" s="31">
        <f t="shared" si="9"/>
        <v>0.25806451612903225</v>
      </c>
      <c r="U59" s="13">
        <v>34</v>
      </c>
      <c r="V59" s="31">
        <f t="shared" si="10"/>
        <v>0.43870967741935485</v>
      </c>
      <c r="W59" s="13">
        <v>18</v>
      </c>
      <c r="X59" s="31">
        <f t="shared" si="11"/>
        <v>0.23225806451612904</v>
      </c>
      <c r="Z59" s="13">
        <v>27</v>
      </c>
      <c r="AA59" s="52">
        <f t="shared" si="14"/>
        <v>0.34838709677419355</v>
      </c>
      <c r="AC59" s="21">
        <f>cálculos2!O59</f>
        <v>0</v>
      </c>
      <c r="AD59" s="22">
        <f t="shared" si="12"/>
        <v>0</v>
      </c>
      <c r="AE59" s="21">
        <f>cálculos2!P59</f>
        <v>0</v>
      </c>
      <c r="AF59" s="22">
        <f t="shared" si="13"/>
        <v>0</v>
      </c>
    </row>
    <row r="60" spans="1:32" x14ac:dyDescent="0.25">
      <c r="A60" s="30" t="s">
        <v>5</v>
      </c>
      <c r="B60" s="30" t="s">
        <v>64</v>
      </c>
      <c r="C60" s="14">
        <v>203</v>
      </c>
      <c r="D60" s="14">
        <f t="shared" si="1"/>
        <v>169.16666666666669</v>
      </c>
      <c r="E60" s="13">
        <v>66</v>
      </c>
      <c r="F60" s="31">
        <f t="shared" si="2"/>
        <v>0.39014778325123151</v>
      </c>
      <c r="G60" s="13">
        <v>65</v>
      </c>
      <c r="H60" s="31">
        <f t="shared" si="3"/>
        <v>0.38423645320197042</v>
      </c>
      <c r="I60" s="13">
        <v>127</v>
      </c>
      <c r="J60" s="31">
        <f t="shared" si="4"/>
        <v>0.75073891625615752</v>
      </c>
      <c r="K60" s="13">
        <v>88</v>
      </c>
      <c r="L60" s="31">
        <f t="shared" si="5"/>
        <v>0.52019704433497527</v>
      </c>
      <c r="M60" s="13">
        <v>84</v>
      </c>
      <c r="N60" s="31">
        <f t="shared" si="6"/>
        <v>0.49655172413793097</v>
      </c>
      <c r="O60" s="13">
        <v>77</v>
      </c>
      <c r="P60" s="31">
        <f t="shared" si="7"/>
        <v>0.45517241379310341</v>
      </c>
      <c r="Q60" s="13">
        <v>50</v>
      </c>
      <c r="R60" s="31">
        <f t="shared" si="8"/>
        <v>0.29556650246305416</v>
      </c>
      <c r="S60" s="13">
        <v>61</v>
      </c>
      <c r="T60" s="31">
        <f t="shared" si="9"/>
        <v>0.36059113300492607</v>
      </c>
      <c r="U60" s="13">
        <v>69</v>
      </c>
      <c r="V60" s="31">
        <f t="shared" si="10"/>
        <v>0.40788177339901471</v>
      </c>
      <c r="W60" s="13">
        <v>53</v>
      </c>
      <c r="X60" s="31">
        <f t="shared" si="11"/>
        <v>0.31330049261083742</v>
      </c>
      <c r="Z60" s="13">
        <v>64</v>
      </c>
      <c r="AA60" s="52">
        <f t="shared" si="14"/>
        <v>0.37832512315270933</v>
      </c>
      <c r="AC60" s="21">
        <f>cálculos2!O60</f>
        <v>0</v>
      </c>
      <c r="AD60" s="22">
        <f t="shared" si="12"/>
        <v>0</v>
      </c>
      <c r="AE60" s="21">
        <f>cálculos2!P60</f>
        <v>0</v>
      </c>
      <c r="AF60" s="22">
        <f t="shared" si="13"/>
        <v>0</v>
      </c>
    </row>
    <row r="61" spans="1:32" x14ac:dyDescent="0.25">
      <c r="A61" s="30" t="s">
        <v>4</v>
      </c>
      <c r="B61" s="30" t="s">
        <v>65</v>
      </c>
      <c r="C61" s="14">
        <v>289</v>
      </c>
      <c r="D61" s="14">
        <f t="shared" si="1"/>
        <v>240.83333333333331</v>
      </c>
      <c r="E61" s="13">
        <v>102</v>
      </c>
      <c r="F61" s="31">
        <f t="shared" si="2"/>
        <v>0.42352941176470593</v>
      </c>
      <c r="G61" s="13">
        <v>94</v>
      </c>
      <c r="H61" s="31">
        <f t="shared" si="3"/>
        <v>0.39031141868512115</v>
      </c>
      <c r="I61" s="13">
        <v>188</v>
      </c>
      <c r="J61" s="31">
        <f t="shared" si="4"/>
        <v>0.7806228373702423</v>
      </c>
      <c r="K61" s="13">
        <v>105</v>
      </c>
      <c r="L61" s="31">
        <f t="shared" si="5"/>
        <v>0.43598615916955019</v>
      </c>
      <c r="M61" s="13">
        <v>118</v>
      </c>
      <c r="N61" s="31">
        <f t="shared" si="6"/>
        <v>0.48996539792387545</v>
      </c>
      <c r="O61" s="13">
        <v>103</v>
      </c>
      <c r="P61" s="31">
        <f t="shared" si="7"/>
        <v>0.42768166089965404</v>
      </c>
      <c r="Q61" s="13">
        <v>110</v>
      </c>
      <c r="R61" s="31">
        <f t="shared" si="8"/>
        <v>0.45674740484429072</v>
      </c>
      <c r="S61" s="13">
        <v>113</v>
      </c>
      <c r="T61" s="31">
        <f t="shared" si="9"/>
        <v>0.46920415224913498</v>
      </c>
      <c r="U61" s="13">
        <v>100</v>
      </c>
      <c r="V61" s="31">
        <f t="shared" si="10"/>
        <v>0.41522491349480972</v>
      </c>
      <c r="W61" s="13">
        <v>106</v>
      </c>
      <c r="X61" s="31">
        <f t="shared" si="11"/>
        <v>0.4401384083044983</v>
      </c>
      <c r="Z61" s="13">
        <v>96</v>
      </c>
      <c r="AA61" s="52">
        <f t="shared" si="14"/>
        <v>0.39861591695501736</v>
      </c>
      <c r="AC61" s="21">
        <f>cálculos2!O61</f>
        <v>0</v>
      </c>
      <c r="AD61" s="22">
        <f t="shared" si="12"/>
        <v>0</v>
      </c>
      <c r="AE61" s="21">
        <f>cálculos2!P61</f>
        <v>0</v>
      </c>
      <c r="AF61" s="22">
        <f t="shared" si="13"/>
        <v>0</v>
      </c>
    </row>
    <row r="62" spans="1:32" x14ac:dyDescent="0.25">
      <c r="A62" s="30" t="s">
        <v>5</v>
      </c>
      <c r="B62" s="30" t="s">
        <v>66</v>
      </c>
      <c r="C62" s="14">
        <v>116</v>
      </c>
      <c r="D62" s="14">
        <f t="shared" si="1"/>
        <v>96.666666666666657</v>
      </c>
      <c r="E62" s="13">
        <v>37</v>
      </c>
      <c r="F62" s="31">
        <f t="shared" si="2"/>
        <v>0.38275862068965522</v>
      </c>
      <c r="G62" s="13">
        <v>33</v>
      </c>
      <c r="H62" s="31">
        <f t="shared" si="3"/>
        <v>0.3413793103448276</v>
      </c>
      <c r="I62" s="13">
        <v>71</v>
      </c>
      <c r="J62" s="31">
        <f t="shared" si="4"/>
        <v>0.73448275862068968</v>
      </c>
      <c r="K62" s="13">
        <v>46</v>
      </c>
      <c r="L62" s="31">
        <f t="shared" si="5"/>
        <v>0.4758620689655173</v>
      </c>
      <c r="M62" s="13">
        <v>50</v>
      </c>
      <c r="N62" s="31">
        <f t="shared" si="6"/>
        <v>0.51724137931034486</v>
      </c>
      <c r="O62" s="13">
        <v>39</v>
      </c>
      <c r="P62" s="31">
        <f t="shared" si="7"/>
        <v>0.40344827586206899</v>
      </c>
      <c r="Q62" s="13">
        <v>38</v>
      </c>
      <c r="R62" s="31">
        <f t="shared" si="8"/>
        <v>0.39310344827586213</v>
      </c>
      <c r="S62" s="13">
        <v>38</v>
      </c>
      <c r="T62" s="31">
        <f t="shared" si="9"/>
        <v>0.39310344827586213</v>
      </c>
      <c r="U62" s="13">
        <v>55</v>
      </c>
      <c r="V62" s="31">
        <f t="shared" si="10"/>
        <v>0.56896551724137934</v>
      </c>
      <c r="W62" s="13">
        <v>42</v>
      </c>
      <c r="X62" s="31">
        <f t="shared" si="11"/>
        <v>0.43448275862068969</v>
      </c>
      <c r="Z62" s="13">
        <v>36</v>
      </c>
      <c r="AA62" s="52">
        <f t="shared" si="14"/>
        <v>0.3724137931034483</v>
      </c>
      <c r="AC62" s="21">
        <f>cálculos2!O62</f>
        <v>0</v>
      </c>
      <c r="AD62" s="22">
        <f t="shared" si="12"/>
        <v>0</v>
      </c>
      <c r="AE62" s="21">
        <f>cálculos2!P62</f>
        <v>0</v>
      </c>
      <c r="AF62" s="22">
        <f t="shared" si="13"/>
        <v>0</v>
      </c>
    </row>
    <row r="63" spans="1:32" x14ac:dyDescent="0.25">
      <c r="A63" s="30" t="s">
        <v>2</v>
      </c>
      <c r="B63" s="30" t="s">
        <v>67</v>
      </c>
      <c r="C63" s="14">
        <v>117</v>
      </c>
      <c r="D63" s="14">
        <f t="shared" si="1"/>
        <v>97.5</v>
      </c>
      <c r="E63" s="13">
        <v>30</v>
      </c>
      <c r="F63" s="31">
        <f t="shared" si="2"/>
        <v>0.30769230769230771</v>
      </c>
      <c r="G63" s="13">
        <v>46</v>
      </c>
      <c r="H63" s="31">
        <f t="shared" si="3"/>
        <v>0.47179487179487178</v>
      </c>
      <c r="I63" s="13">
        <v>85</v>
      </c>
      <c r="J63" s="31">
        <f t="shared" si="4"/>
        <v>0.87179487179487181</v>
      </c>
      <c r="K63" s="13">
        <v>58</v>
      </c>
      <c r="L63" s="31">
        <f t="shared" si="5"/>
        <v>0.59487179487179487</v>
      </c>
      <c r="M63" s="13">
        <v>53</v>
      </c>
      <c r="N63" s="31">
        <f t="shared" si="6"/>
        <v>0.54358974358974355</v>
      </c>
      <c r="O63" s="13">
        <v>41</v>
      </c>
      <c r="P63" s="31">
        <f t="shared" si="7"/>
        <v>0.42051282051282052</v>
      </c>
      <c r="Q63" s="13">
        <v>21</v>
      </c>
      <c r="R63" s="31">
        <f t="shared" si="8"/>
        <v>0.2153846153846154</v>
      </c>
      <c r="S63" s="13">
        <v>42</v>
      </c>
      <c r="T63" s="31">
        <f t="shared" si="9"/>
        <v>0.43076923076923079</v>
      </c>
      <c r="U63" s="13">
        <v>38</v>
      </c>
      <c r="V63" s="31">
        <f t="shared" si="10"/>
        <v>0.38974358974358975</v>
      </c>
      <c r="W63" s="13">
        <v>42</v>
      </c>
      <c r="X63" s="31">
        <f t="shared" si="11"/>
        <v>0.43076923076923079</v>
      </c>
      <c r="Z63" s="13">
        <v>29</v>
      </c>
      <c r="AA63" s="52">
        <f t="shared" si="14"/>
        <v>0.29743589743589743</v>
      </c>
      <c r="AC63" s="21">
        <f>cálculos2!O63</f>
        <v>0</v>
      </c>
      <c r="AD63" s="22">
        <f t="shared" si="12"/>
        <v>0</v>
      </c>
      <c r="AE63" s="21">
        <f>cálculos2!P63</f>
        <v>0</v>
      </c>
      <c r="AF63" s="22">
        <f t="shared" si="13"/>
        <v>0</v>
      </c>
    </row>
    <row r="64" spans="1:32" x14ac:dyDescent="0.25">
      <c r="A64" s="30" t="s">
        <v>2</v>
      </c>
      <c r="B64" s="30" t="s">
        <v>68</v>
      </c>
      <c r="C64" s="14">
        <v>715</v>
      </c>
      <c r="D64" s="14">
        <f t="shared" si="1"/>
        <v>595.83333333333337</v>
      </c>
      <c r="E64" s="13">
        <v>199</v>
      </c>
      <c r="F64" s="31">
        <f t="shared" si="2"/>
        <v>0.33398601398601396</v>
      </c>
      <c r="G64" s="13">
        <v>202</v>
      </c>
      <c r="H64" s="31">
        <f t="shared" si="3"/>
        <v>0.339020979020979</v>
      </c>
      <c r="I64" s="13">
        <v>420</v>
      </c>
      <c r="J64" s="31">
        <f t="shared" si="4"/>
        <v>0.70489510489510487</v>
      </c>
      <c r="K64" s="13">
        <v>235</v>
      </c>
      <c r="L64" s="31">
        <f t="shared" si="5"/>
        <v>0.39440559440559436</v>
      </c>
      <c r="M64" s="13">
        <v>243</v>
      </c>
      <c r="N64" s="31">
        <f t="shared" si="6"/>
        <v>0.4078321678321678</v>
      </c>
      <c r="O64" s="13">
        <v>218</v>
      </c>
      <c r="P64" s="31">
        <f t="shared" si="7"/>
        <v>0.36587412587412588</v>
      </c>
      <c r="Q64" s="13">
        <v>172</v>
      </c>
      <c r="R64" s="31">
        <f t="shared" si="8"/>
        <v>0.28867132867132866</v>
      </c>
      <c r="S64" s="13">
        <v>199</v>
      </c>
      <c r="T64" s="31">
        <f t="shared" si="9"/>
        <v>0.33398601398601396</v>
      </c>
      <c r="U64" s="13">
        <v>216</v>
      </c>
      <c r="V64" s="31">
        <f t="shared" si="10"/>
        <v>0.3625174825174825</v>
      </c>
      <c r="W64" s="13">
        <v>187</v>
      </c>
      <c r="X64" s="31">
        <f t="shared" si="11"/>
        <v>0.31384615384615383</v>
      </c>
      <c r="Z64" s="13">
        <v>175</v>
      </c>
      <c r="AA64" s="52">
        <f t="shared" si="14"/>
        <v>0.2937062937062937</v>
      </c>
      <c r="AC64" s="21">
        <f>cálculos2!O64</f>
        <v>0</v>
      </c>
      <c r="AD64" s="22">
        <f t="shared" si="12"/>
        <v>0</v>
      </c>
      <c r="AE64" s="21">
        <f>cálculos2!P64</f>
        <v>0</v>
      </c>
      <c r="AF64" s="22">
        <f t="shared" si="13"/>
        <v>0</v>
      </c>
    </row>
    <row r="65" spans="1:32" x14ac:dyDescent="0.25">
      <c r="A65" s="30" t="s">
        <v>2</v>
      </c>
      <c r="B65" s="30" t="s">
        <v>69</v>
      </c>
      <c r="C65" s="14">
        <v>312</v>
      </c>
      <c r="D65" s="14">
        <f t="shared" si="1"/>
        <v>260</v>
      </c>
      <c r="E65" s="13">
        <v>99</v>
      </c>
      <c r="F65" s="31">
        <f t="shared" si="2"/>
        <v>0.38076923076923075</v>
      </c>
      <c r="G65" s="13">
        <v>86</v>
      </c>
      <c r="H65" s="31">
        <f t="shared" si="3"/>
        <v>0.33076923076923076</v>
      </c>
      <c r="I65" s="13">
        <v>164</v>
      </c>
      <c r="J65" s="31">
        <f t="shared" si="4"/>
        <v>0.63076923076923075</v>
      </c>
      <c r="K65" s="13">
        <v>86</v>
      </c>
      <c r="L65" s="31">
        <f t="shared" si="5"/>
        <v>0.33076923076923076</v>
      </c>
      <c r="M65" s="13">
        <v>80</v>
      </c>
      <c r="N65" s="31">
        <f t="shared" si="6"/>
        <v>0.30769230769230771</v>
      </c>
      <c r="O65" s="13">
        <v>84</v>
      </c>
      <c r="P65" s="31">
        <f t="shared" si="7"/>
        <v>0.32307692307692309</v>
      </c>
      <c r="Q65" s="13">
        <v>64</v>
      </c>
      <c r="R65" s="31">
        <f t="shared" si="8"/>
        <v>0.24615384615384617</v>
      </c>
      <c r="S65" s="13">
        <v>104</v>
      </c>
      <c r="T65" s="31">
        <f t="shared" si="9"/>
        <v>0.4</v>
      </c>
      <c r="U65" s="13">
        <v>117</v>
      </c>
      <c r="V65" s="31">
        <f t="shared" si="10"/>
        <v>0.45</v>
      </c>
      <c r="W65" s="13">
        <v>88</v>
      </c>
      <c r="X65" s="31">
        <f t="shared" si="11"/>
        <v>0.33846153846153848</v>
      </c>
      <c r="Z65" s="13">
        <v>93</v>
      </c>
      <c r="AA65" s="52">
        <f t="shared" si="14"/>
        <v>0.3576923076923077</v>
      </c>
      <c r="AC65" s="21">
        <f>cálculos2!O65</f>
        <v>0</v>
      </c>
      <c r="AD65" s="22">
        <f t="shared" si="12"/>
        <v>0</v>
      </c>
      <c r="AE65" s="21">
        <f>cálculos2!P65</f>
        <v>0</v>
      </c>
      <c r="AF65" s="22">
        <f t="shared" si="13"/>
        <v>0</v>
      </c>
    </row>
    <row r="66" spans="1:32" x14ac:dyDescent="0.25">
      <c r="A66" s="30" t="s">
        <v>4</v>
      </c>
      <c r="B66" s="30" t="s">
        <v>70</v>
      </c>
      <c r="C66" s="14">
        <v>105</v>
      </c>
      <c r="D66" s="14">
        <f t="shared" si="1"/>
        <v>87.5</v>
      </c>
      <c r="E66" s="13">
        <v>41</v>
      </c>
      <c r="F66" s="31">
        <f t="shared" si="2"/>
        <v>0.46857142857142858</v>
      </c>
      <c r="G66" s="13">
        <v>24</v>
      </c>
      <c r="H66" s="31">
        <f t="shared" si="3"/>
        <v>0.2742857142857143</v>
      </c>
      <c r="I66" s="13">
        <v>52</v>
      </c>
      <c r="J66" s="31">
        <f t="shared" si="4"/>
        <v>0.59428571428571431</v>
      </c>
      <c r="K66" s="13">
        <v>28</v>
      </c>
      <c r="L66" s="31">
        <f t="shared" si="5"/>
        <v>0.32</v>
      </c>
      <c r="M66" s="13">
        <v>35</v>
      </c>
      <c r="N66" s="31">
        <f t="shared" si="6"/>
        <v>0.4</v>
      </c>
      <c r="O66" s="13">
        <v>28</v>
      </c>
      <c r="P66" s="31">
        <f t="shared" si="7"/>
        <v>0.32</v>
      </c>
      <c r="Q66" s="13">
        <v>31</v>
      </c>
      <c r="R66" s="31">
        <f t="shared" si="8"/>
        <v>0.35428571428571426</v>
      </c>
      <c r="S66" s="13">
        <v>41</v>
      </c>
      <c r="T66" s="31">
        <f t="shared" si="9"/>
        <v>0.46857142857142858</v>
      </c>
      <c r="U66" s="13">
        <v>41</v>
      </c>
      <c r="V66" s="31">
        <f t="shared" si="10"/>
        <v>0.46857142857142858</v>
      </c>
      <c r="W66" s="13">
        <v>47</v>
      </c>
      <c r="X66" s="31">
        <f t="shared" si="11"/>
        <v>0.53714285714285714</v>
      </c>
      <c r="Z66" s="13">
        <v>36</v>
      </c>
      <c r="AA66" s="52">
        <f t="shared" ref="AA66:AA79" si="15">Z66/D66</f>
        <v>0.41142857142857142</v>
      </c>
      <c r="AC66" s="21">
        <f>cálculos2!O66</f>
        <v>0</v>
      </c>
      <c r="AD66" s="22">
        <f t="shared" si="12"/>
        <v>0</v>
      </c>
      <c r="AE66" s="21">
        <f>cálculos2!P66</f>
        <v>0</v>
      </c>
      <c r="AF66" s="22">
        <f t="shared" si="13"/>
        <v>0</v>
      </c>
    </row>
    <row r="67" spans="1:32" x14ac:dyDescent="0.25">
      <c r="A67" s="30" t="s">
        <v>4</v>
      </c>
      <c r="B67" s="30" t="s">
        <v>71</v>
      </c>
      <c r="C67" s="14">
        <v>390</v>
      </c>
      <c r="D67" s="14">
        <f t="shared" ref="D67:D79" si="16">(C67/12)*10</f>
        <v>325</v>
      </c>
      <c r="E67" s="13">
        <v>122</v>
      </c>
      <c r="F67" s="31">
        <f t="shared" ref="F67:F79" si="17">E67/D67</f>
        <v>0.37538461538461537</v>
      </c>
      <c r="G67" s="13">
        <v>107</v>
      </c>
      <c r="H67" s="31">
        <f t="shared" ref="H67:H79" si="18">G67/D67</f>
        <v>0.32923076923076922</v>
      </c>
      <c r="I67" s="13">
        <v>215</v>
      </c>
      <c r="J67" s="31">
        <f t="shared" ref="J67:J79" si="19">I67/D67</f>
        <v>0.66153846153846152</v>
      </c>
      <c r="K67" s="13">
        <v>127</v>
      </c>
      <c r="L67" s="31">
        <f t="shared" ref="L67:L79" si="20">K67/D67</f>
        <v>0.39076923076923076</v>
      </c>
      <c r="M67" s="13">
        <v>125</v>
      </c>
      <c r="N67" s="31">
        <f t="shared" ref="N67:N79" si="21">M67/D67</f>
        <v>0.38461538461538464</v>
      </c>
      <c r="O67" s="13">
        <v>119</v>
      </c>
      <c r="P67" s="31">
        <f t="shared" ref="P67:P79" si="22">O67/D67</f>
        <v>0.36615384615384616</v>
      </c>
      <c r="Q67" s="13">
        <v>106</v>
      </c>
      <c r="R67" s="31">
        <f t="shared" ref="R67:R79" si="23">Q67/D67</f>
        <v>0.32615384615384613</v>
      </c>
      <c r="S67" s="13">
        <v>135</v>
      </c>
      <c r="T67" s="31">
        <f t="shared" ref="T67:T79" si="24">S67/D67</f>
        <v>0.41538461538461541</v>
      </c>
      <c r="U67" s="13">
        <v>156</v>
      </c>
      <c r="V67" s="31">
        <f t="shared" ref="V67:V79" si="25">U67/D67</f>
        <v>0.48</v>
      </c>
      <c r="W67" s="13">
        <v>129</v>
      </c>
      <c r="X67" s="31">
        <f t="shared" ref="X67:X79" si="26">W67/D67</f>
        <v>0.39692307692307693</v>
      </c>
      <c r="Z67" s="13">
        <v>122</v>
      </c>
      <c r="AA67" s="52">
        <f t="shared" si="15"/>
        <v>0.37538461538461537</v>
      </c>
      <c r="AC67" s="21">
        <f>cálculos2!O67</f>
        <v>0</v>
      </c>
      <c r="AD67" s="22">
        <f t="shared" ref="AD67:AD85" si="27">AC67*0.1</f>
        <v>0</v>
      </c>
      <c r="AE67" s="21">
        <f>cálculos2!P67</f>
        <v>0</v>
      </c>
      <c r="AF67" s="22">
        <f t="shared" ref="AF67:AF85" si="28">AE67*0.25</f>
        <v>0</v>
      </c>
    </row>
    <row r="68" spans="1:32" x14ac:dyDescent="0.25">
      <c r="A68" s="30" t="s">
        <v>5</v>
      </c>
      <c r="B68" s="30" t="s">
        <v>72</v>
      </c>
      <c r="C68" s="14">
        <v>136</v>
      </c>
      <c r="D68" s="14">
        <f t="shared" si="16"/>
        <v>113.33333333333334</v>
      </c>
      <c r="E68" s="13">
        <v>52</v>
      </c>
      <c r="F68" s="31">
        <f t="shared" si="17"/>
        <v>0.45882352941176469</v>
      </c>
      <c r="G68" s="13">
        <v>44</v>
      </c>
      <c r="H68" s="31">
        <f t="shared" si="18"/>
        <v>0.38823529411764701</v>
      </c>
      <c r="I68" s="13">
        <v>87</v>
      </c>
      <c r="J68" s="31">
        <f t="shared" si="19"/>
        <v>0.76764705882352935</v>
      </c>
      <c r="K68" s="13">
        <v>48</v>
      </c>
      <c r="L68" s="31">
        <f t="shared" si="20"/>
        <v>0.42352941176470582</v>
      </c>
      <c r="M68" s="13">
        <v>47</v>
      </c>
      <c r="N68" s="31">
        <f t="shared" si="21"/>
        <v>0.41470588235294115</v>
      </c>
      <c r="O68" s="13">
        <v>49</v>
      </c>
      <c r="P68" s="31">
        <f t="shared" si="22"/>
        <v>0.43235294117647055</v>
      </c>
      <c r="Q68" s="13">
        <v>32</v>
      </c>
      <c r="R68" s="31">
        <f t="shared" si="23"/>
        <v>0.28235294117647058</v>
      </c>
      <c r="S68" s="13">
        <v>32</v>
      </c>
      <c r="T68" s="31">
        <f t="shared" si="24"/>
        <v>0.28235294117647058</v>
      </c>
      <c r="U68" s="13">
        <v>35</v>
      </c>
      <c r="V68" s="31">
        <f t="shared" si="25"/>
        <v>0.30882352941176466</v>
      </c>
      <c r="W68" s="13">
        <v>31</v>
      </c>
      <c r="X68" s="31">
        <f t="shared" si="26"/>
        <v>0.27352941176470585</v>
      </c>
      <c r="Z68" s="13">
        <v>52</v>
      </c>
      <c r="AA68" s="52">
        <f t="shared" si="15"/>
        <v>0.45882352941176469</v>
      </c>
      <c r="AC68" s="21">
        <f>cálculos2!O68</f>
        <v>0</v>
      </c>
      <c r="AD68" s="22">
        <f t="shared" si="27"/>
        <v>0</v>
      </c>
      <c r="AE68" s="21">
        <f>cálculos2!P68</f>
        <v>0</v>
      </c>
      <c r="AF68" s="22">
        <f t="shared" si="28"/>
        <v>0</v>
      </c>
    </row>
    <row r="69" spans="1:32" x14ac:dyDescent="0.25">
      <c r="A69" s="30" t="s">
        <v>3</v>
      </c>
      <c r="B69" s="30" t="s">
        <v>73</v>
      </c>
      <c r="C69" s="14">
        <v>1860</v>
      </c>
      <c r="D69" s="14">
        <f t="shared" si="16"/>
        <v>1550</v>
      </c>
      <c r="E69" s="13">
        <v>643</v>
      </c>
      <c r="F69" s="31">
        <f t="shared" si="17"/>
        <v>0.41483870967741937</v>
      </c>
      <c r="G69" s="13">
        <v>453</v>
      </c>
      <c r="H69" s="31">
        <f t="shared" si="18"/>
        <v>0.29225806451612901</v>
      </c>
      <c r="I69" s="13">
        <v>890</v>
      </c>
      <c r="J69" s="31">
        <f t="shared" si="19"/>
        <v>0.5741935483870968</v>
      </c>
      <c r="K69" s="13">
        <v>555</v>
      </c>
      <c r="L69" s="31">
        <f t="shared" si="20"/>
        <v>0.35806451612903228</v>
      </c>
      <c r="M69" s="13">
        <v>564</v>
      </c>
      <c r="N69" s="31">
        <f t="shared" si="21"/>
        <v>0.3638709677419355</v>
      </c>
      <c r="O69" s="13">
        <v>517</v>
      </c>
      <c r="P69" s="31">
        <f t="shared" si="22"/>
        <v>0.3335483870967742</v>
      </c>
      <c r="Q69" s="13">
        <v>356</v>
      </c>
      <c r="R69" s="31">
        <f t="shared" si="23"/>
        <v>0.22967741935483871</v>
      </c>
      <c r="S69" s="13">
        <v>561</v>
      </c>
      <c r="T69" s="31">
        <f t="shared" si="24"/>
        <v>0.36193548387096774</v>
      </c>
      <c r="U69" s="13">
        <v>538</v>
      </c>
      <c r="V69" s="31">
        <f t="shared" si="25"/>
        <v>0.3470967741935484</v>
      </c>
      <c r="W69" s="13">
        <v>440</v>
      </c>
      <c r="X69" s="31">
        <f t="shared" si="26"/>
        <v>0.28387096774193549</v>
      </c>
      <c r="Z69" s="13">
        <v>641</v>
      </c>
      <c r="AA69" s="52">
        <f t="shared" si="15"/>
        <v>0.41354838709677422</v>
      </c>
      <c r="AC69" s="21">
        <f>cálculos2!O69</f>
        <v>0</v>
      </c>
      <c r="AD69" s="22">
        <f t="shared" si="27"/>
        <v>0</v>
      </c>
      <c r="AE69" s="21">
        <f>cálculos2!P69</f>
        <v>0</v>
      </c>
      <c r="AF69" s="22">
        <f t="shared" si="28"/>
        <v>0</v>
      </c>
    </row>
    <row r="70" spans="1:32" x14ac:dyDescent="0.25">
      <c r="A70" s="30" t="s">
        <v>4</v>
      </c>
      <c r="B70" s="30" t="s">
        <v>74</v>
      </c>
      <c r="C70" s="14">
        <v>114</v>
      </c>
      <c r="D70" s="14">
        <f t="shared" si="16"/>
        <v>95</v>
      </c>
      <c r="E70" s="13">
        <v>37</v>
      </c>
      <c r="F70" s="31">
        <f t="shared" si="17"/>
        <v>0.38947368421052631</v>
      </c>
      <c r="G70" s="13">
        <v>30</v>
      </c>
      <c r="H70" s="31">
        <f t="shared" si="18"/>
        <v>0.31578947368421051</v>
      </c>
      <c r="I70" s="13">
        <v>62</v>
      </c>
      <c r="J70" s="31">
        <f t="shared" si="19"/>
        <v>0.65263157894736845</v>
      </c>
      <c r="K70" s="13">
        <v>45</v>
      </c>
      <c r="L70" s="31">
        <f t="shared" si="20"/>
        <v>0.47368421052631576</v>
      </c>
      <c r="M70" s="13">
        <v>51</v>
      </c>
      <c r="N70" s="31">
        <f t="shared" si="21"/>
        <v>0.5368421052631579</v>
      </c>
      <c r="O70" s="13">
        <v>41</v>
      </c>
      <c r="P70" s="31">
        <f t="shared" si="22"/>
        <v>0.43157894736842106</v>
      </c>
      <c r="Q70" s="13">
        <v>29</v>
      </c>
      <c r="R70" s="31">
        <f t="shared" si="23"/>
        <v>0.30526315789473685</v>
      </c>
      <c r="S70" s="13">
        <v>32</v>
      </c>
      <c r="T70" s="31">
        <f t="shared" si="24"/>
        <v>0.33684210526315789</v>
      </c>
      <c r="U70" s="13">
        <v>33</v>
      </c>
      <c r="V70" s="31">
        <f t="shared" si="25"/>
        <v>0.3473684210526316</v>
      </c>
      <c r="W70" s="13">
        <v>26</v>
      </c>
      <c r="X70" s="31">
        <f t="shared" si="26"/>
        <v>0.27368421052631581</v>
      </c>
      <c r="Z70" s="13">
        <v>38</v>
      </c>
      <c r="AA70" s="52">
        <f t="shared" si="15"/>
        <v>0.4</v>
      </c>
      <c r="AC70" s="21">
        <f>cálculos2!O70</f>
        <v>0</v>
      </c>
      <c r="AD70" s="22">
        <f t="shared" si="27"/>
        <v>0</v>
      </c>
      <c r="AE70" s="21">
        <f>cálculos2!P70</f>
        <v>0</v>
      </c>
      <c r="AF70" s="22">
        <f t="shared" si="28"/>
        <v>0</v>
      </c>
    </row>
    <row r="71" spans="1:32" x14ac:dyDescent="0.25">
      <c r="A71" s="30" t="s">
        <v>2</v>
      </c>
      <c r="B71" s="30" t="s">
        <v>75</v>
      </c>
      <c r="C71" s="14">
        <v>7421</v>
      </c>
      <c r="D71" s="14">
        <f t="shared" si="16"/>
        <v>6184.1666666666661</v>
      </c>
      <c r="E71" s="13">
        <v>2541</v>
      </c>
      <c r="F71" s="31">
        <f t="shared" si="17"/>
        <v>0.4108880204824148</v>
      </c>
      <c r="G71" s="13">
        <v>2059</v>
      </c>
      <c r="H71" s="31">
        <f t="shared" si="18"/>
        <v>0.33294704217760412</v>
      </c>
      <c r="I71" s="13">
        <v>4054</v>
      </c>
      <c r="J71" s="31">
        <f t="shared" si="19"/>
        <v>0.65554507478776447</v>
      </c>
      <c r="K71" s="13">
        <v>2339</v>
      </c>
      <c r="L71" s="31">
        <f t="shared" si="20"/>
        <v>0.37822395903517048</v>
      </c>
      <c r="M71" s="13">
        <v>2223</v>
      </c>
      <c r="N71" s="31">
        <f t="shared" si="21"/>
        <v>0.35946637919417873</v>
      </c>
      <c r="O71" s="13">
        <v>1829</v>
      </c>
      <c r="P71" s="31">
        <f t="shared" si="22"/>
        <v>0.29575528904460319</v>
      </c>
      <c r="Q71" s="13">
        <v>1645</v>
      </c>
      <c r="R71" s="31">
        <f t="shared" si="23"/>
        <v>0.26600188653820245</v>
      </c>
      <c r="S71" s="13">
        <v>2081</v>
      </c>
      <c r="T71" s="31">
        <f t="shared" si="24"/>
        <v>0.33650451421641292</v>
      </c>
      <c r="U71" s="13">
        <v>2192</v>
      </c>
      <c r="V71" s="31">
        <f t="shared" si="25"/>
        <v>0.35445357768494817</v>
      </c>
      <c r="W71" s="13">
        <v>1422</v>
      </c>
      <c r="X71" s="31">
        <f t="shared" si="26"/>
        <v>0.22994205632664064</v>
      </c>
      <c r="Z71" s="13">
        <v>2347</v>
      </c>
      <c r="AA71" s="52">
        <f t="shared" si="15"/>
        <v>0.37951758523110096</v>
      </c>
      <c r="AC71" s="21">
        <f>cálculos2!O71</f>
        <v>0</v>
      </c>
      <c r="AD71" s="22">
        <f t="shared" si="27"/>
        <v>0</v>
      </c>
      <c r="AE71" s="21">
        <f>cálculos2!P71</f>
        <v>0</v>
      </c>
      <c r="AF71" s="22">
        <f t="shared" si="28"/>
        <v>0</v>
      </c>
    </row>
    <row r="72" spans="1:32" x14ac:dyDescent="0.25">
      <c r="A72" s="30" t="s">
        <v>4</v>
      </c>
      <c r="B72" s="30" t="s">
        <v>76</v>
      </c>
      <c r="C72" s="14">
        <v>455</v>
      </c>
      <c r="D72" s="14">
        <f t="shared" si="16"/>
        <v>379.16666666666663</v>
      </c>
      <c r="E72" s="13">
        <v>142</v>
      </c>
      <c r="F72" s="31">
        <f t="shared" si="17"/>
        <v>0.37450549450549453</v>
      </c>
      <c r="G72" s="13">
        <v>111</v>
      </c>
      <c r="H72" s="31">
        <f t="shared" si="18"/>
        <v>0.29274725274725277</v>
      </c>
      <c r="I72" s="13">
        <v>227</v>
      </c>
      <c r="J72" s="31">
        <f t="shared" si="19"/>
        <v>0.59868131868131869</v>
      </c>
      <c r="K72" s="13">
        <v>117</v>
      </c>
      <c r="L72" s="31">
        <f t="shared" si="20"/>
        <v>0.30857142857142861</v>
      </c>
      <c r="M72" s="13">
        <v>127</v>
      </c>
      <c r="N72" s="31">
        <f t="shared" si="21"/>
        <v>0.334945054945055</v>
      </c>
      <c r="O72" s="13">
        <v>120</v>
      </c>
      <c r="P72" s="31">
        <f t="shared" si="22"/>
        <v>0.31648351648351652</v>
      </c>
      <c r="Q72" s="13">
        <v>111</v>
      </c>
      <c r="R72" s="31">
        <f t="shared" si="23"/>
        <v>0.29274725274725277</v>
      </c>
      <c r="S72" s="13">
        <v>133</v>
      </c>
      <c r="T72" s="31">
        <f t="shared" si="24"/>
        <v>0.35076923076923078</v>
      </c>
      <c r="U72" s="13">
        <v>125</v>
      </c>
      <c r="V72" s="31">
        <f t="shared" si="25"/>
        <v>0.32967032967032972</v>
      </c>
      <c r="W72" s="13">
        <v>112</v>
      </c>
      <c r="X72" s="31">
        <f t="shared" si="26"/>
        <v>0.29538461538461541</v>
      </c>
      <c r="Z72" s="13">
        <v>139</v>
      </c>
      <c r="AA72" s="52">
        <f t="shared" si="15"/>
        <v>0.36659340659340661</v>
      </c>
      <c r="AC72" s="21">
        <f>cálculos2!O72</f>
        <v>0</v>
      </c>
      <c r="AD72" s="22">
        <f t="shared" si="27"/>
        <v>0</v>
      </c>
      <c r="AE72" s="21">
        <f>cálculos2!P72</f>
        <v>0</v>
      </c>
      <c r="AF72" s="22">
        <f t="shared" si="28"/>
        <v>0</v>
      </c>
    </row>
    <row r="73" spans="1:32" x14ac:dyDescent="0.25">
      <c r="A73" s="30" t="s">
        <v>5</v>
      </c>
      <c r="B73" s="30" t="s">
        <v>77</v>
      </c>
      <c r="C73" s="14">
        <v>246</v>
      </c>
      <c r="D73" s="14">
        <f t="shared" si="16"/>
        <v>205</v>
      </c>
      <c r="E73" s="13">
        <v>89</v>
      </c>
      <c r="F73" s="31">
        <f t="shared" si="17"/>
        <v>0.43414634146341463</v>
      </c>
      <c r="G73" s="13">
        <v>82</v>
      </c>
      <c r="H73" s="31">
        <f t="shared" si="18"/>
        <v>0.4</v>
      </c>
      <c r="I73" s="13">
        <v>160</v>
      </c>
      <c r="J73" s="31">
        <f t="shared" si="19"/>
        <v>0.78048780487804881</v>
      </c>
      <c r="K73" s="13">
        <v>99</v>
      </c>
      <c r="L73" s="31">
        <f t="shared" si="20"/>
        <v>0.48292682926829267</v>
      </c>
      <c r="M73" s="13">
        <v>106</v>
      </c>
      <c r="N73" s="31">
        <f t="shared" si="21"/>
        <v>0.51707317073170733</v>
      </c>
      <c r="O73" s="13">
        <v>81</v>
      </c>
      <c r="P73" s="31">
        <f t="shared" si="22"/>
        <v>0.39512195121951221</v>
      </c>
      <c r="Q73" s="13">
        <v>75</v>
      </c>
      <c r="R73" s="31">
        <f t="shared" si="23"/>
        <v>0.36585365853658536</v>
      </c>
      <c r="S73" s="13">
        <v>92</v>
      </c>
      <c r="T73" s="31">
        <f t="shared" si="24"/>
        <v>0.44878048780487806</v>
      </c>
      <c r="U73" s="13">
        <v>94</v>
      </c>
      <c r="V73" s="31">
        <f t="shared" si="25"/>
        <v>0.45853658536585368</v>
      </c>
      <c r="W73" s="13">
        <v>81</v>
      </c>
      <c r="X73" s="31">
        <f t="shared" si="26"/>
        <v>0.39512195121951221</v>
      </c>
      <c r="Z73" s="13">
        <v>86</v>
      </c>
      <c r="AA73" s="52">
        <f t="shared" si="15"/>
        <v>0.4195121951219512</v>
      </c>
      <c r="AC73" s="21">
        <f>cálculos2!O73</f>
        <v>0</v>
      </c>
      <c r="AD73" s="22">
        <f t="shared" si="27"/>
        <v>0</v>
      </c>
      <c r="AE73" s="21">
        <f>cálculos2!P73</f>
        <v>0</v>
      </c>
      <c r="AF73" s="22">
        <f t="shared" si="28"/>
        <v>0</v>
      </c>
    </row>
    <row r="74" spans="1:32" x14ac:dyDescent="0.25">
      <c r="A74" s="30" t="s">
        <v>2</v>
      </c>
      <c r="B74" s="30" t="s">
        <v>78</v>
      </c>
      <c r="C74" s="14">
        <v>338</v>
      </c>
      <c r="D74" s="14">
        <f t="shared" si="16"/>
        <v>281.66666666666669</v>
      </c>
      <c r="E74" s="13">
        <v>150</v>
      </c>
      <c r="F74" s="31">
        <f t="shared" si="17"/>
        <v>0.5325443786982248</v>
      </c>
      <c r="G74" s="13">
        <v>107</v>
      </c>
      <c r="H74" s="31">
        <f t="shared" si="18"/>
        <v>0.37988165680473368</v>
      </c>
      <c r="I74" s="13">
        <v>212</v>
      </c>
      <c r="J74" s="31">
        <f t="shared" si="19"/>
        <v>0.75266272189349104</v>
      </c>
      <c r="K74" s="13">
        <v>131</v>
      </c>
      <c r="L74" s="31">
        <f t="shared" si="20"/>
        <v>0.46508875739644967</v>
      </c>
      <c r="M74" s="13">
        <v>140</v>
      </c>
      <c r="N74" s="31">
        <f t="shared" si="21"/>
        <v>0.49704142011834318</v>
      </c>
      <c r="O74" s="13">
        <v>131</v>
      </c>
      <c r="P74" s="31">
        <f t="shared" si="22"/>
        <v>0.46508875739644967</v>
      </c>
      <c r="Q74" s="13">
        <v>128</v>
      </c>
      <c r="R74" s="31">
        <f t="shared" si="23"/>
        <v>0.45443786982248519</v>
      </c>
      <c r="S74" s="13">
        <v>130</v>
      </c>
      <c r="T74" s="31">
        <f t="shared" si="24"/>
        <v>0.46153846153846151</v>
      </c>
      <c r="U74" s="13">
        <v>148</v>
      </c>
      <c r="V74" s="31">
        <f t="shared" si="25"/>
        <v>0.52544378698224847</v>
      </c>
      <c r="W74" s="13">
        <v>115</v>
      </c>
      <c r="X74" s="31">
        <f t="shared" si="26"/>
        <v>0.40828402366863903</v>
      </c>
      <c r="Z74" s="13">
        <v>140</v>
      </c>
      <c r="AA74" s="52">
        <f t="shared" si="15"/>
        <v>0.49704142011834318</v>
      </c>
      <c r="AC74" s="21">
        <f>cálculos2!O74</f>
        <v>0</v>
      </c>
      <c r="AD74" s="22">
        <f t="shared" si="27"/>
        <v>0</v>
      </c>
      <c r="AE74" s="21">
        <f>cálculos2!P74</f>
        <v>0</v>
      </c>
      <c r="AF74" s="22">
        <f t="shared" si="28"/>
        <v>0</v>
      </c>
    </row>
    <row r="75" spans="1:32" x14ac:dyDescent="0.25">
      <c r="A75" s="30" t="s">
        <v>2</v>
      </c>
      <c r="B75" s="30" t="s">
        <v>79</v>
      </c>
      <c r="C75" s="14">
        <v>1006</v>
      </c>
      <c r="D75" s="14">
        <f t="shared" si="16"/>
        <v>838.33333333333326</v>
      </c>
      <c r="E75" s="13">
        <v>328</v>
      </c>
      <c r="F75" s="31">
        <f t="shared" si="17"/>
        <v>0.39125248508946325</v>
      </c>
      <c r="G75" s="13">
        <v>265</v>
      </c>
      <c r="H75" s="31">
        <f t="shared" si="18"/>
        <v>0.31610337972167002</v>
      </c>
      <c r="I75" s="13">
        <v>517</v>
      </c>
      <c r="J75" s="31">
        <f t="shared" si="19"/>
        <v>0.61669980119284296</v>
      </c>
      <c r="K75" s="13">
        <v>334</v>
      </c>
      <c r="L75" s="31">
        <f t="shared" si="20"/>
        <v>0.39840954274353879</v>
      </c>
      <c r="M75" s="13">
        <v>309</v>
      </c>
      <c r="N75" s="31">
        <f t="shared" si="21"/>
        <v>0.36858846918489069</v>
      </c>
      <c r="O75" s="13">
        <v>291</v>
      </c>
      <c r="P75" s="31">
        <f t="shared" si="22"/>
        <v>0.34711729622266407</v>
      </c>
      <c r="Q75" s="13">
        <v>178</v>
      </c>
      <c r="R75" s="31">
        <f t="shared" si="23"/>
        <v>0.21232604373757458</v>
      </c>
      <c r="S75" s="13">
        <v>276</v>
      </c>
      <c r="T75" s="31">
        <f t="shared" si="24"/>
        <v>0.3292246520874752</v>
      </c>
      <c r="U75" s="13">
        <v>279</v>
      </c>
      <c r="V75" s="31">
        <f t="shared" si="25"/>
        <v>0.33280318091451294</v>
      </c>
      <c r="W75" s="13">
        <v>205</v>
      </c>
      <c r="X75" s="31">
        <f t="shared" si="26"/>
        <v>0.24453280318091453</v>
      </c>
      <c r="Z75" s="13">
        <v>312</v>
      </c>
      <c r="AA75" s="52">
        <f t="shared" si="15"/>
        <v>0.37216699801192848</v>
      </c>
      <c r="AC75" s="21">
        <f>cálculos2!O75</f>
        <v>0</v>
      </c>
      <c r="AD75" s="22">
        <f t="shared" si="27"/>
        <v>0</v>
      </c>
      <c r="AE75" s="21">
        <f>cálculos2!P75</f>
        <v>0</v>
      </c>
      <c r="AF75" s="22">
        <f t="shared" si="28"/>
        <v>0</v>
      </c>
    </row>
    <row r="76" spans="1:32" x14ac:dyDescent="0.25">
      <c r="A76" s="30" t="s">
        <v>3</v>
      </c>
      <c r="B76" s="30" t="s">
        <v>80</v>
      </c>
      <c r="C76" s="14">
        <v>104</v>
      </c>
      <c r="D76" s="14">
        <f t="shared" si="16"/>
        <v>86.666666666666657</v>
      </c>
      <c r="E76" s="13">
        <v>29</v>
      </c>
      <c r="F76" s="31">
        <f t="shared" si="17"/>
        <v>0.33461538461538465</v>
      </c>
      <c r="G76" s="13">
        <v>33</v>
      </c>
      <c r="H76" s="31">
        <f t="shared" si="18"/>
        <v>0.3807692307692308</v>
      </c>
      <c r="I76" s="13">
        <v>74</v>
      </c>
      <c r="J76" s="31">
        <f t="shared" si="19"/>
        <v>0.85384615384615392</v>
      </c>
      <c r="K76" s="13">
        <v>36</v>
      </c>
      <c r="L76" s="31">
        <f t="shared" si="20"/>
        <v>0.41538461538461541</v>
      </c>
      <c r="M76" s="13">
        <v>42</v>
      </c>
      <c r="N76" s="31">
        <f t="shared" si="21"/>
        <v>0.48461538461538467</v>
      </c>
      <c r="O76" s="13">
        <v>42</v>
      </c>
      <c r="P76" s="31">
        <f t="shared" si="22"/>
        <v>0.48461538461538467</v>
      </c>
      <c r="Q76" s="13">
        <v>29</v>
      </c>
      <c r="R76" s="31">
        <f t="shared" si="23"/>
        <v>0.33461538461538465</v>
      </c>
      <c r="S76" s="13">
        <v>42</v>
      </c>
      <c r="T76" s="31">
        <f t="shared" si="24"/>
        <v>0.48461538461538467</v>
      </c>
      <c r="U76" s="13">
        <v>41</v>
      </c>
      <c r="V76" s="31">
        <f t="shared" si="25"/>
        <v>0.47307692307692312</v>
      </c>
      <c r="W76" s="13">
        <v>33</v>
      </c>
      <c r="X76" s="31">
        <f t="shared" si="26"/>
        <v>0.3807692307692308</v>
      </c>
      <c r="Z76" s="13">
        <v>30</v>
      </c>
      <c r="AA76" s="52">
        <f t="shared" si="15"/>
        <v>0.3461538461538462</v>
      </c>
      <c r="AC76" s="21">
        <f>cálculos2!O76</f>
        <v>0</v>
      </c>
      <c r="AD76" s="22">
        <f t="shared" si="27"/>
        <v>0</v>
      </c>
      <c r="AE76" s="21">
        <f>cálculos2!P76</f>
        <v>0</v>
      </c>
      <c r="AF76" s="22">
        <f t="shared" si="28"/>
        <v>0</v>
      </c>
    </row>
    <row r="77" spans="1:32" x14ac:dyDescent="0.25">
      <c r="A77" s="30" t="s">
        <v>4</v>
      </c>
      <c r="B77" s="30" t="s">
        <v>81</v>
      </c>
      <c r="C77" s="14">
        <v>211</v>
      </c>
      <c r="D77" s="14">
        <f t="shared" si="16"/>
        <v>175.83333333333331</v>
      </c>
      <c r="E77" s="13">
        <v>81</v>
      </c>
      <c r="F77" s="31">
        <f t="shared" si="17"/>
        <v>0.46066350710900478</v>
      </c>
      <c r="G77" s="13">
        <v>62</v>
      </c>
      <c r="H77" s="31">
        <f t="shared" si="18"/>
        <v>0.35260663507109008</v>
      </c>
      <c r="I77" s="13">
        <v>126</v>
      </c>
      <c r="J77" s="31">
        <f t="shared" si="19"/>
        <v>0.71658767772511855</v>
      </c>
      <c r="K77" s="13">
        <v>73</v>
      </c>
      <c r="L77" s="31">
        <f t="shared" si="20"/>
        <v>0.41516587677725125</v>
      </c>
      <c r="M77" s="13">
        <v>78</v>
      </c>
      <c r="N77" s="31">
        <f t="shared" si="21"/>
        <v>0.44360189573459718</v>
      </c>
      <c r="O77" s="13">
        <v>70</v>
      </c>
      <c r="P77" s="31">
        <f t="shared" si="22"/>
        <v>0.39810426540284366</v>
      </c>
      <c r="Q77" s="13">
        <v>67</v>
      </c>
      <c r="R77" s="31">
        <f t="shared" si="23"/>
        <v>0.38104265402843607</v>
      </c>
      <c r="S77" s="13">
        <v>76</v>
      </c>
      <c r="T77" s="31">
        <f t="shared" si="24"/>
        <v>0.43222748815165879</v>
      </c>
      <c r="U77" s="13">
        <v>85</v>
      </c>
      <c r="V77" s="31">
        <f t="shared" si="25"/>
        <v>0.48341232227488157</v>
      </c>
      <c r="W77" s="13">
        <v>70</v>
      </c>
      <c r="X77" s="31">
        <f t="shared" si="26"/>
        <v>0.39810426540284366</v>
      </c>
      <c r="Z77" s="13">
        <v>61</v>
      </c>
      <c r="AA77" s="52">
        <f t="shared" si="15"/>
        <v>0.34691943127962088</v>
      </c>
      <c r="AC77" s="21">
        <f>cálculos2!O77</f>
        <v>0</v>
      </c>
      <c r="AD77" s="22">
        <f t="shared" si="27"/>
        <v>0</v>
      </c>
      <c r="AE77" s="21">
        <f>cálculos2!P77</f>
        <v>0</v>
      </c>
      <c r="AF77" s="22">
        <f t="shared" si="28"/>
        <v>0</v>
      </c>
    </row>
    <row r="78" spans="1:32" x14ac:dyDescent="0.25">
      <c r="A78" s="30" t="s">
        <v>2</v>
      </c>
      <c r="B78" s="30" t="s">
        <v>82</v>
      </c>
      <c r="C78" s="14">
        <v>5925</v>
      </c>
      <c r="D78" s="14">
        <f t="shared" si="16"/>
        <v>4937.5</v>
      </c>
      <c r="E78" s="13">
        <v>1927</v>
      </c>
      <c r="F78" s="31">
        <f t="shared" si="17"/>
        <v>0.39027848101265822</v>
      </c>
      <c r="G78" s="13">
        <v>1455</v>
      </c>
      <c r="H78" s="31">
        <f t="shared" si="18"/>
        <v>0.29468354430379745</v>
      </c>
      <c r="I78" s="13">
        <v>2825</v>
      </c>
      <c r="J78" s="31">
        <f t="shared" si="19"/>
        <v>0.57215189873417727</v>
      </c>
      <c r="K78" s="13">
        <v>1699</v>
      </c>
      <c r="L78" s="31">
        <f t="shared" si="20"/>
        <v>0.34410126582278483</v>
      </c>
      <c r="M78" s="13">
        <v>1628</v>
      </c>
      <c r="N78" s="31">
        <f t="shared" si="21"/>
        <v>0.32972151898734176</v>
      </c>
      <c r="O78" s="13">
        <v>1543</v>
      </c>
      <c r="P78" s="31">
        <f t="shared" si="22"/>
        <v>0.31250632911392406</v>
      </c>
      <c r="Q78" s="13">
        <v>1237</v>
      </c>
      <c r="R78" s="31">
        <f t="shared" si="23"/>
        <v>0.25053164556962026</v>
      </c>
      <c r="S78" s="13">
        <v>1580</v>
      </c>
      <c r="T78" s="31">
        <f t="shared" si="24"/>
        <v>0.32</v>
      </c>
      <c r="U78" s="13">
        <v>1683</v>
      </c>
      <c r="V78" s="31">
        <f t="shared" si="25"/>
        <v>0.3408607594936709</v>
      </c>
      <c r="W78" s="13">
        <v>1303</v>
      </c>
      <c r="X78" s="31">
        <f t="shared" si="26"/>
        <v>0.26389873417721521</v>
      </c>
      <c r="Z78" s="13">
        <v>1713</v>
      </c>
      <c r="AA78" s="52">
        <f t="shared" si="15"/>
        <v>0.3469367088607595</v>
      </c>
      <c r="AC78" s="21">
        <f>cálculos2!O78</f>
        <v>0</v>
      </c>
      <c r="AD78" s="22">
        <f t="shared" si="27"/>
        <v>0</v>
      </c>
      <c r="AE78" s="21">
        <f>cálculos2!P78</f>
        <v>0</v>
      </c>
      <c r="AF78" s="22">
        <f t="shared" si="28"/>
        <v>0</v>
      </c>
    </row>
    <row r="79" spans="1:32" x14ac:dyDescent="0.25">
      <c r="A79" s="30" t="s">
        <v>2</v>
      </c>
      <c r="B79" s="30" t="s">
        <v>83</v>
      </c>
      <c r="C79" s="14">
        <v>3947</v>
      </c>
      <c r="D79" s="14">
        <f t="shared" si="16"/>
        <v>3289.166666666667</v>
      </c>
      <c r="E79" s="13">
        <v>1382</v>
      </c>
      <c r="F79" s="31">
        <f t="shared" si="17"/>
        <v>0.42016721560678993</v>
      </c>
      <c r="G79" s="13">
        <v>916</v>
      </c>
      <c r="H79" s="31">
        <f t="shared" si="18"/>
        <v>0.27848999239929056</v>
      </c>
      <c r="I79" s="13">
        <v>1765</v>
      </c>
      <c r="J79" s="31">
        <f t="shared" si="19"/>
        <v>0.53661008360780338</v>
      </c>
      <c r="K79" s="13">
        <v>1015</v>
      </c>
      <c r="L79" s="31">
        <f t="shared" si="20"/>
        <v>0.30858880162148467</v>
      </c>
      <c r="M79" s="13">
        <v>1078</v>
      </c>
      <c r="N79" s="31">
        <f t="shared" si="21"/>
        <v>0.32774258930833544</v>
      </c>
      <c r="O79" s="13">
        <v>985</v>
      </c>
      <c r="P79" s="31">
        <f t="shared" si="22"/>
        <v>0.29946795034203189</v>
      </c>
      <c r="Q79" s="13">
        <v>801</v>
      </c>
      <c r="R79" s="31">
        <f t="shared" si="23"/>
        <v>0.24352672916138837</v>
      </c>
      <c r="S79" s="13">
        <v>1065</v>
      </c>
      <c r="T79" s="31">
        <f t="shared" si="24"/>
        <v>0.32379022042057254</v>
      </c>
      <c r="U79" s="13">
        <v>1115</v>
      </c>
      <c r="V79" s="31">
        <f t="shared" si="25"/>
        <v>0.33899163921966047</v>
      </c>
      <c r="W79" s="13">
        <v>857</v>
      </c>
      <c r="X79" s="31">
        <f t="shared" si="26"/>
        <v>0.26055231821636682</v>
      </c>
      <c r="Z79" s="13">
        <v>1181</v>
      </c>
      <c r="AA79" s="52">
        <f t="shared" si="15"/>
        <v>0.35905751203445652</v>
      </c>
      <c r="AC79" s="21">
        <f>cálculos2!O79</f>
        <v>0</v>
      </c>
      <c r="AD79" s="22">
        <f t="shared" si="27"/>
        <v>0</v>
      </c>
      <c r="AE79" s="21">
        <f>cálculos2!P79</f>
        <v>0</v>
      </c>
      <c r="AF79" s="22">
        <f t="shared" si="28"/>
        <v>0</v>
      </c>
    </row>
    <row r="81" spans="1:32" s="32" customFormat="1" x14ac:dyDescent="0.25">
      <c r="A81" s="29"/>
      <c r="B81" s="13" t="s">
        <v>91</v>
      </c>
      <c r="C81" s="14">
        <f>SUMIF($A$2:$A$79,"Norte",C$2:C$79)</f>
        <v>5856</v>
      </c>
      <c r="D81" s="14">
        <f>SUMIF($A$2:$A$79,"Norte",D$2:D$79)</f>
        <v>4880</v>
      </c>
      <c r="E81" s="13">
        <f>SUMIF($A$2:$A$79,"Norte",E$2:E$79)</f>
        <v>1990</v>
      </c>
      <c r="F81" s="31">
        <f>E81/D81</f>
        <v>0.40778688524590162</v>
      </c>
      <c r="G81" s="13">
        <f>SUMIF($A$2:$A$79,"Norte",G$2:G$79)</f>
        <v>1680</v>
      </c>
      <c r="H81" s="31">
        <f>G81/D81</f>
        <v>0.34426229508196721</v>
      </c>
      <c r="I81" s="13">
        <f>SUMIF($A$2:$A$79,"Norte",I$2:I$79)</f>
        <v>3320</v>
      </c>
      <c r="J81" s="31">
        <f>I81/D81</f>
        <v>0.68032786885245899</v>
      </c>
      <c r="K81" s="13">
        <f>SUMIF($A$2:$A$79,"Norte",K$2:K$79)</f>
        <v>1886</v>
      </c>
      <c r="L81" s="31">
        <f>K81/D81</f>
        <v>0.3864754098360656</v>
      </c>
      <c r="M81" s="13">
        <f>SUMIF($A$2:$A$79,"Norte",M$2:M$79)</f>
        <v>1865</v>
      </c>
      <c r="N81" s="31">
        <f>M81/D81</f>
        <v>0.38217213114754101</v>
      </c>
      <c r="O81" s="13">
        <f>SUMIF($A$2:$A$79,"Norte",O$2:O$79)</f>
        <v>1800</v>
      </c>
      <c r="P81" s="31">
        <f>O81/D81</f>
        <v>0.36885245901639346</v>
      </c>
      <c r="Q81" s="13">
        <f>SUMIF($A$2:$A$79,"Norte",Q$2:Q$79)</f>
        <v>1376</v>
      </c>
      <c r="R81" s="31">
        <f>Q81/D81</f>
        <v>0.28196721311475409</v>
      </c>
      <c r="S81" s="13">
        <f>SUMIF($A$2:$A$79,"Norte",S$2:S$79)</f>
        <v>1828</v>
      </c>
      <c r="T81" s="31">
        <f>S81/D81</f>
        <v>0.37459016393442623</v>
      </c>
      <c r="U81" s="13">
        <f>SUMIF($A$2:$A$79,"Norte",U$2:U$79)</f>
        <v>1815</v>
      </c>
      <c r="V81" s="31">
        <f>U81/D81</f>
        <v>0.3719262295081967</v>
      </c>
      <c r="W81" s="13">
        <f>SUMIF($A$2:$A$79,"Norte",W$2:W$79)</f>
        <v>1565</v>
      </c>
      <c r="X81" s="31">
        <f>W81/D81</f>
        <v>0.32069672131147542</v>
      </c>
      <c r="Z81" s="13">
        <f>SUMIF($A$2:$A$79,"Norte",Z$2:Z$79)</f>
        <v>1909</v>
      </c>
      <c r="AA81" s="52">
        <f>Z81/D81</f>
        <v>0.39118852459016396</v>
      </c>
      <c r="AC81" s="21">
        <f>cálculos1!O81</f>
        <v>0</v>
      </c>
      <c r="AD81" s="22">
        <f t="shared" si="27"/>
        <v>0</v>
      </c>
      <c r="AE81" s="21">
        <f>cálculos1!P81</f>
        <v>0</v>
      </c>
      <c r="AF81" s="22">
        <f t="shared" si="28"/>
        <v>0</v>
      </c>
    </row>
    <row r="82" spans="1:32" s="32" customFormat="1" x14ac:dyDescent="0.25">
      <c r="A82" s="29"/>
      <c r="B82" s="13" t="s">
        <v>92</v>
      </c>
      <c r="C82" s="14">
        <f>SUMIF($A$2:$A$79,"Central",C$2:C$79)</f>
        <v>6941</v>
      </c>
      <c r="D82" s="14">
        <f>SUMIF($A$2:$A$79,"Central",D$2:D$79)</f>
        <v>5784.166666666667</v>
      </c>
      <c r="E82" s="13">
        <f>SUMIF($A$2:$A$79,"Central",E$2:E$79)</f>
        <v>2380</v>
      </c>
      <c r="F82" s="31">
        <f>E82/D82</f>
        <v>0.41146808817173314</v>
      </c>
      <c r="G82" s="13">
        <f>SUMIF($A$2:$A$79,"Central",G$2:G$79)</f>
        <v>1949</v>
      </c>
      <c r="H82" s="31">
        <f>G82/D82</f>
        <v>0.33695432934735625</v>
      </c>
      <c r="I82" s="13">
        <f>SUMIF($A$2:$A$79,"Central",I$2:I$79)</f>
        <v>3846</v>
      </c>
      <c r="J82" s="31">
        <f t="shared" ref="J82:J85" si="29">I82/D82</f>
        <v>0.66491859962541422</v>
      </c>
      <c r="K82" s="13">
        <f>SUMIF($A$2:$A$79,"Central",K$2:K$79)</f>
        <v>2155</v>
      </c>
      <c r="L82" s="31">
        <f>K82/D82</f>
        <v>0.37256879412188443</v>
      </c>
      <c r="M82" s="13">
        <f>SUMIF($A$2:$A$79,"Central",M$2:M$79)</f>
        <v>2157</v>
      </c>
      <c r="N82" s="31">
        <f t="shared" ref="N82:N85" si="30">M82/D82</f>
        <v>0.37291456562454978</v>
      </c>
      <c r="O82" s="13">
        <f>SUMIF($A$2:$A$79,"Central",O$2:O$79)</f>
        <v>1986</v>
      </c>
      <c r="P82" s="31">
        <f>O82/D82</f>
        <v>0.34335110214666476</v>
      </c>
      <c r="Q82" s="13">
        <f>SUMIF($A$2:$A$79,"Central",Q$2:Q$79)</f>
        <v>1784</v>
      </c>
      <c r="R82" s="31">
        <f t="shared" ref="R82:R85" si="31">Q82/D82</f>
        <v>0.30842818037746722</v>
      </c>
      <c r="S82" s="13">
        <f>SUMIF($A$2:$A$79,"Central",S$2:S$79)</f>
        <v>2057</v>
      </c>
      <c r="T82" s="31">
        <f>S82/D82</f>
        <v>0.35562599049128368</v>
      </c>
      <c r="U82" s="13">
        <f>SUMIF($A$2:$A$79,"Central",U$2:U$79)</f>
        <v>2274</v>
      </c>
      <c r="V82" s="31">
        <f t="shared" ref="V82:V85" si="32">U82/D82</f>
        <v>0.39314219853047111</v>
      </c>
      <c r="W82" s="13">
        <f>SUMIF($A$2:$A$79,"Central",W$2:W$79)</f>
        <v>1862</v>
      </c>
      <c r="X82" s="31">
        <f t="shared" ref="X82:X85" si="33">W82/D82</f>
        <v>0.32191326898141476</v>
      </c>
      <c r="Z82" s="13">
        <f>SUMIF($A$2:$A$79,"Central",Z$2:Z$79)</f>
        <v>2246</v>
      </c>
      <c r="AA82" s="52">
        <f>Z82/D82</f>
        <v>0.38830139749315656</v>
      </c>
      <c r="AC82" s="21">
        <f>cálculos1!O82</f>
        <v>0</v>
      </c>
      <c r="AD82" s="22">
        <f t="shared" si="27"/>
        <v>0</v>
      </c>
      <c r="AE82" s="21">
        <f>cálculos1!P82</f>
        <v>0</v>
      </c>
      <c r="AF82" s="22">
        <f t="shared" si="28"/>
        <v>0</v>
      </c>
    </row>
    <row r="83" spans="1:32" s="32" customFormat="1" x14ac:dyDescent="0.25">
      <c r="A83" s="29"/>
      <c r="B83" s="13" t="s">
        <v>93</v>
      </c>
      <c r="C83" s="14">
        <f>SUMIF($A$2:$A$79,"Metropolitana",C$2:C$79)</f>
        <v>31097</v>
      </c>
      <c r="D83" s="14">
        <f>SUMIF($A$2:$A$79,"Metropolitana",D$2:D$79)</f>
        <v>25703.666666666668</v>
      </c>
      <c r="E83" s="13">
        <f>SUMIF($A$2:$A$79,"Metropolitana",E$2:E$79)</f>
        <v>10364</v>
      </c>
      <c r="F83" s="31">
        <f>E83/D83</f>
        <v>0.40321095563538273</v>
      </c>
      <c r="G83" s="13">
        <f>SUMIF($A$2:$A$79,"Metropolitana",G$2:G$79)</f>
        <v>8404</v>
      </c>
      <c r="H83" s="31">
        <f>G83/D83</f>
        <v>0.32695724345424126</v>
      </c>
      <c r="I83" s="13">
        <f>SUMIF($A$2:$A$79,"Metropolitana",I$2:I$79)</f>
        <v>16508</v>
      </c>
      <c r="J83" s="31">
        <f t="shared" si="29"/>
        <v>0.64224300035014459</v>
      </c>
      <c r="K83" s="13">
        <f>SUMIF($A$2:$A$79,"Metropolitana",K$2:K$79)</f>
        <v>9496</v>
      </c>
      <c r="L83" s="31">
        <f>K83/D83</f>
        <v>0.3694414545265915</v>
      </c>
      <c r="M83" s="13">
        <f>SUMIF($A$2:$A$79,"Metropolitana",M$2:M$79)</f>
        <v>9329</v>
      </c>
      <c r="N83" s="31">
        <f t="shared" si="30"/>
        <v>0.36294432700911672</v>
      </c>
      <c r="O83" s="13">
        <f>SUMIF($A$2:$A$79,"Metropolitana",O$2:O$79)</f>
        <v>8465</v>
      </c>
      <c r="P83" s="31">
        <f>O83/D83</f>
        <v>0.32933044572110332</v>
      </c>
      <c r="Q83" s="13">
        <f>SUMIF($A$2:$A$79,"Metropolitana",Q$2:Q$79)</f>
        <v>7024</v>
      </c>
      <c r="R83" s="31">
        <f t="shared" si="31"/>
        <v>0.27326840528588658</v>
      </c>
      <c r="S83" s="13">
        <f>SUMIF($A$2:$A$79,"Metropolitana",S$2:S$79)</f>
        <v>8826</v>
      </c>
      <c r="T83" s="31">
        <f>S83/D83</f>
        <v>0.34337513454630336</v>
      </c>
      <c r="U83" s="13">
        <f>SUMIF($A$2:$A$79,"Metropolitana",U$2:U$79)</f>
        <v>9198</v>
      </c>
      <c r="V83" s="31">
        <f t="shared" si="32"/>
        <v>0.35784777787864247</v>
      </c>
      <c r="W83" s="13">
        <f>SUMIF($A$2:$A$79,"Metropolitana",W$2:W$79)</f>
        <v>7123</v>
      </c>
      <c r="X83" s="31">
        <f t="shared" si="33"/>
        <v>0.27711999585013808</v>
      </c>
      <c r="Z83" s="13">
        <f>SUMIF($A$2:$A$79,"Metropolitana",Z$2:Z$79)</f>
        <v>9308</v>
      </c>
      <c r="AA83" s="52">
        <f>Z83/D83</f>
        <v>0.36212732295003303</v>
      </c>
      <c r="AC83" s="21">
        <f>cálculos1!O83</f>
        <v>0</v>
      </c>
      <c r="AD83" s="22">
        <f t="shared" si="27"/>
        <v>0</v>
      </c>
      <c r="AE83" s="21">
        <f>cálculos1!P83</f>
        <v>0</v>
      </c>
      <c r="AF83" s="22">
        <f t="shared" si="28"/>
        <v>0</v>
      </c>
    </row>
    <row r="84" spans="1:32" s="32" customFormat="1" x14ac:dyDescent="0.25">
      <c r="A84" s="29"/>
      <c r="B84" s="13" t="s">
        <v>94</v>
      </c>
      <c r="C84" s="14">
        <f>SUMIF($A$2:$A$79,"sul",C$2:C$79)</f>
        <v>8539</v>
      </c>
      <c r="D84" s="14">
        <f>SUMIF($A$2:$A$79,"sul",D$2:D$79)</f>
        <v>7115.833333333333</v>
      </c>
      <c r="E84" s="13">
        <f>SUMIF($A$2:$A$79,"Sul",E$2:E$79)</f>
        <v>2991</v>
      </c>
      <c r="F84" s="31">
        <f>E84/D84</f>
        <v>0.42033024944372877</v>
      </c>
      <c r="G84" s="13">
        <f>SUMIF($A$2:$A$79,"Sul",G$2:G$79)</f>
        <v>2560</v>
      </c>
      <c r="H84" s="31">
        <f>G84/D84</f>
        <v>0.35976109614708984</v>
      </c>
      <c r="I84" s="13">
        <f>SUMIF($A$2:$A$79,"Sul",I$2:I$79)</f>
        <v>5013</v>
      </c>
      <c r="J84" s="31">
        <f t="shared" si="29"/>
        <v>0.70448530272865673</v>
      </c>
      <c r="K84" s="13">
        <f>SUMIF($A$2:$A$79,"Sul",K$2:K$79)</f>
        <v>2914</v>
      </c>
      <c r="L84" s="31">
        <f>K84/D84</f>
        <v>0.40950931022367959</v>
      </c>
      <c r="M84" s="13">
        <f>SUMIF($A$2:$A$79,"Sul",M$2:M$79)</f>
        <v>2850</v>
      </c>
      <c r="N84" s="31">
        <f t="shared" si="30"/>
        <v>0.40051528282000237</v>
      </c>
      <c r="O84" s="13">
        <f>SUMIF($A$2:$A$79,"Sul",O$2:O$79)</f>
        <v>2722</v>
      </c>
      <c r="P84" s="31">
        <f>O84/D84</f>
        <v>0.38252722801264788</v>
      </c>
      <c r="Q84" s="13">
        <f>SUMIF($A$2:$A$79,"Sul",Q$2:Q$79)</f>
        <v>2116</v>
      </c>
      <c r="R84" s="31">
        <f t="shared" si="31"/>
        <v>0.29736503103407896</v>
      </c>
      <c r="S84" s="13">
        <f>SUMIF($A$2:$A$79,"Sul",S$2:S$79)</f>
        <v>2686</v>
      </c>
      <c r="T84" s="31">
        <f>S84/D84</f>
        <v>0.37746808759807943</v>
      </c>
      <c r="U84" s="13">
        <f>SUMIF($A$2:$A$79,"Sul",U$2:U$79)</f>
        <v>2950</v>
      </c>
      <c r="V84" s="31">
        <f t="shared" si="32"/>
        <v>0.41456845063824804</v>
      </c>
      <c r="W84" s="13">
        <f>SUMIF($A$2:$A$79,"Sul",W$2:W$79)</f>
        <v>2323</v>
      </c>
      <c r="X84" s="31">
        <f t="shared" si="33"/>
        <v>0.32645508841784754</v>
      </c>
      <c r="Z84" s="13">
        <f>SUMIF($A$2:$A$79,"Sul",Z$2:Z$79)</f>
        <v>2829</v>
      </c>
      <c r="AA84" s="52">
        <f>Z84/D84</f>
        <v>0.39756411757817078</v>
      </c>
      <c r="AC84" s="21">
        <f>cálculos1!O84</f>
        <v>0</v>
      </c>
      <c r="AD84" s="22">
        <f t="shared" si="27"/>
        <v>0</v>
      </c>
      <c r="AE84" s="21">
        <f>cálculos1!P84</f>
        <v>0</v>
      </c>
      <c r="AF84" s="22">
        <f t="shared" si="28"/>
        <v>0</v>
      </c>
    </row>
    <row r="85" spans="1:32" s="32" customFormat="1" x14ac:dyDescent="0.25">
      <c r="A85" s="29"/>
      <c r="B85" s="3" t="s">
        <v>90</v>
      </c>
      <c r="C85" s="33">
        <f>SUM(C2:C79)</f>
        <v>52433</v>
      </c>
      <c r="D85" s="33">
        <f>SUM(D2:D79)</f>
        <v>43483.666666666664</v>
      </c>
      <c r="E85" s="3">
        <f>SUM(E81:E84)</f>
        <v>17725</v>
      </c>
      <c r="F85" s="34">
        <f>E85/D85</f>
        <v>0.40762431870970711</v>
      </c>
      <c r="G85" s="3">
        <f>SUM(G81:G84)</f>
        <v>14593</v>
      </c>
      <c r="H85" s="34">
        <f>G85/D85</f>
        <v>0.33559727407225703</v>
      </c>
      <c r="I85" s="3">
        <f>SUM(I81:I84)</f>
        <v>28687</v>
      </c>
      <c r="J85" s="34">
        <f t="shared" si="29"/>
        <v>0.65971897494078235</v>
      </c>
      <c r="K85" s="3">
        <f>SUM(K81:K84)</f>
        <v>16451</v>
      </c>
      <c r="L85" s="34">
        <f>K85/D85</f>
        <v>0.37832596147212366</v>
      </c>
      <c r="M85" s="3">
        <f>SUM(M81:M84)</f>
        <v>16201</v>
      </c>
      <c r="N85" s="34">
        <f t="shared" si="30"/>
        <v>0.37257667629991342</v>
      </c>
      <c r="O85" s="3">
        <f>SUM(O81:O84)</f>
        <v>14973</v>
      </c>
      <c r="P85" s="34">
        <f>O85/D85</f>
        <v>0.34433618753401662</v>
      </c>
      <c r="Q85" s="3">
        <f>SUM(Q81:Q84)</f>
        <v>12300</v>
      </c>
      <c r="R85" s="34">
        <f t="shared" si="31"/>
        <v>0.28286483047274458</v>
      </c>
      <c r="S85" s="3">
        <f>SUM(S81:S84)</f>
        <v>15397</v>
      </c>
      <c r="T85" s="34">
        <f>S85/D85</f>
        <v>0.35408697518608523</v>
      </c>
      <c r="U85" s="3">
        <f>SUM(U81:U84)</f>
        <v>16237</v>
      </c>
      <c r="V85" s="34">
        <f t="shared" si="32"/>
        <v>0.37340457336471167</v>
      </c>
      <c r="W85" s="3">
        <f>SUM(W81:W84)</f>
        <v>12873</v>
      </c>
      <c r="X85" s="34">
        <f t="shared" si="33"/>
        <v>0.29604219208745047</v>
      </c>
      <c r="Z85" s="3">
        <f>SUM(Z81:Z84)</f>
        <v>16292</v>
      </c>
      <c r="AA85" s="52">
        <f>Z85/D85</f>
        <v>0.37466941610259791</v>
      </c>
      <c r="AC85" s="27">
        <f>cálculos1!O85</f>
        <v>0</v>
      </c>
      <c r="AD85" s="22">
        <f t="shared" si="27"/>
        <v>0</v>
      </c>
      <c r="AE85" s="27">
        <f>cálculos1!P85</f>
        <v>0</v>
      </c>
      <c r="AF85" s="28">
        <f t="shared" si="28"/>
        <v>0</v>
      </c>
    </row>
    <row r="86" spans="1:32" s="36" customFormat="1" x14ac:dyDescent="0.25">
      <c r="C86" s="49"/>
      <c r="D86" s="49"/>
      <c r="E86" s="53">
        <f>COUNTIF(F2:F79,"&gt;=0,9")</f>
        <v>0</v>
      </c>
      <c r="F86" s="53"/>
      <c r="G86" s="53">
        <f>COUNTIF(H2:H79,"&gt;=0,95")</f>
        <v>1</v>
      </c>
      <c r="H86" s="53"/>
      <c r="I86" s="53">
        <f>COUNTIF(J2:J79,"&gt;=0,95")</f>
        <v>4</v>
      </c>
      <c r="J86" s="53"/>
      <c r="K86" s="53">
        <f>COUNTIF(L2:L79,"&gt;=0,95")</f>
        <v>1</v>
      </c>
      <c r="L86" s="53"/>
      <c r="M86" s="53">
        <f>COUNTIF(N2:N79,"&gt;=0,9")</f>
        <v>1</v>
      </c>
      <c r="N86" s="53"/>
      <c r="O86" s="53">
        <f>COUNTIF(P2:P79,"&gt;=0,95")</f>
        <v>1</v>
      </c>
      <c r="P86" s="53"/>
      <c r="Q86" s="53">
        <f>COUNTIF(R2:R79,"&gt;=0,95")</f>
        <v>0</v>
      </c>
      <c r="R86" s="53"/>
      <c r="S86" s="53">
        <f>COUNTIF(T2:T79,"&gt;=0,95")</f>
        <v>1</v>
      </c>
      <c r="T86" s="53"/>
      <c r="U86" s="56">
        <f>COUNTIF(V2:V79,"&gt;=0,95")</f>
        <v>0</v>
      </c>
      <c r="V86" s="56"/>
      <c r="W86" s="53">
        <f>COUNTIF(X2:X79,"&gt;=0,95")</f>
        <v>1</v>
      </c>
      <c r="X86" s="53"/>
      <c r="Z86" s="53">
        <f>COUNTIF(AA2:AA79,"&gt;=0,95")</f>
        <v>0</v>
      </c>
      <c r="AA86" s="53"/>
    </row>
    <row r="87" spans="1:32" x14ac:dyDescent="0.25">
      <c r="B87" s="55" t="s">
        <v>154</v>
      </c>
      <c r="C87" s="55"/>
      <c r="D87" s="55"/>
      <c r="E87" s="54">
        <f>E86/78</f>
        <v>0</v>
      </c>
      <c r="F87" s="54"/>
      <c r="G87" s="54">
        <f>G86/78</f>
        <v>1.282051282051282E-2</v>
      </c>
      <c r="H87" s="54"/>
      <c r="I87" s="54">
        <f>I86/78</f>
        <v>5.128205128205128E-2</v>
      </c>
      <c r="J87" s="54"/>
      <c r="K87" s="54">
        <f>K86/78</f>
        <v>1.282051282051282E-2</v>
      </c>
      <c r="L87" s="54"/>
      <c r="M87" s="54">
        <f>M86/78</f>
        <v>1.282051282051282E-2</v>
      </c>
      <c r="N87" s="54"/>
      <c r="O87" s="54">
        <f>O86/78</f>
        <v>1.282051282051282E-2</v>
      </c>
      <c r="P87" s="54"/>
      <c r="Q87" s="54">
        <f>Q86/78</f>
        <v>0</v>
      </c>
      <c r="R87" s="54"/>
      <c r="S87" s="54">
        <f>S86/78</f>
        <v>1.282051282051282E-2</v>
      </c>
      <c r="T87" s="54"/>
      <c r="U87" s="54">
        <f>U86/78</f>
        <v>0</v>
      </c>
      <c r="V87" s="54"/>
      <c r="W87" s="54">
        <f>W86/78</f>
        <v>1.282051282051282E-2</v>
      </c>
      <c r="X87" s="54"/>
      <c r="Z87" s="54">
        <f>Z86/78</f>
        <v>0</v>
      </c>
      <c r="AA87" s="54"/>
    </row>
    <row r="89" spans="1:32" x14ac:dyDescent="0.25">
      <c r="A89" s="61" t="s">
        <v>171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</row>
    <row r="90" spans="1:32" x14ac:dyDescent="0.25">
      <c r="A90" s="61" t="s">
        <v>167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</row>
    <row r="91" spans="1:32" x14ac:dyDescent="0.25">
      <c r="A91" s="62" t="s">
        <v>168</v>
      </c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</row>
    <row r="92" spans="1:32" x14ac:dyDescent="0.25">
      <c r="A92" s="60" t="s">
        <v>169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</row>
    <row r="93" spans="1:32" ht="15" customHeight="1" x14ac:dyDescent="0.25">
      <c r="A93" s="64" t="s">
        <v>160</v>
      </c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</row>
    <row r="94" spans="1:32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</row>
    <row r="95" spans="1:32" ht="15" customHeight="1" x14ac:dyDescent="0.25">
      <c r="A95" s="65" t="s">
        <v>162</v>
      </c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</row>
    <row r="96" spans="1:32" x14ac:dyDescent="0.25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</row>
    <row r="97" spans="1:12" ht="17.25" x14ac:dyDescent="0.25">
      <c r="A97" s="59" t="s">
        <v>85</v>
      </c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</row>
    <row r="98" spans="1:12" x14ac:dyDescent="0.25">
      <c r="A98" s="60" t="s">
        <v>86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</row>
    <row r="99" spans="1:12" x14ac:dyDescent="0.25">
      <c r="A99" s="60" t="s">
        <v>87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</row>
  </sheetData>
  <autoFilter ref="A1:X86"/>
  <mergeCells count="34">
    <mergeCell ref="A99:L99"/>
    <mergeCell ref="A93:L94"/>
    <mergeCell ref="A95:L96"/>
    <mergeCell ref="A91:L91"/>
    <mergeCell ref="A89:L89"/>
    <mergeCell ref="A90:L90"/>
    <mergeCell ref="W87:X87"/>
    <mergeCell ref="Z87:AA87"/>
    <mergeCell ref="A92:L92"/>
    <mergeCell ref="A97:L97"/>
    <mergeCell ref="A98:L98"/>
    <mergeCell ref="M87:N87"/>
    <mergeCell ref="O87:P87"/>
    <mergeCell ref="Q87:R87"/>
    <mergeCell ref="S87:T87"/>
    <mergeCell ref="U87:V87"/>
    <mergeCell ref="B87:D87"/>
    <mergeCell ref="E87:F87"/>
    <mergeCell ref="G87:H87"/>
    <mergeCell ref="I87:J87"/>
    <mergeCell ref="K87:L87"/>
    <mergeCell ref="AH2:AI2"/>
    <mergeCell ref="AH11:AI11"/>
    <mergeCell ref="E86:F86"/>
    <mergeCell ref="G86:H86"/>
    <mergeCell ref="I86:J86"/>
    <mergeCell ref="K86:L86"/>
    <mergeCell ref="M86:N86"/>
    <mergeCell ref="O86:P86"/>
    <mergeCell ref="Q86:R86"/>
    <mergeCell ref="S86:T86"/>
    <mergeCell ref="Z86:AA86"/>
    <mergeCell ref="U86:V86"/>
    <mergeCell ref="W86:X86"/>
  </mergeCells>
  <conditionalFormatting sqref="E87:X87">
    <cfRule type="cellIs" dxfId="17" priority="3" operator="lessThan">
      <formula>0.7</formula>
    </cfRule>
    <cfRule type="cellIs" dxfId="16" priority="4" operator="greaterThanOrEqual">
      <formula>0.7</formula>
    </cfRule>
  </conditionalFormatting>
  <conditionalFormatting sqref="Z87:AA87">
    <cfRule type="cellIs" dxfId="15" priority="1" operator="lessThan">
      <formula>0.7</formula>
    </cfRule>
    <cfRule type="cellIs" dxfId="14" priority="2" operator="greaterThanOrEqual">
      <formula>0.7</formula>
    </cfRule>
  </conditionalFormatting>
  <conditionalFormatting sqref="AD2:AD79">
    <cfRule type="colorScale" priority="12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D81:AD85">
    <cfRule type="colorScale" priority="5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F2:AF79 AF81:AF85">
    <cfRule type="cellIs" dxfId="13" priority="17" operator="equal">
      <formula>1</formula>
    </cfRule>
  </conditionalFormatting>
  <conditionalFormatting sqref="AF2:AF79">
    <cfRule type="cellIs" dxfId="12" priority="18" operator="equal">
      <formula>0.75</formula>
    </cfRule>
    <cfRule type="cellIs" dxfId="11" priority="19" operator="equal">
      <formula>0.5</formula>
    </cfRule>
    <cfRule type="cellIs" dxfId="10" priority="20" operator="equal">
      <formula>0.25</formula>
    </cfRule>
    <cfRule type="cellIs" dxfId="9" priority="21" operator="equal">
      <formula>0</formula>
    </cfRule>
  </conditionalFormatting>
  <conditionalFormatting sqref="AF81:AF85">
    <cfRule type="cellIs" dxfId="8" priority="13" operator="equal">
      <formula>0.75</formula>
    </cfRule>
    <cfRule type="cellIs" dxfId="7" priority="14" operator="equal">
      <formula>0.5</formula>
    </cfRule>
    <cfRule type="cellIs" dxfId="6" priority="15" operator="equal">
      <formula>0.25</formula>
    </cfRule>
    <cfRule type="cellIs" dxfId="5" priority="16" operator="equal">
      <formula>0</formula>
    </cfRule>
  </conditionalFormatting>
  <conditionalFormatting sqref="AH4:AH8">
    <cfRule type="cellIs" dxfId="4" priority="6" operator="equal">
      <formula>1</formula>
    </cfRule>
    <cfRule type="cellIs" dxfId="3" priority="7" operator="equal">
      <formula>0.75</formula>
    </cfRule>
    <cfRule type="cellIs" dxfId="2" priority="8" operator="equal">
      <formula>0.5</formula>
    </cfRule>
    <cfRule type="cellIs" dxfId="1" priority="9" operator="equal">
      <formula>0.25</formula>
    </cfRule>
    <cfRule type="cellIs" dxfId="0" priority="10" operator="equal">
      <formula>0</formula>
    </cfRule>
  </conditionalFormatting>
  <conditionalFormatting sqref="AH13:AH23">
    <cfRule type="colorScale" priority="11">
      <colorScale>
        <cfvo type="min"/>
        <cfvo type="percentile" val="50"/>
        <cfvo type="max"/>
        <color rgb="FFFF0000"/>
        <color rgb="FFFFFF00"/>
        <color rgb="FF00B050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FF99CC"/>
  </sheetPr>
  <dimension ref="A1:X97"/>
  <sheetViews>
    <sheetView showGridLines="0" workbookViewId="0">
      <pane ySplit="1" topLeftCell="A2" activePane="bottomLeft" state="frozen"/>
      <selection activeCell="A95" sqref="A95:L96"/>
      <selection pane="bottomLeft" activeCell="A94" sqref="A94:L94"/>
    </sheetView>
  </sheetViews>
  <sheetFormatPr defaultRowHeight="15" x14ac:dyDescent="0.25"/>
  <cols>
    <col min="1" max="1" width="18.140625" customWidth="1"/>
    <col min="2" max="2" width="23.85546875" bestFit="1" customWidth="1"/>
    <col min="3" max="6" width="14.140625" style="8" customWidth="1"/>
    <col min="7" max="7" width="12" style="8" customWidth="1"/>
    <col min="8" max="24" width="13" style="8" customWidth="1"/>
  </cols>
  <sheetData>
    <row r="1" spans="1:24" ht="59.25" customHeight="1" x14ac:dyDescent="0.25">
      <c r="A1" s="3" t="s">
        <v>0</v>
      </c>
      <c r="B1" s="3" t="s">
        <v>1</v>
      </c>
      <c r="C1" s="12" t="s">
        <v>136</v>
      </c>
      <c r="D1" s="12" t="s">
        <v>95</v>
      </c>
      <c r="E1" s="12" t="s">
        <v>137</v>
      </c>
      <c r="F1" s="12" t="s">
        <v>96</v>
      </c>
      <c r="G1" s="10" t="s">
        <v>97</v>
      </c>
      <c r="H1" s="11" t="s">
        <v>106</v>
      </c>
      <c r="I1" s="10" t="s">
        <v>98</v>
      </c>
      <c r="J1" s="11" t="s">
        <v>107</v>
      </c>
      <c r="K1" s="10" t="s">
        <v>99</v>
      </c>
      <c r="L1" s="11" t="s">
        <v>108</v>
      </c>
      <c r="M1" s="10" t="s">
        <v>100</v>
      </c>
      <c r="N1" s="11" t="s">
        <v>109</v>
      </c>
      <c r="O1" s="10" t="s">
        <v>101</v>
      </c>
      <c r="P1" s="11" t="s">
        <v>110</v>
      </c>
      <c r="Q1" s="10" t="s">
        <v>102</v>
      </c>
      <c r="R1" s="11" t="s">
        <v>111</v>
      </c>
      <c r="S1" s="10" t="s">
        <v>103</v>
      </c>
      <c r="T1" s="11" t="s">
        <v>112</v>
      </c>
      <c r="U1" s="10" t="s">
        <v>104</v>
      </c>
      <c r="V1" s="11" t="s">
        <v>113</v>
      </c>
      <c r="W1" s="10" t="s">
        <v>105</v>
      </c>
      <c r="X1" s="11" t="s">
        <v>114</v>
      </c>
    </row>
    <row r="2" spans="1:24" x14ac:dyDescent="0.25">
      <c r="A2" s="2" t="s">
        <v>2</v>
      </c>
      <c r="B2" s="2" t="s">
        <v>6</v>
      </c>
      <c r="C2" s="50">
        <v>421</v>
      </c>
      <c r="D2" s="50">
        <f>C2/12*4</f>
        <v>140.33333333333334</v>
      </c>
      <c r="E2" s="50">
        <v>412</v>
      </c>
      <c r="F2" s="50">
        <f>E2/12*4</f>
        <v>137.33333333333334</v>
      </c>
      <c r="G2" s="19">
        <v>0</v>
      </c>
      <c r="H2" s="20">
        <f>G2/D2</f>
        <v>0</v>
      </c>
      <c r="I2" s="19">
        <v>105</v>
      </c>
      <c r="J2" s="20">
        <f>I2/D2</f>
        <v>0.74821852731591443</v>
      </c>
      <c r="K2" s="19">
        <v>126</v>
      </c>
      <c r="L2" s="20">
        <f>K2/F2</f>
        <v>0.91747572815533973</v>
      </c>
      <c r="M2" s="19">
        <v>131</v>
      </c>
      <c r="N2" s="20">
        <f>M2/D2</f>
        <v>0.93349168646080749</v>
      </c>
      <c r="O2" s="19">
        <v>120</v>
      </c>
      <c r="P2" s="20">
        <f>O2/F2</f>
        <v>0.87378640776699024</v>
      </c>
      <c r="Q2" s="19">
        <v>128</v>
      </c>
      <c r="R2" s="20">
        <f>Q2/D2</f>
        <v>0.9121140142517814</v>
      </c>
      <c r="S2" s="19">
        <v>117</v>
      </c>
      <c r="T2" s="20">
        <f>S2/F2</f>
        <v>0.85194174757281549</v>
      </c>
      <c r="U2" s="19">
        <v>136</v>
      </c>
      <c r="V2" s="20">
        <f>U2/D2</f>
        <v>0.96912114014251771</v>
      </c>
      <c r="W2" s="19">
        <v>125</v>
      </c>
      <c r="X2" s="20">
        <f>W2/F2</f>
        <v>0.91019417475728148</v>
      </c>
    </row>
    <row r="3" spans="1:24" x14ac:dyDescent="0.25">
      <c r="A3" s="2" t="s">
        <v>3</v>
      </c>
      <c r="B3" s="2" t="s">
        <v>7</v>
      </c>
      <c r="C3" s="50">
        <v>160</v>
      </c>
      <c r="D3" s="50">
        <f t="shared" ref="D3:D66" si="0">C3/12*4</f>
        <v>53.333333333333336</v>
      </c>
      <c r="E3" s="50">
        <v>158</v>
      </c>
      <c r="F3" s="50">
        <f t="shared" ref="F3:F66" si="1">E3/12*4</f>
        <v>52.666666666666664</v>
      </c>
      <c r="G3" s="19">
        <v>0</v>
      </c>
      <c r="H3" s="20">
        <f t="shared" ref="H3:H66" si="2">G3/D3</f>
        <v>0</v>
      </c>
      <c r="I3" s="19">
        <v>40</v>
      </c>
      <c r="J3" s="20">
        <f t="shared" ref="J3:J66" si="3">I3/D3</f>
        <v>0.75</v>
      </c>
      <c r="K3" s="19">
        <v>31</v>
      </c>
      <c r="L3" s="20">
        <f t="shared" ref="L3:L66" si="4">K3/F3</f>
        <v>0.58860759493670889</v>
      </c>
      <c r="M3" s="19">
        <v>57</v>
      </c>
      <c r="N3" s="20">
        <f t="shared" ref="N3:N66" si="5">M3/D3</f>
        <v>1.0687499999999999</v>
      </c>
      <c r="O3" s="19">
        <v>22</v>
      </c>
      <c r="P3" s="20">
        <f t="shared" ref="P3:P66" si="6">O3/F3</f>
        <v>0.41772151898734178</v>
      </c>
      <c r="Q3" s="19">
        <v>63</v>
      </c>
      <c r="R3" s="20">
        <f t="shared" ref="R3:R66" si="7">Q3/D3</f>
        <v>1.1812499999999999</v>
      </c>
      <c r="S3" s="19">
        <v>29</v>
      </c>
      <c r="T3" s="20">
        <f t="shared" ref="T3:T66" si="8">S3/F3</f>
        <v>0.55063291139240511</v>
      </c>
      <c r="U3" s="19">
        <v>58</v>
      </c>
      <c r="V3" s="20">
        <f t="shared" ref="V3:V66" si="9">U3/D3</f>
        <v>1.0874999999999999</v>
      </c>
      <c r="W3" s="19">
        <v>27</v>
      </c>
      <c r="X3" s="20">
        <f t="shared" ref="X3:X66" si="10">W3/F3</f>
        <v>0.51265822784810133</v>
      </c>
    </row>
    <row r="4" spans="1:24" x14ac:dyDescent="0.25">
      <c r="A4" s="2" t="s">
        <v>4</v>
      </c>
      <c r="B4" s="2" t="s">
        <v>8</v>
      </c>
      <c r="C4" s="50">
        <v>120</v>
      </c>
      <c r="D4" s="50">
        <f t="shared" si="0"/>
        <v>40</v>
      </c>
      <c r="E4" s="50">
        <v>136</v>
      </c>
      <c r="F4" s="50">
        <f t="shared" si="1"/>
        <v>45.333333333333336</v>
      </c>
      <c r="G4" s="19">
        <v>0</v>
      </c>
      <c r="H4" s="20">
        <f t="shared" si="2"/>
        <v>0</v>
      </c>
      <c r="I4" s="19">
        <v>47</v>
      </c>
      <c r="J4" s="20">
        <f t="shared" si="3"/>
        <v>1.175</v>
      </c>
      <c r="K4" s="19">
        <v>46</v>
      </c>
      <c r="L4" s="20">
        <f t="shared" si="4"/>
        <v>1.0147058823529411</v>
      </c>
      <c r="M4" s="19">
        <v>50</v>
      </c>
      <c r="N4" s="20">
        <f t="shared" si="5"/>
        <v>1.25</v>
      </c>
      <c r="O4" s="19">
        <v>41</v>
      </c>
      <c r="P4" s="20">
        <f t="shared" si="6"/>
        <v>0.90441176470588236</v>
      </c>
      <c r="Q4" s="19">
        <v>49</v>
      </c>
      <c r="R4" s="20">
        <f t="shared" si="7"/>
        <v>1.2250000000000001</v>
      </c>
      <c r="S4" s="19">
        <v>41</v>
      </c>
      <c r="T4" s="20">
        <f t="shared" si="8"/>
        <v>0.90441176470588236</v>
      </c>
      <c r="U4" s="19">
        <v>51</v>
      </c>
      <c r="V4" s="20">
        <f t="shared" si="9"/>
        <v>1.2749999999999999</v>
      </c>
      <c r="W4" s="19">
        <v>45</v>
      </c>
      <c r="X4" s="20">
        <f t="shared" si="10"/>
        <v>0.99264705882352933</v>
      </c>
    </row>
    <row r="5" spans="1:24" x14ac:dyDescent="0.25">
      <c r="A5" s="2" t="s">
        <v>5</v>
      </c>
      <c r="B5" s="2" t="s">
        <v>9</v>
      </c>
      <c r="C5" s="50">
        <v>343</v>
      </c>
      <c r="D5" s="50">
        <f t="shared" si="0"/>
        <v>114.33333333333333</v>
      </c>
      <c r="E5" s="50">
        <v>363</v>
      </c>
      <c r="F5" s="50">
        <f t="shared" si="1"/>
        <v>121</v>
      </c>
      <c r="G5" s="19">
        <v>0</v>
      </c>
      <c r="H5" s="20">
        <f t="shared" si="2"/>
        <v>0</v>
      </c>
      <c r="I5" s="19">
        <v>100</v>
      </c>
      <c r="J5" s="20">
        <f t="shared" si="3"/>
        <v>0.87463556851311952</v>
      </c>
      <c r="K5" s="19">
        <v>115</v>
      </c>
      <c r="L5" s="20">
        <f t="shared" si="4"/>
        <v>0.95041322314049592</v>
      </c>
      <c r="M5" s="19">
        <v>120</v>
      </c>
      <c r="N5" s="20">
        <f t="shared" si="5"/>
        <v>1.0495626822157436</v>
      </c>
      <c r="O5" s="19">
        <v>110</v>
      </c>
      <c r="P5" s="20">
        <f t="shared" si="6"/>
        <v>0.90909090909090906</v>
      </c>
      <c r="Q5" s="19">
        <v>114</v>
      </c>
      <c r="R5" s="20">
        <f t="shared" si="7"/>
        <v>0.99708454810495628</v>
      </c>
      <c r="S5" s="19">
        <v>120</v>
      </c>
      <c r="T5" s="20">
        <f t="shared" si="8"/>
        <v>0.99173553719008267</v>
      </c>
      <c r="U5" s="19">
        <v>107</v>
      </c>
      <c r="V5" s="20">
        <f t="shared" si="9"/>
        <v>0.93586005830903796</v>
      </c>
      <c r="W5" s="19">
        <v>114</v>
      </c>
      <c r="X5" s="20">
        <f t="shared" si="10"/>
        <v>0.94214876033057848</v>
      </c>
    </row>
    <row r="6" spans="1:24" x14ac:dyDescent="0.25">
      <c r="A6" s="2" t="s">
        <v>5</v>
      </c>
      <c r="B6" s="2" t="s">
        <v>10</v>
      </c>
      <c r="C6" s="50">
        <v>139</v>
      </c>
      <c r="D6" s="50">
        <f t="shared" si="0"/>
        <v>46.333333333333336</v>
      </c>
      <c r="E6" s="50">
        <v>176</v>
      </c>
      <c r="F6" s="50">
        <f t="shared" si="1"/>
        <v>58.666666666666664</v>
      </c>
      <c r="G6" s="19">
        <v>0</v>
      </c>
      <c r="H6" s="20">
        <f t="shared" si="2"/>
        <v>0</v>
      </c>
      <c r="I6" s="19">
        <v>26</v>
      </c>
      <c r="J6" s="20">
        <f t="shared" si="3"/>
        <v>0.5611510791366906</v>
      </c>
      <c r="K6" s="19">
        <v>63</v>
      </c>
      <c r="L6" s="20">
        <f t="shared" si="4"/>
        <v>1.0738636363636365</v>
      </c>
      <c r="M6" s="19">
        <v>41</v>
      </c>
      <c r="N6" s="20">
        <f t="shared" si="5"/>
        <v>0.88489208633093519</v>
      </c>
      <c r="O6" s="19">
        <v>54</v>
      </c>
      <c r="P6" s="20">
        <f t="shared" si="6"/>
        <v>0.92045454545454553</v>
      </c>
      <c r="Q6" s="19">
        <v>38</v>
      </c>
      <c r="R6" s="20">
        <f t="shared" si="7"/>
        <v>0.82014388489208634</v>
      </c>
      <c r="S6" s="19">
        <v>64</v>
      </c>
      <c r="T6" s="20">
        <f t="shared" si="8"/>
        <v>1.0909090909090911</v>
      </c>
      <c r="U6" s="19">
        <v>36</v>
      </c>
      <c r="V6" s="20">
        <f t="shared" si="9"/>
        <v>0.77697841726618699</v>
      </c>
      <c r="W6" s="19">
        <v>58</v>
      </c>
      <c r="X6" s="20">
        <f t="shared" si="10"/>
        <v>0.98863636363636365</v>
      </c>
    </row>
    <row r="7" spans="1:24" x14ac:dyDescent="0.25">
      <c r="A7" s="2" t="s">
        <v>4</v>
      </c>
      <c r="B7" s="2" t="s">
        <v>11</v>
      </c>
      <c r="C7" s="50">
        <v>101</v>
      </c>
      <c r="D7" s="50">
        <f t="shared" si="0"/>
        <v>33.666666666666664</v>
      </c>
      <c r="E7" s="50">
        <v>118</v>
      </c>
      <c r="F7" s="50">
        <f t="shared" si="1"/>
        <v>39.333333333333336</v>
      </c>
      <c r="G7" s="19">
        <v>0</v>
      </c>
      <c r="H7" s="20">
        <f t="shared" si="2"/>
        <v>0</v>
      </c>
      <c r="I7" s="19">
        <v>16</v>
      </c>
      <c r="J7" s="20">
        <f t="shared" si="3"/>
        <v>0.47524752475247528</v>
      </c>
      <c r="K7" s="19">
        <v>50</v>
      </c>
      <c r="L7" s="20">
        <f t="shared" si="4"/>
        <v>1.271186440677966</v>
      </c>
      <c r="M7" s="19">
        <v>34</v>
      </c>
      <c r="N7" s="20">
        <f t="shared" si="5"/>
        <v>1.0099009900990099</v>
      </c>
      <c r="O7" s="19">
        <v>45</v>
      </c>
      <c r="P7" s="20">
        <f t="shared" si="6"/>
        <v>1.1440677966101693</v>
      </c>
      <c r="Q7" s="19">
        <v>35</v>
      </c>
      <c r="R7" s="20">
        <f t="shared" si="7"/>
        <v>1.0396039603960396</v>
      </c>
      <c r="S7" s="19">
        <v>49</v>
      </c>
      <c r="T7" s="20">
        <f t="shared" si="8"/>
        <v>1.2457627118644068</v>
      </c>
      <c r="U7" s="19">
        <v>32</v>
      </c>
      <c r="V7" s="20">
        <f t="shared" si="9"/>
        <v>0.95049504950495056</v>
      </c>
      <c r="W7" s="19">
        <v>50</v>
      </c>
      <c r="X7" s="20">
        <f t="shared" si="10"/>
        <v>1.271186440677966</v>
      </c>
    </row>
    <row r="8" spans="1:24" x14ac:dyDescent="0.25">
      <c r="A8" s="2" t="s">
        <v>5</v>
      </c>
      <c r="B8" s="2" t="s">
        <v>12</v>
      </c>
      <c r="C8" s="50">
        <v>389</v>
      </c>
      <c r="D8" s="50">
        <f t="shared" si="0"/>
        <v>129.66666666666666</v>
      </c>
      <c r="E8" s="50">
        <v>420</v>
      </c>
      <c r="F8" s="50">
        <f t="shared" si="1"/>
        <v>140</v>
      </c>
      <c r="G8" s="19">
        <v>0</v>
      </c>
      <c r="H8" s="20">
        <f t="shared" si="2"/>
        <v>0</v>
      </c>
      <c r="I8" s="19">
        <v>113</v>
      </c>
      <c r="J8" s="20">
        <f t="shared" si="3"/>
        <v>0.87146529562982011</v>
      </c>
      <c r="K8" s="19">
        <v>114</v>
      </c>
      <c r="L8" s="20">
        <f t="shared" si="4"/>
        <v>0.81428571428571428</v>
      </c>
      <c r="M8" s="19">
        <v>131</v>
      </c>
      <c r="N8" s="20">
        <f t="shared" si="5"/>
        <v>1.0102827763496145</v>
      </c>
      <c r="O8" s="19">
        <v>108</v>
      </c>
      <c r="P8" s="20">
        <f t="shared" si="6"/>
        <v>0.77142857142857146</v>
      </c>
      <c r="Q8" s="19">
        <v>135</v>
      </c>
      <c r="R8" s="20">
        <f t="shared" si="7"/>
        <v>1.0411311053984578</v>
      </c>
      <c r="S8" s="19">
        <v>121</v>
      </c>
      <c r="T8" s="20">
        <f t="shared" si="8"/>
        <v>0.86428571428571432</v>
      </c>
      <c r="U8" s="19">
        <v>120</v>
      </c>
      <c r="V8" s="20">
        <f t="shared" si="9"/>
        <v>0.92544987146529567</v>
      </c>
      <c r="W8" s="19">
        <v>119</v>
      </c>
      <c r="X8" s="20">
        <f t="shared" si="10"/>
        <v>0.85</v>
      </c>
    </row>
    <row r="9" spans="1:24" x14ac:dyDescent="0.25">
      <c r="A9" s="2" t="s">
        <v>5</v>
      </c>
      <c r="B9" s="2" t="s">
        <v>13</v>
      </c>
      <c r="C9" s="50">
        <v>75</v>
      </c>
      <c r="D9" s="50">
        <f t="shared" si="0"/>
        <v>25</v>
      </c>
      <c r="E9" s="50">
        <v>98</v>
      </c>
      <c r="F9" s="50">
        <f t="shared" si="1"/>
        <v>32.666666666666664</v>
      </c>
      <c r="G9" s="19">
        <v>0</v>
      </c>
      <c r="H9" s="20">
        <f t="shared" si="2"/>
        <v>0</v>
      </c>
      <c r="I9" s="19">
        <v>35</v>
      </c>
      <c r="J9" s="20">
        <f t="shared" si="3"/>
        <v>1.4</v>
      </c>
      <c r="K9" s="19">
        <v>0</v>
      </c>
      <c r="L9" s="20">
        <f t="shared" si="4"/>
        <v>0</v>
      </c>
      <c r="M9" s="19">
        <v>26</v>
      </c>
      <c r="N9" s="20">
        <f t="shared" si="5"/>
        <v>1.04</v>
      </c>
      <c r="O9" s="19">
        <v>20</v>
      </c>
      <c r="P9" s="20">
        <f t="shared" si="6"/>
        <v>0.61224489795918369</v>
      </c>
      <c r="Q9" s="19">
        <v>25</v>
      </c>
      <c r="R9" s="20">
        <f t="shared" si="7"/>
        <v>1</v>
      </c>
      <c r="S9" s="19">
        <v>17</v>
      </c>
      <c r="T9" s="20">
        <f t="shared" si="8"/>
        <v>0.52040816326530615</v>
      </c>
      <c r="U9" s="19">
        <v>25</v>
      </c>
      <c r="V9" s="20">
        <f t="shared" si="9"/>
        <v>1</v>
      </c>
      <c r="W9" s="19">
        <v>19</v>
      </c>
      <c r="X9" s="20">
        <f t="shared" si="10"/>
        <v>0.58163265306122458</v>
      </c>
    </row>
    <row r="10" spans="1:24" x14ac:dyDescent="0.25">
      <c r="A10" s="2" t="s">
        <v>2</v>
      </c>
      <c r="B10" s="2" t="s">
        <v>14</v>
      </c>
      <c r="C10" s="50">
        <v>1449</v>
      </c>
      <c r="D10" s="50">
        <f t="shared" si="0"/>
        <v>483</v>
      </c>
      <c r="E10" s="50">
        <v>1611</v>
      </c>
      <c r="F10" s="50">
        <f t="shared" si="1"/>
        <v>537</v>
      </c>
      <c r="G10" s="19">
        <v>16</v>
      </c>
      <c r="H10" s="20">
        <f t="shared" si="2"/>
        <v>3.3126293995859216E-2</v>
      </c>
      <c r="I10" s="19">
        <v>440</v>
      </c>
      <c r="J10" s="20">
        <f t="shared" si="3"/>
        <v>0.91097308488612838</v>
      </c>
      <c r="K10" s="19">
        <v>384</v>
      </c>
      <c r="L10" s="20">
        <f t="shared" si="4"/>
        <v>0.71508379888268159</v>
      </c>
      <c r="M10" s="19">
        <v>432</v>
      </c>
      <c r="N10" s="20">
        <f t="shared" si="5"/>
        <v>0.89440993788819878</v>
      </c>
      <c r="O10" s="19">
        <v>345</v>
      </c>
      <c r="P10" s="20">
        <f t="shared" si="6"/>
        <v>0.64245810055865926</v>
      </c>
      <c r="Q10" s="19">
        <v>462</v>
      </c>
      <c r="R10" s="20">
        <f t="shared" si="7"/>
        <v>0.95652173913043481</v>
      </c>
      <c r="S10" s="19">
        <v>386</v>
      </c>
      <c r="T10" s="20">
        <f t="shared" si="8"/>
        <v>0.71880819366852888</v>
      </c>
      <c r="U10" s="19">
        <v>407</v>
      </c>
      <c r="V10" s="20">
        <f t="shared" si="9"/>
        <v>0.84265010351966874</v>
      </c>
      <c r="W10" s="19">
        <v>384</v>
      </c>
      <c r="X10" s="20">
        <f t="shared" si="10"/>
        <v>0.71508379888268159</v>
      </c>
    </row>
    <row r="11" spans="1:24" x14ac:dyDescent="0.25">
      <c r="A11" s="2" t="s">
        <v>5</v>
      </c>
      <c r="B11" s="2" t="s">
        <v>15</v>
      </c>
      <c r="C11" s="50">
        <v>145</v>
      </c>
      <c r="D11" s="50">
        <f t="shared" si="0"/>
        <v>48.333333333333336</v>
      </c>
      <c r="E11" s="50">
        <v>164</v>
      </c>
      <c r="F11" s="50">
        <f t="shared" si="1"/>
        <v>54.666666666666664</v>
      </c>
      <c r="G11" s="19">
        <v>0</v>
      </c>
      <c r="H11" s="20">
        <f t="shared" si="2"/>
        <v>0</v>
      </c>
      <c r="I11" s="19">
        <v>49</v>
      </c>
      <c r="J11" s="20">
        <f t="shared" si="3"/>
        <v>1.0137931034482759</v>
      </c>
      <c r="K11" s="19">
        <v>46</v>
      </c>
      <c r="L11" s="20">
        <f t="shared" si="4"/>
        <v>0.84146341463414642</v>
      </c>
      <c r="M11" s="19">
        <v>41</v>
      </c>
      <c r="N11" s="20">
        <f t="shared" si="5"/>
        <v>0.84827586206896544</v>
      </c>
      <c r="O11" s="19">
        <v>55</v>
      </c>
      <c r="P11" s="20">
        <f t="shared" si="6"/>
        <v>1.0060975609756098</v>
      </c>
      <c r="Q11" s="19">
        <v>44</v>
      </c>
      <c r="R11" s="20">
        <f t="shared" si="7"/>
        <v>0.91034482758620683</v>
      </c>
      <c r="S11" s="19">
        <v>48</v>
      </c>
      <c r="T11" s="20">
        <f t="shared" si="8"/>
        <v>0.87804878048780488</v>
      </c>
      <c r="U11" s="19">
        <v>43</v>
      </c>
      <c r="V11" s="20">
        <f t="shared" si="9"/>
        <v>0.8896551724137931</v>
      </c>
      <c r="W11" s="19">
        <v>39</v>
      </c>
      <c r="X11" s="20">
        <f t="shared" si="10"/>
        <v>0.71341463414634154</v>
      </c>
    </row>
    <row r="12" spans="1:24" x14ac:dyDescent="0.25">
      <c r="A12" s="2" t="s">
        <v>4</v>
      </c>
      <c r="B12" s="2" t="s">
        <v>16</v>
      </c>
      <c r="C12" s="50">
        <v>380</v>
      </c>
      <c r="D12" s="50">
        <f t="shared" si="0"/>
        <v>126.66666666666667</v>
      </c>
      <c r="E12" s="50">
        <v>412</v>
      </c>
      <c r="F12" s="50">
        <f t="shared" si="1"/>
        <v>137.33333333333334</v>
      </c>
      <c r="G12" s="19">
        <v>0</v>
      </c>
      <c r="H12" s="20">
        <f t="shared" si="2"/>
        <v>0</v>
      </c>
      <c r="I12" s="19">
        <v>102</v>
      </c>
      <c r="J12" s="20">
        <f t="shared" si="3"/>
        <v>0.80526315789473679</v>
      </c>
      <c r="K12" s="19">
        <v>102</v>
      </c>
      <c r="L12" s="20">
        <f t="shared" si="4"/>
        <v>0.74271844660194175</v>
      </c>
      <c r="M12" s="19">
        <v>128</v>
      </c>
      <c r="N12" s="20">
        <f t="shared" si="5"/>
        <v>1.0105263157894737</v>
      </c>
      <c r="O12" s="19">
        <v>120</v>
      </c>
      <c r="P12" s="20">
        <f t="shared" si="6"/>
        <v>0.87378640776699024</v>
      </c>
      <c r="Q12" s="19">
        <v>121</v>
      </c>
      <c r="R12" s="20">
        <f t="shared" si="7"/>
        <v>0.95526315789473681</v>
      </c>
      <c r="S12" s="19">
        <v>130</v>
      </c>
      <c r="T12" s="20">
        <f t="shared" si="8"/>
        <v>0.94660194174757273</v>
      </c>
      <c r="U12" s="19">
        <v>106</v>
      </c>
      <c r="V12" s="20">
        <f t="shared" si="9"/>
        <v>0.83684210526315783</v>
      </c>
      <c r="W12" s="19">
        <v>133</v>
      </c>
      <c r="X12" s="20">
        <f t="shared" si="10"/>
        <v>0.96844660194174748</v>
      </c>
    </row>
    <row r="13" spans="1:24" x14ac:dyDescent="0.25">
      <c r="A13" s="2" t="s">
        <v>3</v>
      </c>
      <c r="B13" s="2" t="s">
        <v>17</v>
      </c>
      <c r="C13" s="50">
        <v>633</v>
      </c>
      <c r="D13" s="50">
        <f t="shared" si="0"/>
        <v>211</v>
      </c>
      <c r="E13" s="50">
        <v>646</v>
      </c>
      <c r="F13" s="50">
        <f t="shared" si="1"/>
        <v>215.33333333333334</v>
      </c>
      <c r="G13" s="19">
        <v>0</v>
      </c>
      <c r="H13" s="20">
        <f t="shared" si="2"/>
        <v>0</v>
      </c>
      <c r="I13" s="19">
        <v>196</v>
      </c>
      <c r="J13" s="20">
        <f t="shared" si="3"/>
        <v>0.92890995260663511</v>
      </c>
      <c r="K13" s="19">
        <v>148</v>
      </c>
      <c r="L13" s="20">
        <f t="shared" si="4"/>
        <v>0.68730650154798756</v>
      </c>
      <c r="M13" s="19">
        <v>152</v>
      </c>
      <c r="N13" s="20">
        <f t="shared" si="5"/>
        <v>0.72037914691943128</v>
      </c>
      <c r="O13" s="19">
        <v>135</v>
      </c>
      <c r="P13" s="20">
        <f t="shared" si="6"/>
        <v>0.62693498452012386</v>
      </c>
      <c r="Q13" s="19">
        <v>159</v>
      </c>
      <c r="R13" s="20">
        <f t="shared" si="7"/>
        <v>0.75355450236966826</v>
      </c>
      <c r="S13" s="19">
        <v>139</v>
      </c>
      <c r="T13" s="20">
        <f t="shared" si="8"/>
        <v>0.64551083591331271</v>
      </c>
      <c r="U13" s="19">
        <v>141</v>
      </c>
      <c r="V13" s="20">
        <f t="shared" si="9"/>
        <v>0.66824644549763035</v>
      </c>
      <c r="W13" s="19">
        <v>138</v>
      </c>
      <c r="X13" s="20">
        <f t="shared" si="10"/>
        <v>0.64086687306501544</v>
      </c>
    </row>
    <row r="14" spans="1:24" x14ac:dyDescent="0.25">
      <c r="A14" s="2" t="s">
        <v>3</v>
      </c>
      <c r="B14" s="2" t="s">
        <v>18</v>
      </c>
      <c r="C14" s="50">
        <v>166</v>
      </c>
      <c r="D14" s="50">
        <f t="shared" si="0"/>
        <v>55.333333333333336</v>
      </c>
      <c r="E14" s="50">
        <v>219</v>
      </c>
      <c r="F14" s="50">
        <f t="shared" si="1"/>
        <v>73</v>
      </c>
      <c r="G14" s="19">
        <v>0</v>
      </c>
      <c r="H14" s="20">
        <f t="shared" si="2"/>
        <v>0</v>
      </c>
      <c r="I14" s="19">
        <v>45</v>
      </c>
      <c r="J14" s="20">
        <f t="shared" si="3"/>
        <v>0.81325301204819278</v>
      </c>
      <c r="K14" s="19">
        <v>36</v>
      </c>
      <c r="L14" s="20">
        <f t="shared" si="4"/>
        <v>0.49315068493150682</v>
      </c>
      <c r="M14" s="19">
        <v>65</v>
      </c>
      <c r="N14" s="20">
        <f t="shared" si="5"/>
        <v>1.1746987951807228</v>
      </c>
      <c r="O14" s="19">
        <v>50</v>
      </c>
      <c r="P14" s="20">
        <f t="shared" si="6"/>
        <v>0.68493150684931503</v>
      </c>
      <c r="Q14" s="19">
        <v>62</v>
      </c>
      <c r="R14" s="20">
        <f t="shared" si="7"/>
        <v>1.1204819277108433</v>
      </c>
      <c r="S14" s="19">
        <v>52</v>
      </c>
      <c r="T14" s="20">
        <f t="shared" si="8"/>
        <v>0.71232876712328763</v>
      </c>
      <c r="U14" s="19">
        <v>59</v>
      </c>
      <c r="V14" s="20">
        <f t="shared" si="9"/>
        <v>1.0662650602409638</v>
      </c>
      <c r="W14" s="19">
        <v>52</v>
      </c>
      <c r="X14" s="20">
        <f t="shared" si="10"/>
        <v>0.71232876712328763</v>
      </c>
    </row>
    <row r="15" spans="1:24" x14ac:dyDescent="0.25">
      <c r="A15" s="2" t="s">
        <v>5</v>
      </c>
      <c r="B15" s="2" t="s">
        <v>19</v>
      </c>
      <c r="C15" s="50">
        <v>109</v>
      </c>
      <c r="D15" s="50">
        <f t="shared" si="0"/>
        <v>36.333333333333336</v>
      </c>
      <c r="E15" s="50">
        <v>127</v>
      </c>
      <c r="F15" s="50">
        <f t="shared" si="1"/>
        <v>42.333333333333336</v>
      </c>
      <c r="G15" s="19">
        <v>0</v>
      </c>
      <c r="H15" s="20">
        <f t="shared" si="2"/>
        <v>0</v>
      </c>
      <c r="I15" s="19">
        <v>45</v>
      </c>
      <c r="J15" s="20">
        <f t="shared" si="3"/>
        <v>1.238532110091743</v>
      </c>
      <c r="K15" s="19">
        <v>56</v>
      </c>
      <c r="L15" s="20">
        <f t="shared" si="4"/>
        <v>1.3228346456692912</v>
      </c>
      <c r="M15" s="19">
        <v>36</v>
      </c>
      <c r="N15" s="20">
        <f t="shared" si="5"/>
        <v>0.99082568807339444</v>
      </c>
      <c r="O15" s="19">
        <v>53</v>
      </c>
      <c r="P15" s="20">
        <f t="shared" si="6"/>
        <v>1.2519685039370079</v>
      </c>
      <c r="Q15" s="19">
        <v>41</v>
      </c>
      <c r="R15" s="20">
        <f t="shared" si="7"/>
        <v>1.128440366972477</v>
      </c>
      <c r="S15" s="19">
        <v>63</v>
      </c>
      <c r="T15" s="20">
        <f t="shared" si="8"/>
        <v>1.4881889763779528</v>
      </c>
      <c r="U15" s="19">
        <v>30</v>
      </c>
      <c r="V15" s="20">
        <f t="shared" si="9"/>
        <v>0.82568807339449535</v>
      </c>
      <c r="W15" s="19">
        <v>53</v>
      </c>
      <c r="X15" s="20">
        <f t="shared" si="10"/>
        <v>1.2519685039370079</v>
      </c>
    </row>
    <row r="16" spans="1:24" x14ac:dyDescent="0.25">
      <c r="A16" s="2" t="s">
        <v>2</v>
      </c>
      <c r="B16" s="2" t="s">
        <v>20</v>
      </c>
      <c r="C16" s="50">
        <v>203</v>
      </c>
      <c r="D16" s="50">
        <f t="shared" si="0"/>
        <v>67.666666666666671</v>
      </c>
      <c r="E16" s="50">
        <v>213</v>
      </c>
      <c r="F16" s="50">
        <f t="shared" si="1"/>
        <v>71</v>
      </c>
      <c r="G16" s="19">
        <v>0</v>
      </c>
      <c r="H16" s="20">
        <f t="shared" si="2"/>
        <v>0</v>
      </c>
      <c r="I16" s="19">
        <v>91</v>
      </c>
      <c r="J16" s="20">
        <f t="shared" si="3"/>
        <v>1.3448275862068964</v>
      </c>
      <c r="K16" s="19">
        <v>91</v>
      </c>
      <c r="L16" s="20">
        <f t="shared" si="4"/>
        <v>1.2816901408450705</v>
      </c>
      <c r="M16" s="19">
        <v>77</v>
      </c>
      <c r="N16" s="20">
        <f t="shared" si="5"/>
        <v>1.1379310344827585</v>
      </c>
      <c r="O16" s="19">
        <v>81</v>
      </c>
      <c r="P16" s="20">
        <f t="shared" si="6"/>
        <v>1.1408450704225352</v>
      </c>
      <c r="Q16" s="19">
        <v>82</v>
      </c>
      <c r="R16" s="20">
        <f t="shared" si="7"/>
        <v>1.211822660098522</v>
      </c>
      <c r="S16" s="19">
        <v>87</v>
      </c>
      <c r="T16" s="20">
        <f t="shared" si="8"/>
        <v>1.2253521126760563</v>
      </c>
      <c r="U16" s="19">
        <v>76</v>
      </c>
      <c r="V16" s="20">
        <f t="shared" si="9"/>
        <v>1.1231527093596059</v>
      </c>
      <c r="W16" s="19">
        <v>90</v>
      </c>
      <c r="X16" s="20">
        <f t="shared" si="10"/>
        <v>1.267605633802817</v>
      </c>
    </row>
    <row r="17" spans="1:24" x14ac:dyDescent="0.25">
      <c r="A17" s="2" t="s">
        <v>5</v>
      </c>
      <c r="B17" s="2" t="s">
        <v>21</v>
      </c>
      <c r="C17" s="50">
        <v>2550</v>
      </c>
      <c r="D17" s="50">
        <f t="shared" si="0"/>
        <v>850</v>
      </c>
      <c r="E17" s="50">
        <v>2762</v>
      </c>
      <c r="F17" s="50">
        <f t="shared" si="1"/>
        <v>920.66666666666663</v>
      </c>
      <c r="G17" s="19">
        <v>27</v>
      </c>
      <c r="H17" s="20">
        <f t="shared" si="2"/>
        <v>3.1764705882352938E-2</v>
      </c>
      <c r="I17" s="19">
        <v>766</v>
      </c>
      <c r="J17" s="20">
        <f t="shared" si="3"/>
        <v>0.90117647058823525</v>
      </c>
      <c r="K17" s="19">
        <v>742</v>
      </c>
      <c r="L17" s="20">
        <f t="shared" si="4"/>
        <v>0.80593772628530058</v>
      </c>
      <c r="M17" s="19">
        <v>790</v>
      </c>
      <c r="N17" s="20">
        <f t="shared" si="5"/>
        <v>0.92941176470588238</v>
      </c>
      <c r="O17" s="19">
        <v>804</v>
      </c>
      <c r="P17" s="20">
        <f t="shared" si="6"/>
        <v>0.87328023171614777</v>
      </c>
      <c r="Q17" s="19">
        <v>722</v>
      </c>
      <c r="R17" s="20">
        <f t="shared" si="7"/>
        <v>0.84941176470588231</v>
      </c>
      <c r="S17" s="19">
        <v>753</v>
      </c>
      <c r="T17" s="20">
        <f t="shared" si="8"/>
        <v>0.81788559015206375</v>
      </c>
      <c r="U17" s="19">
        <v>628</v>
      </c>
      <c r="V17" s="20">
        <f t="shared" si="9"/>
        <v>0.73882352941176466</v>
      </c>
      <c r="W17" s="19">
        <v>737</v>
      </c>
      <c r="X17" s="20">
        <f t="shared" si="10"/>
        <v>0.80050687907313545</v>
      </c>
    </row>
    <row r="18" spans="1:24" x14ac:dyDescent="0.25">
      <c r="A18" s="2" t="s">
        <v>2</v>
      </c>
      <c r="B18" s="2" t="s">
        <v>22</v>
      </c>
      <c r="C18" s="50">
        <v>5265</v>
      </c>
      <c r="D18" s="50">
        <f t="shared" si="0"/>
        <v>1755</v>
      </c>
      <c r="E18" s="50">
        <v>5769</v>
      </c>
      <c r="F18" s="50">
        <f t="shared" si="1"/>
        <v>1923</v>
      </c>
      <c r="G18" s="19">
        <v>0</v>
      </c>
      <c r="H18" s="20">
        <f t="shared" si="2"/>
        <v>0</v>
      </c>
      <c r="I18" s="19">
        <v>1491</v>
      </c>
      <c r="J18" s="20">
        <f t="shared" si="3"/>
        <v>0.84957264957264955</v>
      </c>
      <c r="K18" s="19">
        <v>1426</v>
      </c>
      <c r="L18" s="20">
        <f t="shared" si="4"/>
        <v>0.74154966198647942</v>
      </c>
      <c r="M18" s="19">
        <v>1276</v>
      </c>
      <c r="N18" s="20">
        <f t="shared" si="5"/>
        <v>0.72706552706552707</v>
      </c>
      <c r="O18" s="19">
        <v>1059</v>
      </c>
      <c r="P18" s="20">
        <f t="shared" si="6"/>
        <v>0.55070202808112323</v>
      </c>
      <c r="Q18" s="19">
        <v>1507</v>
      </c>
      <c r="R18" s="20">
        <f t="shared" si="7"/>
        <v>0.85868945868945867</v>
      </c>
      <c r="S18" s="19">
        <v>1447</v>
      </c>
      <c r="T18" s="20">
        <f t="shared" si="8"/>
        <v>0.7524700988039521</v>
      </c>
      <c r="U18" s="19">
        <v>1191</v>
      </c>
      <c r="V18" s="20">
        <f t="shared" si="9"/>
        <v>0.67863247863247866</v>
      </c>
      <c r="W18" s="19">
        <v>1435</v>
      </c>
      <c r="X18" s="20">
        <f t="shared" si="10"/>
        <v>0.74622984919396773</v>
      </c>
    </row>
    <row r="19" spans="1:24" x14ac:dyDescent="0.25">
      <c r="A19" s="2" t="s">
        <v>5</v>
      </c>
      <c r="B19" s="2" t="s">
        <v>23</v>
      </c>
      <c r="C19" s="50">
        <v>407</v>
      </c>
      <c r="D19" s="50">
        <f t="shared" si="0"/>
        <v>135.66666666666666</v>
      </c>
      <c r="E19" s="50">
        <v>428</v>
      </c>
      <c r="F19" s="50">
        <f t="shared" si="1"/>
        <v>142.66666666666666</v>
      </c>
      <c r="G19" s="19">
        <v>4</v>
      </c>
      <c r="H19" s="20">
        <f t="shared" si="2"/>
        <v>2.9484029484029485E-2</v>
      </c>
      <c r="I19" s="19">
        <v>156</v>
      </c>
      <c r="J19" s="20">
        <f t="shared" si="3"/>
        <v>1.1498771498771501</v>
      </c>
      <c r="K19" s="19">
        <v>145</v>
      </c>
      <c r="L19" s="20">
        <f t="shared" si="4"/>
        <v>1.016355140186916</v>
      </c>
      <c r="M19" s="19">
        <v>154</v>
      </c>
      <c r="N19" s="20">
        <f t="shared" si="5"/>
        <v>1.1351351351351353</v>
      </c>
      <c r="O19" s="19">
        <v>120</v>
      </c>
      <c r="P19" s="20">
        <f t="shared" si="6"/>
        <v>0.8411214953271029</v>
      </c>
      <c r="Q19" s="19">
        <v>160</v>
      </c>
      <c r="R19" s="20">
        <f t="shared" si="7"/>
        <v>1.1793611793611793</v>
      </c>
      <c r="S19" s="19">
        <v>140</v>
      </c>
      <c r="T19" s="20">
        <f t="shared" si="8"/>
        <v>0.98130841121495338</v>
      </c>
      <c r="U19" s="19">
        <v>173</v>
      </c>
      <c r="V19" s="20">
        <f t="shared" si="9"/>
        <v>1.2751842751842752</v>
      </c>
      <c r="W19" s="19">
        <v>144</v>
      </c>
      <c r="X19" s="20">
        <f t="shared" si="10"/>
        <v>1.0093457943925235</v>
      </c>
    </row>
    <row r="20" spans="1:24" x14ac:dyDescent="0.25">
      <c r="A20" s="2" t="s">
        <v>4</v>
      </c>
      <c r="B20" s="2" t="s">
        <v>24</v>
      </c>
      <c r="C20" s="50">
        <v>1491</v>
      </c>
      <c r="D20" s="50">
        <f t="shared" si="0"/>
        <v>497</v>
      </c>
      <c r="E20" s="50">
        <v>1427</v>
      </c>
      <c r="F20" s="50">
        <f t="shared" si="1"/>
        <v>475.66666666666669</v>
      </c>
      <c r="G20" s="19">
        <v>12</v>
      </c>
      <c r="H20" s="20">
        <f t="shared" si="2"/>
        <v>2.4144869215291749E-2</v>
      </c>
      <c r="I20" s="19">
        <v>328</v>
      </c>
      <c r="J20" s="20">
        <f t="shared" si="3"/>
        <v>0.65995975855130784</v>
      </c>
      <c r="K20" s="19">
        <v>376</v>
      </c>
      <c r="L20" s="20">
        <f t="shared" si="4"/>
        <v>0.79046951646811492</v>
      </c>
      <c r="M20" s="19">
        <v>317</v>
      </c>
      <c r="N20" s="20">
        <f t="shared" si="5"/>
        <v>0.6378269617706237</v>
      </c>
      <c r="O20" s="19">
        <v>313</v>
      </c>
      <c r="P20" s="20">
        <f t="shared" si="6"/>
        <v>0.65802382620882971</v>
      </c>
      <c r="Q20" s="19">
        <v>361</v>
      </c>
      <c r="R20" s="20">
        <f t="shared" si="7"/>
        <v>0.72635814889336014</v>
      </c>
      <c r="S20" s="19">
        <v>360</v>
      </c>
      <c r="T20" s="20">
        <f t="shared" si="8"/>
        <v>0.75683251576734401</v>
      </c>
      <c r="U20" s="19">
        <v>345</v>
      </c>
      <c r="V20" s="20">
        <f t="shared" si="9"/>
        <v>0.69416498993963782</v>
      </c>
      <c r="W20" s="19">
        <v>374</v>
      </c>
      <c r="X20" s="20">
        <f t="shared" si="10"/>
        <v>0.78626489138051858</v>
      </c>
    </row>
    <row r="21" spans="1:24" x14ac:dyDescent="0.25">
      <c r="A21" s="2" t="s">
        <v>3</v>
      </c>
      <c r="B21" s="2" t="s">
        <v>25</v>
      </c>
      <c r="C21" s="50">
        <v>390</v>
      </c>
      <c r="D21" s="50">
        <f t="shared" si="0"/>
        <v>130</v>
      </c>
      <c r="E21" s="50">
        <v>530</v>
      </c>
      <c r="F21" s="50">
        <f t="shared" si="1"/>
        <v>176.66666666666666</v>
      </c>
      <c r="G21" s="19">
        <v>0</v>
      </c>
      <c r="H21" s="20">
        <f t="shared" si="2"/>
        <v>0</v>
      </c>
      <c r="I21" s="19">
        <v>124</v>
      </c>
      <c r="J21" s="20">
        <f t="shared" si="3"/>
        <v>0.9538461538461539</v>
      </c>
      <c r="K21" s="19">
        <v>137</v>
      </c>
      <c r="L21" s="20">
        <f t="shared" si="4"/>
        <v>0.7754716981132076</v>
      </c>
      <c r="M21" s="19">
        <v>128</v>
      </c>
      <c r="N21" s="20">
        <f t="shared" si="5"/>
        <v>0.98461538461538467</v>
      </c>
      <c r="O21" s="19">
        <v>128</v>
      </c>
      <c r="P21" s="20">
        <f t="shared" si="6"/>
        <v>0.72452830188679251</v>
      </c>
      <c r="Q21" s="19">
        <v>125</v>
      </c>
      <c r="R21" s="20">
        <f t="shared" si="7"/>
        <v>0.96153846153846156</v>
      </c>
      <c r="S21" s="19">
        <v>116</v>
      </c>
      <c r="T21" s="20">
        <f t="shared" si="8"/>
        <v>0.65660377358490574</v>
      </c>
      <c r="U21" s="19">
        <v>100</v>
      </c>
      <c r="V21" s="20">
        <f t="shared" si="9"/>
        <v>0.76923076923076927</v>
      </c>
      <c r="W21" s="19">
        <v>127</v>
      </c>
      <c r="X21" s="20">
        <f t="shared" si="10"/>
        <v>0.71886792452830195</v>
      </c>
    </row>
    <row r="22" spans="1:24" x14ac:dyDescent="0.25">
      <c r="A22" s="2" t="s">
        <v>2</v>
      </c>
      <c r="B22" s="2" t="s">
        <v>26</v>
      </c>
      <c r="C22" s="50">
        <v>178</v>
      </c>
      <c r="D22" s="50">
        <f t="shared" si="0"/>
        <v>59.333333333333336</v>
      </c>
      <c r="E22" s="50">
        <v>174</v>
      </c>
      <c r="F22" s="50">
        <f t="shared" si="1"/>
        <v>58</v>
      </c>
      <c r="G22" s="19">
        <v>0</v>
      </c>
      <c r="H22" s="20">
        <f t="shared" si="2"/>
        <v>0</v>
      </c>
      <c r="I22" s="19">
        <v>30</v>
      </c>
      <c r="J22" s="20">
        <f t="shared" si="3"/>
        <v>0.5056179775280899</v>
      </c>
      <c r="K22" s="19">
        <v>50</v>
      </c>
      <c r="L22" s="20">
        <f t="shared" si="4"/>
        <v>0.86206896551724133</v>
      </c>
      <c r="M22" s="19">
        <v>52</v>
      </c>
      <c r="N22" s="20">
        <f t="shared" si="5"/>
        <v>0.87640449438202239</v>
      </c>
      <c r="O22" s="19">
        <v>45</v>
      </c>
      <c r="P22" s="20">
        <f t="shared" si="6"/>
        <v>0.77586206896551724</v>
      </c>
      <c r="Q22" s="19">
        <v>54</v>
      </c>
      <c r="R22" s="20">
        <f t="shared" si="7"/>
        <v>0.9101123595505618</v>
      </c>
      <c r="S22" s="19">
        <v>46</v>
      </c>
      <c r="T22" s="20">
        <f t="shared" si="8"/>
        <v>0.7931034482758621</v>
      </c>
      <c r="U22" s="19">
        <v>53</v>
      </c>
      <c r="V22" s="20">
        <f t="shared" si="9"/>
        <v>0.8932584269662921</v>
      </c>
      <c r="W22" s="19">
        <v>51</v>
      </c>
      <c r="X22" s="20">
        <f t="shared" si="10"/>
        <v>0.87931034482758619</v>
      </c>
    </row>
    <row r="23" spans="1:24" x14ac:dyDescent="0.25">
      <c r="A23" s="2" t="s">
        <v>5</v>
      </c>
      <c r="B23" s="2" t="s">
        <v>27</v>
      </c>
      <c r="C23" s="50">
        <v>59</v>
      </c>
      <c r="D23" s="50">
        <f t="shared" si="0"/>
        <v>19.666666666666668</v>
      </c>
      <c r="E23" s="50">
        <v>63</v>
      </c>
      <c r="F23" s="50">
        <f t="shared" si="1"/>
        <v>21</v>
      </c>
      <c r="G23" s="19">
        <v>0</v>
      </c>
      <c r="H23" s="20">
        <f t="shared" si="2"/>
        <v>0</v>
      </c>
      <c r="I23" s="19">
        <v>23</v>
      </c>
      <c r="J23" s="20">
        <f t="shared" si="3"/>
        <v>1.1694915254237288</v>
      </c>
      <c r="K23" s="19">
        <v>17</v>
      </c>
      <c r="L23" s="20">
        <f t="shared" si="4"/>
        <v>0.80952380952380953</v>
      </c>
      <c r="M23" s="19">
        <v>23</v>
      </c>
      <c r="N23" s="20">
        <f t="shared" si="5"/>
        <v>1.1694915254237288</v>
      </c>
      <c r="O23" s="19">
        <v>17</v>
      </c>
      <c r="P23" s="20">
        <f t="shared" si="6"/>
        <v>0.80952380952380953</v>
      </c>
      <c r="Q23" s="19">
        <v>22</v>
      </c>
      <c r="R23" s="20">
        <f t="shared" si="7"/>
        <v>1.1186440677966101</v>
      </c>
      <c r="S23" s="19">
        <v>14</v>
      </c>
      <c r="T23" s="20">
        <f t="shared" si="8"/>
        <v>0.66666666666666663</v>
      </c>
      <c r="U23" s="19">
        <v>24</v>
      </c>
      <c r="V23" s="20">
        <f t="shared" si="9"/>
        <v>1.2203389830508473</v>
      </c>
      <c r="W23" s="19">
        <v>14</v>
      </c>
      <c r="X23" s="20">
        <f t="shared" si="10"/>
        <v>0.66666666666666663</v>
      </c>
    </row>
    <row r="24" spans="1:24" x14ac:dyDescent="0.25">
      <c r="A24" s="2" t="s">
        <v>2</v>
      </c>
      <c r="B24" s="2" t="s">
        <v>28</v>
      </c>
      <c r="C24" s="50">
        <v>443</v>
      </c>
      <c r="D24" s="50">
        <f t="shared" si="0"/>
        <v>147.66666666666666</v>
      </c>
      <c r="E24" s="50">
        <v>440</v>
      </c>
      <c r="F24" s="50">
        <f t="shared" si="1"/>
        <v>146.66666666666666</v>
      </c>
      <c r="G24" s="19">
        <v>0</v>
      </c>
      <c r="H24" s="20">
        <f t="shared" si="2"/>
        <v>0</v>
      </c>
      <c r="I24" s="19">
        <v>124</v>
      </c>
      <c r="J24" s="20">
        <f t="shared" si="3"/>
        <v>0.83972911963882624</v>
      </c>
      <c r="K24" s="19">
        <v>151</v>
      </c>
      <c r="L24" s="20">
        <f t="shared" si="4"/>
        <v>1.0295454545454545</v>
      </c>
      <c r="M24" s="19">
        <v>134</v>
      </c>
      <c r="N24" s="20">
        <f t="shared" si="5"/>
        <v>0.90744920993227995</v>
      </c>
      <c r="O24" s="19">
        <v>154</v>
      </c>
      <c r="P24" s="20">
        <f t="shared" si="6"/>
        <v>1.05</v>
      </c>
      <c r="Q24" s="19">
        <v>138</v>
      </c>
      <c r="R24" s="20">
        <f t="shared" si="7"/>
        <v>0.93453724604966149</v>
      </c>
      <c r="S24" s="19">
        <v>165</v>
      </c>
      <c r="T24" s="20">
        <f t="shared" si="8"/>
        <v>1.125</v>
      </c>
      <c r="U24" s="19">
        <v>121</v>
      </c>
      <c r="V24" s="20">
        <f t="shared" si="9"/>
        <v>0.81941309255079009</v>
      </c>
      <c r="W24" s="19">
        <v>152</v>
      </c>
      <c r="X24" s="20">
        <f t="shared" si="10"/>
        <v>1.0363636363636364</v>
      </c>
    </row>
    <row r="25" spans="1:24" x14ac:dyDescent="0.25">
      <c r="A25" s="2" t="s">
        <v>5</v>
      </c>
      <c r="B25" s="2" t="s">
        <v>29</v>
      </c>
      <c r="C25" s="50">
        <v>86</v>
      </c>
      <c r="D25" s="50">
        <f t="shared" si="0"/>
        <v>28.666666666666668</v>
      </c>
      <c r="E25" s="50">
        <v>102</v>
      </c>
      <c r="F25" s="50">
        <f t="shared" si="1"/>
        <v>34</v>
      </c>
      <c r="G25" s="19">
        <v>0</v>
      </c>
      <c r="H25" s="20">
        <f t="shared" si="2"/>
        <v>0</v>
      </c>
      <c r="I25" s="19">
        <v>27</v>
      </c>
      <c r="J25" s="20">
        <f t="shared" si="3"/>
        <v>0.94186046511627908</v>
      </c>
      <c r="K25" s="19">
        <v>24</v>
      </c>
      <c r="L25" s="20">
        <f t="shared" si="4"/>
        <v>0.70588235294117652</v>
      </c>
      <c r="M25" s="19">
        <v>18</v>
      </c>
      <c r="N25" s="20">
        <f t="shared" si="5"/>
        <v>0.62790697674418605</v>
      </c>
      <c r="O25" s="19">
        <v>21</v>
      </c>
      <c r="P25" s="20">
        <f t="shared" si="6"/>
        <v>0.61764705882352944</v>
      </c>
      <c r="Q25" s="19">
        <v>22</v>
      </c>
      <c r="R25" s="20">
        <f t="shared" si="7"/>
        <v>0.7674418604651162</v>
      </c>
      <c r="S25" s="19">
        <v>17</v>
      </c>
      <c r="T25" s="20">
        <f t="shared" si="8"/>
        <v>0.5</v>
      </c>
      <c r="U25" s="19">
        <v>17</v>
      </c>
      <c r="V25" s="20">
        <f t="shared" si="9"/>
        <v>0.59302325581395343</v>
      </c>
      <c r="W25" s="19">
        <v>22</v>
      </c>
      <c r="X25" s="20">
        <f t="shared" si="10"/>
        <v>0.6470588235294118</v>
      </c>
    </row>
    <row r="26" spans="1:24" x14ac:dyDescent="0.25">
      <c r="A26" s="2" t="s">
        <v>3</v>
      </c>
      <c r="B26" s="2" t="s">
        <v>30</v>
      </c>
      <c r="C26" s="50">
        <v>259</v>
      </c>
      <c r="D26" s="50">
        <f t="shared" si="0"/>
        <v>86.333333333333329</v>
      </c>
      <c r="E26" s="50">
        <v>321</v>
      </c>
      <c r="F26" s="50">
        <f t="shared" si="1"/>
        <v>107</v>
      </c>
      <c r="G26" s="19">
        <v>0</v>
      </c>
      <c r="H26" s="20">
        <f t="shared" si="2"/>
        <v>0</v>
      </c>
      <c r="I26" s="19">
        <v>84</v>
      </c>
      <c r="J26" s="20">
        <f t="shared" si="3"/>
        <v>0.97297297297297303</v>
      </c>
      <c r="K26" s="19">
        <v>67</v>
      </c>
      <c r="L26" s="20">
        <f t="shared" si="4"/>
        <v>0.62616822429906538</v>
      </c>
      <c r="M26" s="19">
        <v>62</v>
      </c>
      <c r="N26" s="20">
        <f t="shared" si="5"/>
        <v>0.71814671814671815</v>
      </c>
      <c r="O26" s="19">
        <v>76</v>
      </c>
      <c r="P26" s="20">
        <f t="shared" si="6"/>
        <v>0.71028037383177567</v>
      </c>
      <c r="Q26" s="19">
        <v>65</v>
      </c>
      <c r="R26" s="20">
        <f t="shared" si="7"/>
        <v>0.75289575289575295</v>
      </c>
      <c r="S26" s="19">
        <v>75</v>
      </c>
      <c r="T26" s="20">
        <f t="shared" si="8"/>
        <v>0.7009345794392523</v>
      </c>
      <c r="U26" s="19">
        <v>62</v>
      </c>
      <c r="V26" s="20">
        <f t="shared" si="9"/>
        <v>0.71814671814671815</v>
      </c>
      <c r="W26" s="19">
        <v>68</v>
      </c>
      <c r="X26" s="20">
        <f t="shared" si="10"/>
        <v>0.63551401869158874</v>
      </c>
    </row>
    <row r="27" spans="1:24" x14ac:dyDescent="0.25">
      <c r="A27" s="2" t="s">
        <v>2</v>
      </c>
      <c r="B27" s="2" t="s">
        <v>31</v>
      </c>
      <c r="C27" s="50">
        <v>271</v>
      </c>
      <c r="D27" s="50">
        <f t="shared" si="0"/>
        <v>90.333333333333329</v>
      </c>
      <c r="E27" s="50">
        <v>322</v>
      </c>
      <c r="F27" s="50">
        <f t="shared" si="1"/>
        <v>107.33333333333333</v>
      </c>
      <c r="G27" s="19">
        <v>0</v>
      </c>
      <c r="H27" s="20">
        <f t="shared" si="2"/>
        <v>0</v>
      </c>
      <c r="I27" s="19">
        <v>80</v>
      </c>
      <c r="J27" s="20">
        <f t="shared" si="3"/>
        <v>0.88560885608856088</v>
      </c>
      <c r="K27" s="19">
        <v>69</v>
      </c>
      <c r="L27" s="20">
        <f t="shared" si="4"/>
        <v>0.6428571428571429</v>
      </c>
      <c r="M27" s="19">
        <v>72</v>
      </c>
      <c r="N27" s="20">
        <f t="shared" si="5"/>
        <v>0.79704797047970488</v>
      </c>
      <c r="O27" s="19">
        <v>78</v>
      </c>
      <c r="P27" s="20">
        <f t="shared" si="6"/>
        <v>0.72670807453416153</v>
      </c>
      <c r="Q27" s="19">
        <v>61</v>
      </c>
      <c r="R27" s="20">
        <f t="shared" si="7"/>
        <v>0.67527675276752774</v>
      </c>
      <c r="S27" s="19">
        <v>68</v>
      </c>
      <c r="T27" s="20">
        <f t="shared" si="8"/>
        <v>0.63354037267080743</v>
      </c>
      <c r="U27" s="19">
        <v>51</v>
      </c>
      <c r="V27" s="20">
        <f t="shared" si="9"/>
        <v>0.56457564575645758</v>
      </c>
      <c r="W27" s="19">
        <v>76</v>
      </c>
      <c r="X27" s="20">
        <f t="shared" si="10"/>
        <v>0.70807453416149069</v>
      </c>
    </row>
    <row r="28" spans="1:24" x14ac:dyDescent="0.25">
      <c r="A28" s="2" t="s">
        <v>4</v>
      </c>
      <c r="B28" s="2" t="s">
        <v>32</v>
      </c>
      <c r="C28" s="50">
        <v>128</v>
      </c>
      <c r="D28" s="50">
        <f t="shared" si="0"/>
        <v>42.666666666666664</v>
      </c>
      <c r="E28" s="50">
        <v>184</v>
      </c>
      <c r="F28" s="50">
        <f t="shared" si="1"/>
        <v>61.333333333333336</v>
      </c>
      <c r="G28" s="19">
        <v>0</v>
      </c>
      <c r="H28" s="20">
        <f t="shared" si="2"/>
        <v>0</v>
      </c>
      <c r="I28" s="19">
        <v>53</v>
      </c>
      <c r="J28" s="20">
        <f t="shared" si="3"/>
        <v>1.2421875</v>
      </c>
      <c r="K28" s="19">
        <v>38</v>
      </c>
      <c r="L28" s="20">
        <f t="shared" si="4"/>
        <v>0.61956521739130432</v>
      </c>
      <c r="M28" s="19">
        <v>53</v>
      </c>
      <c r="N28" s="20">
        <f t="shared" si="5"/>
        <v>1.2421875</v>
      </c>
      <c r="O28" s="19">
        <v>43</v>
      </c>
      <c r="P28" s="20">
        <f t="shared" si="6"/>
        <v>0.70108695652173914</v>
      </c>
      <c r="Q28" s="19">
        <v>56</v>
      </c>
      <c r="R28" s="20">
        <f t="shared" si="7"/>
        <v>1.3125</v>
      </c>
      <c r="S28" s="19">
        <v>44</v>
      </c>
      <c r="T28" s="20">
        <f t="shared" si="8"/>
        <v>0.71739130434782605</v>
      </c>
      <c r="U28" s="19">
        <v>46</v>
      </c>
      <c r="V28" s="20">
        <f t="shared" si="9"/>
        <v>1.078125</v>
      </c>
      <c r="W28" s="19">
        <v>48</v>
      </c>
      <c r="X28" s="20">
        <f t="shared" si="10"/>
        <v>0.78260869565217384</v>
      </c>
    </row>
    <row r="29" spans="1:24" x14ac:dyDescent="0.25">
      <c r="A29" s="2" t="s">
        <v>5</v>
      </c>
      <c r="B29" s="2" t="s">
        <v>33</v>
      </c>
      <c r="C29" s="50">
        <v>429</v>
      </c>
      <c r="D29" s="50">
        <f t="shared" si="0"/>
        <v>143</v>
      </c>
      <c r="E29" s="50">
        <v>427</v>
      </c>
      <c r="F29" s="50">
        <f t="shared" si="1"/>
        <v>142.33333333333334</v>
      </c>
      <c r="G29" s="19">
        <v>0</v>
      </c>
      <c r="H29" s="20">
        <f t="shared" si="2"/>
        <v>0</v>
      </c>
      <c r="I29" s="19">
        <v>111</v>
      </c>
      <c r="J29" s="20">
        <f t="shared" si="3"/>
        <v>0.77622377622377625</v>
      </c>
      <c r="K29" s="19">
        <v>100</v>
      </c>
      <c r="L29" s="20">
        <f t="shared" si="4"/>
        <v>0.70257611241217799</v>
      </c>
      <c r="M29" s="19">
        <v>120</v>
      </c>
      <c r="N29" s="20">
        <f t="shared" si="5"/>
        <v>0.83916083916083917</v>
      </c>
      <c r="O29" s="19">
        <v>70</v>
      </c>
      <c r="P29" s="20">
        <f t="shared" si="6"/>
        <v>0.49180327868852458</v>
      </c>
      <c r="Q29" s="19">
        <v>118</v>
      </c>
      <c r="R29" s="20">
        <f t="shared" si="7"/>
        <v>0.82517482517482521</v>
      </c>
      <c r="S29" s="19">
        <v>66</v>
      </c>
      <c r="T29" s="20">
        <f t="shared" si="8"/>
        <v>0.46370023419203743</v>
      </c>
      <c r="U29" s="19">
        <v>115</v>
      </c>
      <c r="V29" s="20">
        <f t="shared" si="9"/>
        <v>0.80419580419580416</v>
      </c>
      <c r="W29" s="19">
        <v>96</v>
      </c>
      <c r="X29" s="20">
        <f t="shared" si="10"/>
        <v>0.67447306791569084</v>
      </c>
    </row>
    <row r="30" spans="1:24" x14ac:dyDescent="0.25">
      <c r="A30" s="2" t="s">
        <v>2</v>
      </c>
      <c r="B30" s="2" t="s">
        <v>34</v>
      </c>
      <c r="C30" s="50">
        <v>1820</v>
      </c>
      <c r="D30" s="50">
        <f t="shared" si="0"/>
        <v>606.66666666666663</v>
      </c>
      <c r="E30" s="50">
        <v>1788</v>
      </c>
      <c r="F30" s="50">
        <f t="shared" si="1"/>
        <v>596</v>
      </c>
      <c r="G30" s="19">
        <v>6</v>
      </c>
      <c r="H30" s="20">
        <f t="shared" si="2"/>
        <v>9.8901098901098914E-3</v>
      </c>
      <c r="I30" s="19">
        <v>396</v>
      </c>
      <c r="J30" s="20">
        <f t="shared" si="3"/>
        <v>0.65274725274725276</v>
      </c>
      <c r="K30" s="19">
        <v>415</v>
      </c>
      <c r="L30" s="20">
        <f t="shared" si="4"/>
        <v>0.69630872483221473</v>
      </c>
      <c r="M30" s="19">
        <v>430</v>
      </c>
      <c r="N30" s="20">
        <f t="shared" si="5"/>
        <v>0.70879120879120883</v>
      </c>
      <c r="O30" s="19">
        <v>410</v>
      </c>
      <c r="P30" s="20">
        <f t="shared" si="6"/>
        <v>0.68791946308724827</v>
      </c>
      <c r="Q30" s="19">
        <v>437</v>
      </c>
      <c r="R30" s="20">
        <f t="shared" si="7"/>
        <v>0.72032967032967032</v>
      </c>
      <c r="S30" s="19">
        <v>429</v>
      </c>
      <c r="T30" s="20">
        <f t="shared" si="8"/>
        <v>0.71979865771812079</v>
      </c>
      <c r="U30" s="19">
        <v>440</v>
      </c>
      <c r="V30" s="20">
        <f t="shared" si="9"/>
        <v>0.72527472527472536</v>
      </c>
      <c r="W30" s="19">
        <v>439</v>
      </c>
      <c r="X30" s="20">
        <f t="shared" si="10"/>
        <v>0.73657718120805371</v>
      </c>
    </row>
    <row r="31" spans="1:24" x14ac:dyDescent="0.25">
      <c r="A31" s="2" t="s">
        <v>2</v>
      </c>
      <c r="B31" s="2" t="s">
        <v>35</v>
      </c>
      <c r="C31" s="50">
        <v>368</v>
      </c>
      <c r="D31" s="50">
        <f t="shared" si="0"/>
        <v>122.66666666666667</v>
      </c>
      <c r="E31" s="50">
        <v>409</v>
      </c>
      <c r="F31" s="50">
        <f t="shared" si="1"/>
        <v>136.33333333333334</v>
      </c>
      <c r="G31" s="19">
        <v>0</v>
      </c>
      <c r="H31" s="20">
        <f t="shared" si="2"/>
        <v>0</v>
      </c>
      <c r="I31" s="19">
        <v>104</v>
      </c>
      <c r="J31" s="20">
        <f t="shared" si="3"/>
        <v>0.84782608695652173</v>
      </c>
      <c r="K31" s="19">
        <v>118</v>
      </c>
      <c r="L31" s="20">
        <f t="shared" si="4"/>
        <v>0.86552567237163813</v>
      </c>
      <c r="M31" s="19">
        <v>139</v>
      </c>
      <c r="N31" s="20">
        <f t="shared" si="5"/>
        <v>1.1331521739130435</v>
      </c>
      <c r="O31" s="19">
        <v>99</v>
      </c>
      <c r="P31" s="20">
        <f t="shared" si="6"/>
        <v>0.72616136919315399</v>
      </c>
      <c r="Q31" s="19">
        <v>152</v>
      </c>
      <c r="R31" s="20">
        <f t="shared" si="7"/>
        <v>1.2391304347826086</v>
      </c>
      <c r="S31" s="19">
        <v>111</v>
      </c>
      <c r="T31" s="20">
        <f t="shared" si="8"/>
        <v>0.81418092909535444</v>
      </c>
      <c r="U31" s="19">
        <v>142</v>
      </c>
      <c r="V31" s="20">
        <f t="shared" si="9"/>
        <v>1.1576086956521738</v>
      </c>
      <c r="W31" s="19">
        <v>104</v>
      </c>
      <c r="X31" s="20">
        <f t="shared" si="10"/>
        <v>0.76283618581907087</v>
      </c>
    </row>
    <row r="32" spans="1:24" x14ac:dyDescent="0.25">
      <c r="A32" s="2" t="s">
        <v>2</v>
      </c>
      <c r="B32" s="2" t="s">
        <v>36</v>
      </c>
      <c r="C32" s="50">
        <v>147</v>
      </c>
      <c r="D32" s="50">
        <f t="shared" si="0"/>
        <v>49</v>
      </c>
      <c r="E32" s="50">
        <v>161</v>
      </c>
      <c r="F32" s="50">
        <f t="shared" si="1"/>
        <v>53.666666666666664</v>
      </c>
      <c r="G32" s="19">
        <v>0</v>
      </c>
      <c r="H32" s="20">
        <f t="shared" si="2"/>
        <v>0</v>
      </c>
      <c r="I32" s="19">
        <v>50</v>
      </c>
      <c r="J32" s="20">
        <f t="shared" si="3"/>
        <v>1.0204081632653061</v>
      </c>
      <c r="K32" s="19">
        <v>47</v>
      </c>
      <c r="L32" s="20">
        <f t="shared" si="4"/>
        <v>0.87577639751552794</v>
      </c>
      <c r="M32" s="19">
        <v>40</v>
      </c>
      <c r="N32" s="20">
        <f t="shared" si="5"/>
        <v>0.81632653061224492</v>
      </c>
      <c r="O32" s="19">
        <v>39</v>
      </c>
      <c r="P32" s="20">
        <f t="shared" si="6"/>
        <v>0.72670807453416153</v>
      </c>
      <c r="Q32" s="19">
        <v>43</v>
      </c>
      <c r="R32" s="20">
        <f t="shared" si="7"/>
        <v>0.87755102040816324</v>
      </c>
      <c r="S32" s="19">
        <v>47</v>
      </c>
      <c r="T32" s="20">
        <f t="shared" si="8"/>
        <v>0.87577639751552794</v>
      </c>
      <c r="U32" s="19">
        <v>42</v>
      </c>
      <c r="V32" s="20">
        <f t="shared" si="9"/>
        <v>0.8571428571428571</v>
      </c>
      <c r="W32" s="19">
        <v>48</v>
      </c>
      <c r="X32" s="20">
        <f t="shared" si="10"/>
        <v>0.89440993788819878</v>
      </c>
    </row>
    <row r="33" spans="1:24" x14ac:dyDescent="0.25">
      <c r="A33" s="2" t="s">
        <v>5</v>
      </c>
      <c r="B33" s="2" t="s">
        <v>37</v>
      </c>
      <c r="C33" s="50">
        <v>130</v>
      </c>
      <c r="D33" s="50">
        <f t="shared" si="0"/>
        <v>43.333333333333336</v>
      </c>
      <c r="E33" s="50">
        <v>150</v>
      </c>
      <c r="F33" s="50">
        <f t="shared" si="1"/>
        <v>50</v>
      </c>
      <c r="G33" s="19">
        <v>0</v>
      </c>
      <c r="H33" s="20">
        <f t="shared" si="2"/>
        <v>0</v>
      </c>
      <c r="I33" s="19">
        <v>30</v>
      </c>
      <c r="J33" s="20">
        <f t="shared" si="3"/>
        <v>0.69230769230769229</v>
      </c>
      <c r="K33" s="19">
        <v>41</v>
      </c>
      <c r="L33" s="20">
        <f t="shared" si="4"/>
        <v>0.82</v>
      </c>
      <c r="M33" s="19">
        <v>45</v>
      </c>
      <c r="N33" s="20">
        <f t="shared" si="5"/>
        <v>1.0384615384615383</v>
      </c>
      <c r="O33" s="19">
        <v>42</v>
      </c>
      <c r="P33" s="20">
        <f t="shared" si="6"/>
        <v>0.84</v>
      </c>
      <c r="Q33" s="19">
        <v>49</v>
      </c>
      <c r="R33" s="20">
        <f t="shared" si="7"/>
        <v>1.1307692307692307</v>
      </c>
      <c r="S33" s="19">
        <v>41</v>
      </c>
      <c r="T33" s="20">
        <f t="shared" si="8"/>
        <v>0.82</v>
      </c>
      <c r="U33" s="19">
        <v>45</v>
      </c>
      <c r="V33" s="20">
        <f t="shared" si="9"/>
        <v>1.0384615384615383</v>
      </c>
      <c r="W33" s="19">
        <v>40</v>
      </c>
      <c r="X33" s="20">
        <f t="shared" si="10"/>
        <v>0.8</v>
      </c>
    </row>
    <row r="34" spans="1:24" x14ac:dyDescent="0.25">
      <c r="A34" s="2" t="s">
        <v>5</v>
      </c>
      <c r="B34" s="2" t="s">
        <v>38</v>
      </c>
      <c r="C34" s="50">
        <v>118</v>
      </c>
      <c r="D34" s="50">
        <f t="shared" si="0"/>
        <v>39.333333333333336</v>
      </c>
      <c r="E34" s="50">
        <v>150</v>
      </c>
      <c r="F34" s="50">
        <f t="shared" si="1"/>
        <v>50</v>
      </c>
      <c r="G34" s="19">
        <v>0</v>
      </c>
      <c r="H34" s="20">
        <f t="shared" si="2"/>
        <v>0</v>
      </c>
      <c r="I34" s="19">
        <v>35</v>
      </c>
      <c r="J34" s="20">
        <f t="shared" si="3"/>
        <v>0.88983050847457623</v>
      </c>
      <c r="K34" s="19">
        <v>51</v>
      </c>
      <c r="L34" s="20">
        <f t="shared" si="4"/>
        <v>1.02</v>
      </c>
      <c r="M34" s="19">
        <v>55</v>
      </c>
      <c r="N34" s="20">
        <f t="shared" si="5"/>
        <v>1.3983050847457625</v>
      </c>
      <c r="O34" s="19">
        <v>48</v>
      </c>
      <c r="P34" s="20">
        <f t="shared" si="6"/>
        <v>0.96</v>
      </c>
      <c r="Q34" s="19">
        <v>51</v>
      </c>
      <c r="R34" s="20">
        <f t="shared" si="7"/>
        <v>1.2966101694915253</v>
      </c>
      <c r="S34" s="19">
        <v>48</v>
      </c>
      <c r="T34" s="20">
        <f t="shared" si="8"/>
        <v>0.96</v>
      </c>
      <c r="U34" s="19">
        <v>53</v>
      </c>
      <c r="V34" s="20">
        <f t="shared" si="9"/>
        <v>1.347457627118644</v>
      </c>
      <c r="W34" s="19">
        <v>42</v>
      </c>
      <c r="X34" s="20">
        <f t="shared" si="10"/>
        <v>0.84</v>
      </c>
    </row>
    <row r="35" spans="1:24" x14ac:dyDescent="0.25">
      <c r="A35" s="2" t="s">
        <v>5</v>
      </c>
      <c r="B35" s="2" t="s">
        <v>39</v>
      </c>
      <c r="C35" s="50">
        <v>179</v>
      </c>
      <c r="D35" s="50">
        <f t="shared" si="0"/>
        <v>59.666666666666664</v>
      </c>
      <c r="E35" s="50">
        <v>210</v>
      </c>
      <c r="F35" s="50">
        <f t="shared" si="1"/>
        <v>70</v>
      </c>
      <c r="G35" s="19">
        <v>0</v>
      </c>
      <c r="H35" s="20">
        <f t="shared" si="2"/>
        <v>0</v>
      </c>
      <c r="I35" s="19">
        <v>52</v>
      </c>
      <c r="J35" s="20">
        <f t="shared" si="3"/>
        <v>0.87150837988826824</v>
      </c>
      <c r="K35" s="19">
        <v>55</v>
      </c>
      <c r="L35" s="20">
        <f t="shared" si="4"/>
        <v>0.7857142857142857</v>
      </c>
      <c r="M35" s="19">
        <v>50</v>
      </c>
      <c r="N35" s="20">
        <f t="shared" si="5"/>
        <v>0.83798882681564246</v>
      </c>
      <c r="O35" s="19">
        <v>48</v>
      </c>
      <c r="P35" s="20">
        <f t="shared" si="6"/>
        <v>0.68571428571428572</v>
      </c>
      <c r="Q35" s="19">
        <v>53</v>
      </c>
      <c r="R35" s="20">
        <f t="shared" si="7"/>
        <v>0.88826815642458101</v>
      </c>
      <c r="S35" s="19">
        <v>56</v>
      </c>
      <c r="T35" s="20">
        <f t="shared" si="8"/>
        <v>0.8</v>
      </c>
      <c r="U35" s="19">
        <v>60</v>
      </c>
      <c r="V35" s="20">
        <f t="shared" si="9"/>
        <v>1.005586592178771</v>
      </c>
      <c r="W35" s="19">
        <v>50</v>
      </c>
      <c r="X35" s="20">
        <f t="shared" si="10"/>
        <v>0.7142857142857143</v>
      </c>
    </row>
    <row r="36" spans="1:24" x14ac:dyDescent="0.25">
      <c r="A36" s="2" t="s">
        <v>2</v>
      </c>
      <c r="B36" s="2" t="s">
        <v>40</v>
      </c>
      <c r="C36" s="50">
        <v>142</v>
      </c>
      <c r="D36" s="50">
        <f t="shared" si="0"/>
        <v>47.333333333333336</v>
      </c>
      <c r="E36" s="50">
        <v>149</v>
      </c>
      <c r="F36" s="50">
        <f t="shared" si="1"/>
        <v>49.666666666666664</v>
      </c>
      <c r="G36" s="19">
        <v>0</v>
      </c>
      <c r="H36" s="20">
        <f t="shared" si="2"/>
        <v>0</v>
      </c>
      <c r="I36" s="19">
        <v>46</v>
      </c>
      <c r="J36" s="20">
        <f t="shared" si="3"/>
        <v>0.97183098591549288</v>
      </c>
      <c r="K36" s="19">
        <v>46</v>
      </c>
      <c r="L36" s="20">
        <f t="shared" si="4"/>
        <v>0.9261744966442953</v>
      </c>
      <c r="M36" s="19">
        <v>46</v>
      </c>
      <c r="N36" s="20">
        <f t="shared" si="5"/>
        <v>0.97183098591549288</v>
      </c>
      <c r="O36" s="19">
        <v>42</v>
      </c>
      <c r="P36" s="20">
        <f t="shared" si="6"/>
        <v>0.84563758389261745</v>
      </c>
      <c r="Q36" s="19">
        <v>46</v>
      </c>
      <c r="R36" s="20">
        <f t="shared" si="7"/>
        <v>0.97183098591549288</v>
      </c>
      <c r="S36" s="19">
        <v>49</v>
      </c>
      <c r="T36" s="20">
        <f t="shared" si="8"/>
        <v>0.98657718120805371</v>
      </c>
      <c r="U36" s="19">
        <v>53</v>
      </c>
      <c r="V36" s="20">
        <f t="shared" si="9"/>
        <v>1.1197183098591548</v>
      </c>
      <c r="W36" s="19">
        <v>49</v>
      </c>
      <c r="X36" s="20">
        <f t="shared" si="10"/>
        <v>0.98657718120805371</v>
      </c>
    </row>
    <row r="37" spans="1:24" x14ac:dyDescent="0.25">
      <c r="A37" s="2" t="s">
        <v>5</v>
      </c>
      <c r="B37" s="2" t="s">
        <v>41</v>
      </c>
      <c r="C37" s="50">
        <v>556</v>
      </c>
      <c r="D37" s="50">
        <f t="shared" si="0"/>
        <v>185.33333333333334</v>
      </c>
      <c r="E37" s="50">
        <v>539</v>
      </c>
      <c r="F37" s="50">
        <f t="shared" si="1"/>
        <v>179.66666666666666</v>
      </c>
      <c r="G37" s="19">
        <v>0</v>
      </c>
      <c r="H37" s="20">
        <f t="shared" si="2"/>
        <v>0</v>
      </c>
      <c r="I37" s="19">
        <v>163</v>
      </c>
      <c r="J37" s="20">
        <f t="shared" si="3"/>
        <v>0.87949640287769781</v>
      </c>
      <c r="K37" s="19">
        <v>99</v>
      </c>
      <c r="L37" s="20">
        <f t="shared" si="4"/>
        <v>0.55102040816326536</v>
      </c>
      <c r="M37" s="19">
        <v>146</v>
      </c>
      <c r="N37" s="20">
        <f t="shared" si="5"/>
        <v>0.78776978417266186</v>
      </c>
      <c r="O37" s="19">
        <v>129</v>
      </c>
      <c r="P37" s="20">
        <f t="shared" si="6"/>
        <v>0.71799628942486093</v>
      </c>
      <c r="Q37" s="19">
        <v>138</v>
      </c>
      <c r="R37" s="20">
        <f t="shared" si="7"/>
        <v>0.74460431654676251</v>
      </c>
      <c r="S37" s="19">
        <v>126</v>
      </c>
      <c r="T37" s="20">
        <f t="shared" si="8"/>
        <v>0.70129870129870131</v>
      </c>
      <c r="U37" s="19">
        <v>131</v>
      </c>
      <c r="V37" s="20">
        <f t="shared" si="9"/>
        <v>0.70683453237410065</v>
      </c>
      <c r="W37" s="19">
        <v>124</v>
      </c>
      <c r="X37" s="20">
        <f t="shared" si="10"/>
        <v>0.69016697588126164</v>
      </c>
    </row>
    <row r="38" spans="1:24" x14ac:dyDescent="0.25">
      <c r="A38" s="2" t="s">
        <v>2</v>
      </c>
      <c r="B38" s="2" t="s">
        <v>42</v>
      </c>
      <c r="C38" s="50">
        <v>104</v>
      </c>
      <c r="D38" s="50">
        <f t="shared" si="0"/>
        <v>34.666666666666664</v>
      </c>
      <c r="E38" s="50">
        <v>106</v>
      </c>
      <c r="F38" s="50">
        <f t="shared" si="1"/>
        <v>35.333333333333336</v>
      </c>
      <c r="G38" s="19">
        <v>0</v>
      </c>
      <c r="H38" s="20">
        <f t="shared" si="2"/>
        <v>0</v>
      </c>
      <c r="I38" s="19">
        <v>46</v>
      </c>
      <c r="J38" s="20">
        <f t="shared" si="3"/>
        <v>1.3269230769230771</v>
      </c>
      <c r="K38" s="19">
        <v>39</v>
      </c>
      <c r="L38" s="20">
        <f t="shared" si="4"/>
        <v>1.1037735849056602</v>
      </c>
      <c r="M38" s="19">
        <v>45</v>
      </c>
      <c r="N38" s="20">
        <f t="shared" si="5"/>
        <v>1.2980769230769231</v>
      </c>
      <c r="O38" s="19">
        <v>37</v>
      </c>
      <c r="P38" s="20">
        <f t="shared" si="6"/>
        <v>1.0471698113207546</v>
      </c>
      <c r="Q38" s="19">
        <v>41</v>
      </c>
      <c r="R38" s="20">
        <f t="shared" si="7"/>
        <v>1.1826923076923077</v>
      </c>
      <c r="S38" s="19">
        <v>35</v>
      </c>
      <c r="T38" s="20">
        <f t="shared" si="8"/>
        <v>0.99056603773584895</v>
      </c>
      <c r="U38" s="19">
        <v>46</v>
      </c>
      <c r="V38" s="20">
        <f t="shared" si="9"/>
        <v>1.3269230769230771</v>
      </c>
      <c r="W38" s="19">
        <v>41</v>
      </c>
      <c r="X38" s="20">
        <f t="shared" si="10"/>
        <v>1.1603773584905659</v>
      </c>
    </row>
    <row r="39" spans="1:24" x14ac:dyDescent="0.25">
      <c r="A39" s="2" t="s">
        <v>5</v>
      </c>
      <c r="B39" s="2" t="s">
        <v>43</v>
      </c>
      <c r="C39" s="50">
        <v>446</v>
      </c>
      <c r="D39" s="50">
        <f t="shared" si="0"/>
        <v>148.66666666666666</v>
      </c>
      <c r="E39" s="50">
        <v>448</v>
      </c>
      <c r="F39" s="50">
        <f t="shared" si="1"/>
        <v>149.33333333333334</v>
      </c>
      <c r="G39" s="19">
        <v>0</v>
      </c>
      <c r="H39" s="20">
        <f t="shared" si="2"/>
        <v>0</v>
      </c>
      <c r="I39" s="19">
        <v>117</v>
      </c>
      <c r="J39" s="20">
        <f t="shared" si="3"/>
        <v>0.78699551569506732</v>
      </c>
      <c r="K39" s="19">
        <v>129</v>
      </c>
      <c r="L39" s="20">
        <f t="shared" si="4"/>
        <v>0.8638392857142857</v>
      </c>
      <c r="M39" s="19">
        <v>128</v>
      </c>
      <c r="N39" s="20">
        <f t="shared" si="5"/>
        <v>0.86098654708520184</v>
      </c>
      <c r="O39" s="19">
        <v>120</v>
      </c>
      <c r="P39" s="20">
        <f t="shared" si="6"/>
        <v>0.80357142857142849</v>
      </c>
      <c r="Q39" s="19">
        <v>119</v>
      </c>
      <c r="R39" s="20">
        <f t="shared" si="7"/>
        <v>0.80044843049327363</v>
      </c>
      <c r="S39" s="19">
        <v>125</v>
      </c>
      <c r="T39" s="20">
        <f t="shared" si="8"/>
        <v>0.8370535714285714</v>
      </c>
      <c r="U39" s="19">
        <v>98</v>
      </c>
      <c r="V39" s="20">
        <f t="shared" si="9"/>
        <v>0.65919282511210764</v>
      </c>
      <c r="W39" s="19">
        <v>120</v>
      </c>
      <c r="X39" s="20">
        <f t="shared" si="10"/>
        <v>0.80357142857142849</v>
      </c>
    </row>
    <row r="40" spans="1:24" x14ac:dyDescent="0.25">
      <c r="A40" s="2" t="s">
        <v>3</v>
      </c>
      <c r="B40" s="2" t="s">
        <v>44</v>
      </c>
      <c r="C40" s="50">
        <v>455</v>
      </c>
      <c r="D40" s="50">
        <f t="shared" si="0"/>
        <v>151.66666666666666</v>
      </c>
      <c r="E40" s="50">
        <v>539</v>
      </c>
      <c r="F40" s="50">
        <f t="shared" si="1"/>
        <v>179.66666666666666</v>
      </c>
      <c r="G40" s="19">
        <v>0</v>
      </c>
      <c r="H40" s="20">
        <f t="shared" si="2"/>
        <v>0</v>
      </c>
      <c r="I40" s="19">
        <v>121</v>
      </c>
      <c r="J40" s="20">
        <f t="shared" si="3"/>
        <v>0.79780219780219785</v>
      </c>
      <c r="K40" s="19">
        <v>113</v>
      </c>
      <c r="L40" s="20">
        <f t="shared" si="4"/>
        <v>0.62894248608534331</v>
      </c>
      <c r="M40" s="19">
        <v>160</v>
      </c>
      <c r="N40" s="20">
        <f t="shared" si="5"/>
        <v>1.054945054945055</v>
      </c>
      <c r="O40" s="19">
        <v>119</v>
      </c>
      <c r="P40" s="20">
        <f t="shared" si="6"/>
        <v>0.66233766233766234</v>
      </c>
      <c r="Q40" s="19">
        <v>153</v>
      </c>
      <c r="R40" s="20">
        <f t="shared" si="7"/>
        <v>1.0087912087912088</v>
      </c>
      <c r="S40" s="19">
        <v>124</v>
      </c>
      <c r="T40" s="20">
        <f t="shared" si="8"/>
        <v>0.69016697588126164</v>
      </c>
      <c r="U40" s="19">
        <v>131</v>
      </c>
      <c r="V40" s="20">
        <f t="shared" si="9"/>
        <v>0.86373626373626378</v>
      </c>
      <c r="W40" s="19">
        <v>102</v>
      </c>
      <c r="X40" s="20">
        <f t="shared" si="10"/>
        <v>0.56771799628942488</v>
      </c>
    </row>
    <row r="41" spans="1:24" x14ac:dyDescent="0.25">
      <c r="A41" s="2" t="s">
        <v>5</v>
      </c>
      <c r="B41" s="2" t="s">
        <v>45</v>
      </c>
      <c r="C41" s="50">
        <v>150</v>
      </c>
      <c r="D41" s="50">
        <f t="shared" si="0"/>
        <v>50</v>
      </c>
      <c r="E41" s="50">
        <v>150</v>
      </c>
      <c r="F41" s="50">
        <f t="shared" si="1"/>
        <v>50</v>
      </c>
      <c r="G41" s="19">
        <v>0</v>
      </c>
      <c r="H41" s="20">
        <f t="shared" si="2"/>
        <v>0</v>
      </c>
      <c r="I41" s="19">
        <v>50</v>
      </c>
      <c r="J41" s="20">
        <f t="shared" si="3"/>
        <v>1</v>
      </c>
      <c r="K41" s="19">
        <v>64</v>
      </c>
      <c r="L41" s="20">
        <f t="shared" si="4"/>
        <v>1.28</v>
      </c>
      <c r="M41" s="19">
        <v>53</v>
      </c>
      <c r="N41" s="20">
        <f t="shared" si="5"/>
        <v>1.06</v>
      </c>
      <c r="O41" s="19">
        <v>66</v>
      </c>
      <c r="P41" s="20">
        <f t="shared" si="6"/>
        <v>1.32</v>
      </c>
      <c r="Q41" s="19">
        <v>49</v>
      </c>
      <c r="R41" s="20">
        <f t="shared" si="7"/>
        <v>0.98</v>
      </c>
      <c r="S41" s="19">
        <v>64</v>
      </c>
      <c r="T41" s="20">
        <f t="shared" si="8"/>
        <v>1.28</v>
      </c>
      <c r="U41" s="19">
        <v>44</v>
      </c>
      <c r="V41" s="20">
        <f t="shared" si="9"/>
        <v>0.88</v>
      </c>
      <c r="W41" s="19">
        <v>55</v>
      </c>
      <c r="X41" s="20">
        <f t="shared" si="10"/>
        <v>1.1000000000000001</v>
      </c>
    </row>
    <row r="42" spans="1:24" x14ac:dyDescent="0.25">
      <c r="A42" s="2" t="s">
        <v>2</v>
      </c>
      <c r="B42" s="2" t="s">
        <v>46</v>
      </c>
      <c r="C42" s="50">
        <v>160</v>
      </c>
      <c r="D42" s="50">
        <f t="shared" si="0"/>
        <v>53.333333333333336</v>
      </c>
      <c r="E42" s="50">
        <v>191</v>
      </c>
      <c r="F42" s="50">
        <f t="shared" si="1"/>
        <v>63.666666666666664</v>
      </c>
      <c r="G42" s="19">
        <v>1</v>
      </c>
      <c r="H42" s="20">
        <f t="shared" si="2"/>
        <v>1.8749999999999999E-2</v>
      </c>
      <c r="I42" s="19">
        <v>50</v>
      </c>
      <c r="J42" s="20">
        <f t="shared" si="3"/>
        <v>0.9375</v>
      </c>
      <c r="K42" s="19">
        <v>42</v>
      </c>
      <c r="L42" s="20">
        <f t="shared" si="4"/>
        <v>0.65968586387434558</v>
      </c>
      <c r="M42" s="19">
        <v>58</v>
      </c>
      <c r="N42" s="20">
        <f t="shared" si="5"/>
        <v>1.0874999999999999</v>
      </c>
      <c r="O42" s="19">
        <v>55</v>
      </c>
      <c r="P42" s="20">
        <f t="shared" si="6"/>
        <v>0.8638743455497383</v>
      </c>
      <c r="Q42" s="19">
        <v>53</v>
      </c>
      <c r="R42" s="20">
        <f t="shared" si="7"/>
        <v>0.99374999999999991</v>
      </c>
      <c r="S42" s="19">
        <v>53</v>
      </c>
      <c r="T42" s="20">
        <f t="shared" si="8"/>
        <v>0.83246073298429324</v>
      </c>
      <c r="U42" s="19">
        <v>49</v>
      </c>
      <c r="V42" s="20">
        <f t="shared" si="9"/>
        <v>0.91874999999999996</v>
      </c>
      <c r="W42" s="19">
        <v>52</v>
      </c>
      <c r="X42" s="20">
        <f t="shared" si="10"/>
        <v>0.81675392670157076</v>
      </c>
    </row>
    <row r="43" spans="1:24" x14ac:dyDescent="0.25">
      <c r="A43" s="2" t="s">
        <v>2</v>
      </c>
      <c r="B43" s="2" t="s">
        <v>47</v>
      </c>
      <c r="C43" s="50">
        <v>96</v>
      </c>
      <c r="D43" s="50">
        <f t="shared" si="0"/>
        <v>32</v>
      </c>
      <c r="E43" s="50">
        <v>112</v>
      </c>
      <c r="F43" s="50">
        <f t="shared" si="1"/>
        <v>37.333333333333336</v>
      </c>
      <c r="G43" s="19">
        <v>0</v>
      </c>
      <c r="H43" s="20">
        <f t="shared" si="2"/>
        <v>0</v>
      </c>
      <c r="I43" s="19">
        <v>33</v>
      </c>
      <c r="J43" s="20">
        <f t="shared" si="3"/>
        <v>1.03125</v>
      </c>
      <c r="K43" s="19">
        <v>54</v>
      </c>
      <c r="L43" s="20">
        <f t="shared" si="4"/>
        <v>1.4464285714285714</v>
      </c>
      <c r="M43" s="19">
        <v>37</v>
      </c>
      <c r="N43" s="20">
        <f t="shared" si="5"/>
        <v>1.15625</v>
      </c>
      <c r="O43" s="19">
        <v>53</v>
      </c>
      <c r="P43" s="20">
        <f t="shared" si="6"/>
        <v>1.419642857142857</v>
      </c>
      <c r="Q43" s="19">
        <v>39</v>
      </c>
      <c r="R43" s="20">
        <f t="shared" si="7"/>
        <v>1.21875</v>
      </c>
      <c r="S43" s="19">
        <v>51</v>
      </c>
      <c r="T43" s="20">
        <f t="shared" si="8"/>
        <v>1.3660714285714284</v>
      </c>
      <c r="U43" s="19">
        <v>34</v>
      </c>
      <c r="V43" s="20">
        <f t="shared" si="9"/>
        <v>1.0625</v>
      </c>
      <c r="W43" s="19">
        <v>52</v>
      </c>
      <c r="X43" s="20">
        <f t="shared" si="10"/>
        <v>1.3928571428571428</v>
      </c>
    </row>
    <row r="44" spans="1:24" x14ac:dyDescent="0.25">
      <c r="A44" s="2" t="s">
        <v>4</v>
      </c>
      <c r="B44" s="2" t="s">
        <v>48</v>
      </c>
      <c r="C44" s="50">
        <v>2612</v>
      </c>
      <c r="D44" s="50">
        <f t="shared" si="0"/>
        <v>870.66666666666663</v>
      </c>
      <c r="E44" s="50">
        <v>2837</v>
      </c>
      <c r="F44" s="50">
        <f t="shared" si="1"/>
        <v>945.66666666666663</v>
      </c>
      <c r="G44" s="19">
        <v>1</v>
      </c>
      <c r="H44" s="20">
        <f t="shared" si="2"/>
        <v>1.1485451761102604E-3</v>
      </c>
      <c r="I44" s="19">
        <v>710</v>
      </c>
      <c r="J44" s="20">
        <f t="shared" si="3"/>
        <v>0.81546707503828486</v>
      </c>
      <c r="K44" s="19">
        <v>548</v>
      </c>
      <c r="L44" s="20">
        <f t="shared" si="4"/>
        <v>0.57948537187169546</v>
      </c>
      <c r="M44" s="19">
        <v>716</v>
      </c>
      <c r="N44" s="20">
        <f t="shared" si="5"/>
        <v>0.8223583460949464</v>
      </c>
      <c r="O44" s="19">
        <v>540</v>
      </c>
      <c r="P44" s="20">
        <f t="shared" si="6"/>
        <v>0.57102573140641522</v>
      </c>
      <c r="Q44" s="19">
        <v>715</v>
      </c>
      <c r="R44" s="20">
        <f t="shared" si="7"/>
        <v>0.82120980091883622</v>
      </c>
      <c r="S44" s="19">
        <v>552</v>
      </c>
      <c r="T44" s="20">
        <f t="shared" si="8"/>
        <v>0.58371519210433553</v>
      </c>
      <c r="U44" s="19">
        <v>673</v>
      </c>
      <c r="V44" s="20">
        <f t="shared" si="9"/>
        <v>0.77297090352220521</v>
      </c>
      <c r="W44" s="19">
        <v>538</v>
      </c>
      <c r="X44" s="20">
        <f t="shared" si="10"/>
        <v>0.56891082129009518</v>
      </c>
    </row>
    <row r="45" spans="1:24" x14ac:dyDescent="0.25">
      <c r="A45" s="2" t="s">
        <v>4</v>
      </c>
      <c r="B45" s="2" t="s">
        <v>49</v>
      </c>
      <c r="C45" s="50">
        <v>174</v>
      </c>
      <c r="D45" s="50">
        <f t="shared" si="0"/>
        <v>58</v>
      </c>
      <c r="E45" s="50">
        <v>227</v>
      </c>
      <c r="F45" s="50">
        <f t="shared" si="1"/>
        <v>75.666666666666671</v>
      </c>
      <c r="G45" s="19">
        <v>0</v>
      </c>
      <c r="H45" s="20">
        <f t="shared" si="2"/>
        <v>0</v>
      </c>
      <c r="I45" s="19">
        <v>37</v>
      </c>
      <c r="J45" s="20">
        <f t="shared" si="3"/>
        <v>0.63793103448275867</v>
      </c>
      <c r="K45" s="19">
        <v>54</v>
      </c>
      <c r="L45" s="20">
        <f t="shared" si="4"/>
        <v>0.71365638766519823</v>
      </c>
      <c r="M45" s="19">
        <v>32</v>
      </c>
      <c r="N45" s="20">
        <f t="shared" si="5"/>
        <v>0.55172413793103448</v>
      </c>
      <c r="O45" s="19">
        <v>54</v>
      </c>
      <c r="P45" s="20">
        <f t="shared" si="6"/>
        <v>0.71365638766519823</v>
      </c>
      <c r="Q45" s="19">
        <v>44</v>
      </c>
      <c r="R45" s="20">
        <f t="shared" si="7"/>
        <v>0.75862068965517238</v>
      </c>
      <c r="S45" s="19">
        <v>55</v>
      </c>
      <c r="T45" s="20">
        <f t="shared" si="8"/>
        <v>0.72687224669603523</v>
      </c>
      <c r="U45" s="19">
        <v>39</v>
      </c>
      <c r="V45" s="20">
        <f t="shared" si="9"/>
        <v>0.67241379310344829</v>
      </c>
      <c r="W45" s="19">
        <v>47</v>
      </c>
      <c r="X45" s="20">
        <f t="shared" si="10"/>
        <v>0.62114537444933915</v>
      </c>
    </row>
    <row r="46" spans="1:24" x14ac:dyDescent="0.25">
      <c r="A46" s="2" t="s">
        <v>5</v>
      </c>
      <c r="B46" s="2" t="s">
        <v>50</v>
      </c>
      <c r="C46" s="50">
        <v>539</v>
      </c>
      <c r="D46" s="50">
        <f t="shared" si="0"/>
        <v>179.66666666666666</v>
      </c>
      <c r="E46" s="50">
        <v>556</v>
      </c>
      <c r="F46" s="50">
        <f t="shared" si="1"/>
        <v>185.33333333333334</v>
      </c>
      <c r="G46" s="19">
        <v>0</v>
      </c>
      <c r="H46" s="20">
        <f t="shared" si="2"/>
        <v>0</v>
      </c>
      <c r="I46" s="19">
        <v>166</v>
      </c>
      <c r="J46" s="20">
        <f t="shared" si="3"/>
        <v>0.92393320964749537</v>
      </c>
      <c r="K46" s="19">
        <v>135</v>
      </c>
      <c r="L46" s="20">
        <f t="shared" si="4"/>
        <v>0.72841726618705027</v>
      </c>
      <c r="M46" s="19">
        <v>204</v>
      </c>
      <c r="N46" s="20">
        <f t="shared" si="5"/>
        <v>1.1354359925788498</v>
      </c>
      <c r="O46" s="19">
        <v>146</v>
      </c>
      <c r="P46" s="20">
        <f t="shared" si="6"/>
        <v>0.78776978417266186</v>
      </c>
      <c r="Q46" s="19">
        <v>181</v>
      </c>
      <c r="R46" s="20">
        <f t="shared" si="7"/>
        <v>1.0074211502782933</v>
      </c>
      <c r="S46" s="19">
        <v>157</v>
      </c>
      <c r="T46" s="20">
        <f t="shared" si="8"/>
        <v>0.84712230215827333</v>
      </c>
      <c r="U46" s="19">
        <v>155</v>
      </c>
      <c r="V46" s="20">
        <f t="shared" si="9"/>
        <v>0.86270871985157704</v>
      </c>
      <c r="W46" s="19">
        <v>156</v>
      </c>
      <c r="X46" s="20">
        <f t="shared" si="10"/>
        <v>0.84172661870503596</v>
      </c>
    </row>
    <row r="47" spans="1:24" x14ac:dyDescent="0.25">
      <c r="A47" s="2" t="s">
        <v>2</v>
      </c>
      <c r="B47" s="2" t="s">
        <v>51</v>
      </c>
      <c r="C47" s="50">
        <v>249</v>
      </c>
      <c r="D47" s="50">
        <f t="shared" si="0"/>
        <v>83</v>
      </c>
      <c r="E47" s="50">
        <v>243</v>
      </c>
      <c r="F47" s="50">
        <f t="shared" si="1"/>
        <v>81</v>
      </c>
      <c r="G47" s="19">
        <v>1</v>
      </c>
      <c r="H47" s="20">
        <f t="shared" si="2"/>
        <v>1.2048192771084338E-2</v>
      </c>
      <c r="I47" s="19">
        <v>65</v>
      </c>
      <c r="J47" s="20">
        <f t="shared" si="3"/>
        <v>0.7831325301204819</v>
      </c>
      <c r="K47" s="19">
        <v>84</v>
      </c>
      <c r="L47" s="20">
        <f t="shared" si="4"/>
        <v>1.037037037037037</v>
      </c>
      <c r="M47" s="19">
        <v>93</v>
      </c>
      <c r="N47" s="20">
        <f t="shared" si="5"/>
        <v>1.1204819277108433</v>
      </c>
      <c r="O47" s="19">
        <v>72</v>
      </c>
      <c r="P47" s="20">
        <f t="shared" si="6"/>
        <v>0.88888888888888884</v>
      </c>
      <c r="Q47" s="19">
        <v>85</v>
      </c>
      <c r="R47" s="20">
        <f t="shared" si="7"/>
        <v>1.0240963855421688</v>
      </c>
      <c r="S47" s="19">
        <v>63</v>
      </c>
      <c r="T47" s="20">
        <f t="shared" si="8"/>
        <v>0.77777777777777779</v>
      </c>
      <c r="U47" s="19">
        <v>90</v>
      </c>
      <c r="V47" s="20">
        <f t="shared" si="9"/>
        <v>1.0843373493975903</v>
      </c>
      <c r="W47" s="19">
        <v>76</v>
      </c>
      <c r="X47" s="20">
        <f t="shared" si="10"/>
        <v>0.93827160493827155</v>
      </c>
    </row>
    <row r="48" spans="1:24" x14ac:dyDescent="0.25">
      <c r="A48" s="2" t="s">
        <v>4</v>
      </c>
      <c r="B48" s="2" t="s">
        <v>52</v>
      </c>
      <c r="C48" s="50">
        <v>146</v>
      </c>
      <c r="D48" s="50">
        <f t="shared" si="0"/>
        <v>48.666666666666664</v>
      </c>
      <c r="E48" s="50">
        <v>145</v>
      </c>
      <c r="F48" s="50">
        <f t="shared" si="1"/>
        <v>48.333333333333336</v>
      </c>
      <c r="G48" s="19">
        <v>0</v>
      </c>
      <c r="H48" s="20">
        <f t="shared" si="2"/>
        <v>0</v>
      </c>
      <c r="I48" s="19">
        <v>46</v>
      </c>
      <c r="J48" s="20">
        <f t="shared" si="3"/>
        <v>0.9452054794520548</v>
      </c>
      <c r="K48" s="19">
        <v>42</v>
      </c>
      <c r="L48" s="20">
        <f t="shared" si="4"/>
        <v>0.86896551724137927</v>
      </c>
      <c r="M48" s="19">
        <v>50</v>
      </c>
      <c r="N48" s="20">
        <f t="shared" si="5"/>
        <v>1.0273972602739727</v>
      </c>
      <c r="O48" s="19">
        <v>38</v>
      </c>
      <c r="P48" s="20">
        <f t="shared" si="6"/>
        <v>0.78620689655172415</v>
      </c>
      <c r="Q48" s="19">
        <v>53</v>
      </c>
      <c r="R48" s="20">
        <f t="shared" si="7"/>
        <v>1.0890410958904111</v>
      </c>
      <c r="S48" s="19">
        <v>46</v>
      </c>
      <c r="T48" s="20">
        <f t="shared" si="8"/>
        <v>0.95172413793103439</v>
      </c>
      <c r="U48" s="19">
        <v>53</v>
      </c>
      <c r="V48" s="20">
        <f t="shared" si="9"/>
        <v>1.0890410958904111</v>
      </c>
      <c r="W48" s="19">
        <v>39</v>
      </c>
      <c r="X48" s="20">
        <f t="shared" si="10"/>
        <v>0.80689655172413788</v>
      </c>
    </row>
    <row r="49" spans="1:24" x14ac:dyDescent="0.25">
      <c r="A49" s="2" t="s">
        <v>5</v>
      </c>
      <c r="B49" s="2" t="s">
        <v>53</v>
      </c>
      <c r="C49" s="50">
        <v>307</v>
      </c>
      <c r="D49" s="50">
        <f t="shared" si="0"/>
        <v>102.33333333333333</v>
      </c>
      <c r="E49" s="50">
        <v>329</v>
      </c>
      <c r="F49" s="50">
        <f t="shared" si="1"/>
        <v>109.66666666666667</v>
      </c>
      <c r="G49" s="19">
        <v>0</v>
      </c>
      <c r="H49" s="20">
        <f t="shared" si="2"/>
        <v>0</v>
      </c>
      <c r="I49" s="19">
        <v>91</v>
      </c>
      <c r="J49" s="20">
        <f t="shared" si="3"/>
        <v>0.88925081433224762</v>
      </c>
      <c r="K49" s="19">
        <v>91</v>
      </c>
      <c r="L49" s="20">
        <f t="shared" si="4"/>
        <v>0.82978723404255317</v>
      </c>
      <c r="M49" s="19">
        <v>74</v>
      </c>
      <c r="N49" s="20">
        <f t="shared" si="5"/>
        <v>0.72312703583061888</v>
      </c>
      <c r="O49" s="19">
        <v>82</v>
      </c>
      <c r="P49" s="20">
        <f t="shared" si="6"/>
        <v>0.74772036474164127</v>
      </c>
      <c r="Q49" s="19">
        <v>84</v>
      </c>
      <c r="R49" s="20">
        <f t="shared" si="7"/>
        <v>0.82084690553745931</v>
      </c>
      <c r="S49" s="19">
        <v>91</v>
      </c>
      <c r="T49" s="20">
        <f t="shared" si="8"/>
        <v>0.82978723404255317</v>
      </c>
      <c r="U49" s="19">
        <v>72</v>
      </c>
      <c r="V49" s="20">
        <f t="shared" si="9"/>
        <v>0.70358306188925079</v>
      </c>
      <c r="W49" s="19">
        <v>89</v>
      </c>
      <c r="X49" s="20">
        <f t="shared" si="10"/>
        <v>0.81155015197568381</v>
      </c>
    </row>
    <row r="50" spans="1:24" x14ac:dyDescent="0.25">
      <c r="A50" s="2" t="s">
        <v>3</v>
      </c>
      <c r="B50" s="2" t="s">
        <v>54</v>
      </c>
      <c r="C50" s="50">
        <v>254</v>
      </c>
      <c r="D50" s="50">
        <f t="shared" si="0"/>
        <v>84.666666666666671</v>
      </c>
      <c r="E50" s="50">
        <v>264</v>
      </c>
      <c r="F50" s="50">
        <f t="shared" si="1"/>
        <v>88</v>
      </c>
      <c r="G50" s="19">
        <v>0</v>
      </c>
      <c r="H50" s="20">
        <f t="shared" si="2"/>
        <v>0</v>
      </c>
      <c r="I50" s="19">
        <v>78</v>
      </c>
      <c r="J50" s="20">
        <f t="shared" si="3"/>
        <v>0.92125984251968496</v>
      </c>
      <c r="K50" s="19">
        <v>79</v>
      </c>
      <c r="L50" s="20">
        <f t="shared" si="4"/>
        <v>0.89772727272727271</v>
      </c>
      <c r="M50" s="19">
        <v>97</v>
      </c>
      <c r="N50" s="20">
        <f t="shared" si="5"/>
        <v>1.1456692913385826</v>
      </c>
      <c r="O50" s="19">
        <v>84</v>
      </c>
      <c r="P50" s="20">
        <f t="shared" si="6"/>
        <v>0.95454545454545459</v>
      </c>
      <c r="Q50" s="19">
        <v>95</v>
      </c>
      <c r="R50" s="20">
        <f t="shared" si="7"/>
        <v>1.1220472440944882</v>
      </c>
      <c r="S50" s="19">
        <v>84</v>
      </c>
      <c r="T50" s="20">
        <f t="shared" si="8"/>
        <v>0.95454545454545459</v>
      </c>
      <c r="U50" s="19">
        <v>85</v>
      </c>
      <c r="V50" s="20">
        <f t="shared" si="9"/>
        <v>1.0039370078740157</v>
      </c>
      <c r="W50" s="19">
        <v>89</v>
      </c>
      <c r="X50" s="20">
        <f t="shared" si="10"/>
        <v>1.0113636363636365</v>
      </c>
    </row>
    <row r="51" spans="1:24" x14ac:dyDescent="0.25">
      <c r="A51" s="2" t="s">
        <v>3</v>
      </c>
      <c r="B51" s="2" t="s">
        <v>55</v>
      </c>
      <c r="C51" s="50">
        <v>87</v>
      </c>
      <c r="D51" s="50">
        <f t="shared" si="0"/>
        <v>29</v>
      </c>
      <c r="E51" s="50">
        <v>73</v>
      </c>
      <c r="F51" s="50">
        <f t="shared" si="1"/>
        <v>24.333333333333332</v>
      </c>
      <c r="G51" s="19">
        <v>0</v>
      </c>
      <c r="H51" s="20">
        <f t="shared" si="2"/>
        <v>0</v>
      </c>
      <c r="I51" s="19">
        <v>25</v>
      </c>
      <c r="J51" s="20">
        <f t="shared" si="3"/>
        <v>0.86206896551724133</v>
      </c>
      <c r="K51" s="19">
        <v>17</v>
      </c>
      <c r="L51" s="20">
        <f t="shared" si="4"/>
        <v>0.69863013698630139</v>
      </c>
      <c r="M51" s="19">
        <v>29</v>
      </c>
      <c r="N51" s="20">
        <f t="shared" si="5"/>
        <v>1</v>
      </c>
      <c r="O51" s="19">
        <v>20</v>
      </c>
      <c r="P51" s="20">
        <f t="shared" si="6"/>
        <v>0.82191780821917815</v>
      </c>
      <c r="Q51" s="19">
        <v>29</v>
      </c>
      <c r="R51" s="20">
        <f t="shared" si="7"/>
        <v>1</v>
      </c>
      <c r="S51" s="19">
        <v>17</v>
      </c>
      <c r="T51" s="20">
        <f t="shared" si="8"/>
        <v>0.69863013698630139</v>
      </c>
      <c r="U51" s="19">
        <v>27</v>
      </c>
      <c r="V51" s="20">
        <f t="shared" si="9"/>
        <v>0.93103448275862066</v>
      </c>
      <c r="W51" s="19">
        <v>14</v>
      </c>
      <c r="X51" s="20">
        <f t="shared" si="10"/>
        <v>0.57534246575342474</v>
      </c>
    </row>
    <row r="52" spans="1:24" x14ac:dyDescent="0.25">
      <c r="A52" s="2" t="s">
        <v>5</v>
      </c>
      <c r="B52" s="2" t="s">
        <v>56</v>
      </c>
      <c r="C52" s="50">
        <v>192</v>
      </c>
      <c r="D52" s="50">
        <f t="shared" si="0"/>
        <v>64</v>
      </c>
      <c r="E52" s="50">
        <v>244</v>
      </c>
      <c r="F52" s="50">
        <f t="shared" si="1"/>
        <v>81.333333333333329</v>
      </c>
      <c r="G52" s="19">
        <v>0</v>
      </c>
      <c r="H52" s="20">
        <f t="shared" si="2"/>
        <v>0</v>
      </c>
      <c r="I52" s="19">
        <v>63</v>
      </c>
      <c r="J52" s="20">
        <f t="shared" si="3"/>
        <v>0.984375</v>
      </c>
      <c r="K52" s="19">
        <v>85</v>
      </c>
      <c r="L52" s="20">
        <f t="shared" si="4"/>
        <v>1.0450819672131149</v>
      </c>
      <c r="M52" s="19">
        <v>71</v>
      </c>
      <c r="N52" s="20">
        <f t="shared" si="5"/>
        <v>1.109375</v>
      </c>
      <c r="O52" s="19">
        <v>87</v>
      </c>
      <c r="P52" s="20">
        <f t="shared" si="6"/>
        <v>1.069672131147541</v>
      </c>
      <c r="Q52" s="19">
        <v>71</v>
      </c>
      <c r="R52" s="20">
        <f t="shared" si="7"/>
        <v>1.109375</v>
      </c>
      <c r="S52" s="19">
        <v>89</v>
      </c>
      <c r="T52" s="20">
        <f t="shared" si="8"/>
        <v>1.0942622950819674</v>
      </c>
      <c r="U52" s="19">
        <v>67</v>
      </c>
      <c r="V52" s="20">
        <f t="shared" si="9"/>
        <v>1.046875</v>
      </c>
      <c r="W52" s="19">
        <v>76</v>
      </c>
      <c r="X52" s="20">
        <f t="shared" si="10"/>
        <v>0.93442622950819676</v>
      </c>
    </row>
    <row r="53" spans="1:24" x14ac:dyDescent="0.25">
      <c r="A53" s="2" t="s">
        <v>5</v>
      </c>
      <c r="B53" s="2" t="s">
        <v>57</v>
      </c>
      <c r="C53" s="50">
        <v>178</v>
      </c>
      <c r="D53" s="50">
        <f t="shared" si="0"/>
        <v>59.333333333333336</v>
      </c>
      <c r="E53" s="50">
        <v>190</v>
      </c>
      <c r="F53" s="50">
        <f t="shared" si="1"/>
        <v>63.333333333333336</v>
      </c>
      <c r="G53" s="19">
        <v>0</v>
      </c>
      <c r="H53" s="20">
        <f t="shared" si="2"/>
        <v>0</v>
      </c>
      <c r="I53" s="19">
        <v>56</v>
      </c>
      <c r="J53" s="20">
        <f t="shared" si="3"/>
        <v>0.9438202247191011</v>
      </c>
      <c r="K53" s="19">
        <v>62</v>
      </c>
      <c r="L53" s="20">
        <f t="shared" si="4"/>
        <v>0.97894736842105257</v>
      </c>
      <c r="M53" s="19">
        <v>66</v>
      </c>
      <c r="N53" s="20">
        <f t="shared" si="5"/>
        <v>1.1123595505617978</v>
      </c>
      <c r="O53" s="19">
        <v>66</v>
      </c>
      <c r="P53" s="20">
        <f t="shared" si="6"/>
        <v>1.0421052631578946</v>
      </c>
      <c r="Q53" s="19">
        <v>63</v>
      </c>
      <c r="R53" s="20">
        <f t="shared" si="7"/>
        <v>1.0617977528089888</v>
      </c>
      <c r="S53" s="19">
        <v>61</v>
      </c>
      <c r="T53" s="20">
        <f t="shared" si="8"/>
        <v>0.9631578947368421</v>
      </c>
      <c r="U53" s="19">
        <v>68</v>
      </c>
      <c r="V53" s="20">
        <f t="shared" si="9"/>
        <v>1.146067415730337</v>
      </c>
      <c r="W53" s="19">
        <v>62</v>
      </c>
      <c r="X53" s="20">
        <f t="shared" si="10"/>
        <v>0.97894736842105257</v>
      </c>
    </row>
    <row r="54" spans="1:24" x14ac:dyDescent="0.25">
      <c r="A54" s="2" t="s">
        <v>3</v>
      </c>
      <c r="B54" s="2" t="s">
        <v>58</v>
      </c>
      <c r="C54" s="50">
        <v>655</v>
      </c>
      <c r="D54" s="50">
        <f t="shared" si="0"/>
        <v>218.33333333333334</v>
      </c>
      <c r="E54" s="50">
        <v>685</v>
      </c>
      <c r="F54" s="50">
        <f t="shared" si="1"/>
        <v>228.33333333333334</v>
      </c>
      <c r="G54" s="19">
        <v>0</v>
      </c>
      <c r="H54" s="20">
        <f t="shared" si="2"/>
        <v>0</v>
      </c>
      <c r="I54" s="19">
        <v>206</v>
      </c>
      <c r="J54" s="20">
        <f t="shared" si="3"/>
        <v>0.94351145038167938</v>
      </c>
      <c r="K54" s="19">
        <v>193</v>
      </c>
      <c r="L54" s="20">
        <f t="shared" si="4"/>
        <v>0.84525547445255467</v>
      </c>
      <c r="M54" s="19">
        <v>214</v>
      </c>
      <c r="N54" s="20">
        <f t="shared" si="5"/>
        <v>0.98015267175572518</v>
      </c>
      <c r="O54" s="19">
        <v>186</v>
      </c>
      <c r="P54" s="20">
        <f t="shared" si="6"/>
        <v>0.81459854014598532</v>
      </c>
      <c r="Q54" s="19">
        <v>223</v>
      </c>
      <c r="R54" s="20">
        <f t="shared" si="7"/>
        <v>1.0213740458015266</v>
      </c>
      <c r="S54" s="19">
        <v>186</v>
      </c>
      <c r="T54" s="20">
        <f t="shared" si="8"/>
        <v>0.81459854014598532</v>
      </c>
      <c r="U54" s="19">
        <v>213</v>
      </c>
      <c r="V54" s="20">
        <f t="shared" si="9"/>
        <v>0.97557251908396947</v>
      </c>
      <c r="W54" s="19">
        <v>187</v>
      </c>
      <c r="X54" s="20">
        <f t="shared" si="10"/>
        <v>0.81897810218978095</v>
      </c>
    </row>
    <row r="55" spans="1:24" x14ac:dyDescent="0.25">
      <c r="A55" s="2" t="s">
        <v>4</v>
      </c>
      <c r="B55" s="2" t="s">
        <v>59</v>
      </c>
      <c r="C55" s="50">
        <v>225</v>
      </c>
      <c r="D55" s="50">
        <f t="shared" si="0"/>
        <v>75</v>
      </c>
      <c r="E55" s="50">
        <v>341</v>
      </c>
      <c r="F55" s="50">
        <f t="shared" si="1"/>
        <v>113.66666666666667</v>
      </c>
      <c r="G55" s="19">
        <v>0</v>
      </c>
      <c r="H55" s="20">
        <f t="shared" si="2"/>
        <v>0</v>
      </c>
      <c r="I55" s="19">
        <v>67</v>
      </c>
      <c r="J55" s="20">
        <f t="shared" si="3"/>
        <v>0.89333333333333331</v>
      </c>
      <c r="K55" s="19">
        <v>72</v>
      </c>
      <c r="L55" s="20">
        <f t="shared" si="4"/>
        <v>0.63343108504398826</v>
      </c>
      <c r="M55" s="19">
        <v>68</v>
      </c>
      <c r="N55" s="20">
        <f t="shared" si="5"/>
        <v>0.90666666666666662</v>
      </c>
      <c r="O55" s="19">
        <v>70</v>
      </c>
      <c r="P55" s="20">
        <f t="shared" si="6"/>
        <v>0.61583577712609971</v>
      </c>
      <c r="Q55" s="19">
        <v>67</v>
      </c>
      <c r="R55" s="20">
        <f t="shared" si="7"/>
        <v>0.89333333333333331</v>
      </c>
      <c r="S55" s="19">
        <v>69</v>
      </c>
      <c r="T55" s="20">
        <f t="shared" si="8"/>
        <v>0.60703812316715544</v>
      </c>
      <c r="U55" s="19">
        <v>61</v>
      </c>
      <c r="V55" s="20">
        <f t="shared" si="9"/>
        <v>0.81333333333333335</v>
      </c>
      <c r="W55" s="19">
        <v>70</v>
      </c>
      <c r="X55" s="20">
        <f t="shared" si="10"/>
        <v>0.61583577712609971</v>
      </c>
    </row>
    <row r="56" spans="1:24" x14ac:dyDescent="0.25">
      <c r="A56" s="2" t="s">
        <v>3</v>
      </c>
      <c r="B56" s="2" t="s">
        <v>60</v>
      </c>
      <c r="C56" s="50">
        <v>395</v>
      </c>
      <c r="D56" s="50">
        <f t="shared" si="0"/>
        <v>131.66666666666666</v>
      </c>
      <c r="E56" s="50">
        <v>452</v>
      </c>
      <c r="F56" s="50">
        <f t="shared" si="1"/>
        <v>150.66666666666666</v>
      </c>
      <c r="G56" s="19">
        <v>0</v>
      </c>
      <c r="H56" s="20">
        <f t="shared" si="2"/>
        <v>0</v>
      </c>
      <c r="I56" s="19">
        <v>103</v>
      </c>
      <c r="J56" s="20">
        <f t="shared" si="3"/>
        <v>0.78227848101265829</v>
      </c>
      <c r="K56" s="19">
        <v>96</v>
      </c>
      <c r="L56" s="20">
        <f t="shared" si="4"/>
        <v>0.63716814159292035</v>
      </c>
      <c r="M56" s="19">
        <v>103</v>
      </c>
      <c r="N56" s="20">
        <f t="shared" si="5"/>
        <v>0.78227848101265829</v>
      </c>
      <c r="O56" s="19">
        <v>97</v>
      </c>
      <c r="P56" s="20">
        <f t="shared" si="6"/>
        <v>0.64380530973451333</v>
      </c>
      <c r="Q56" s="19">
        <v>115</v>
      </c>
      <c r="R56" s="20">
        <f t="shared" si="7"/>
        <v>0.87341772151898744</v>
      </c>
      <c r="S56" s="19">
        <v>109</v>
      </c>
      <c r="T56" s="20">
        <f t="shared" si="8"/>
        <v>0.72345132743362839</v>
      </c>
      <c r="U56" s="19">
        <v>90</v>
      </c>
      <c r="V56" s="20">
        <f t="shared" si="9"/>
        <v>0.68354430379746844</v>
      </c>
      <c r="W56" s="19">
        <v>95</v>
      </c>
      <c r="X56" s="20">
        <f t="shared" si="10"/>
        <v>0.63053097345132747</v>
      </c>
    </row>
    <row r="57" spans="1:24" x14ac:dyDescent="0.25">
      <c r="A57" s="2" t="s">
        <v>3</v>
      </c>
      <c r="B57" s="2" t="s">
        <v>61</v>
      </c>
      <c r="C57" s="50">
        <v>345</v>
      </c>
      <c r="D57" s="50">
        <f t="shared" si="0"/>
        <v>115</v>
      </c>
      <c r="E57" s="50">
        <v>441</v>
      </c>
      <c r="F57" s="50">
        <f t="shared" si="1"/>
        <v>147</v>
      </c>
      <c r="G57" s="19">
        <v>0</v>
      </c>
      <c r="H57" s="20">
        <f t="shared" si="2"/>
        <v>0</v>
      </c>
      <c r="I57" s="19">
        <v>101</v>
      </c>
      <c r="J57" s="20">
        <f t="shared" si="3"/>
        <v>0.87826086956521743</v>
      </c>
      <c r="K57" s="19">
        <v>71</v>
      </c>
      <c r="L57" s="20">
        <f t="shared" si="4"/>
        <v>0.48299319727891155</v>
      </c>
      <c r="M57" s="19">
        <v>97</v>
      </c>
      <c r="N57" s="20">
        <f t="shared" si="5"/>
        <v>0.84347826086956523</v>
      </c>
      <c r="O57" s="19">
        <v>74</v>
      </c>
      <c r="P57" s="20">
        <f t="shared" si="6"/>
        <v>0.50340136054421769</v>
      </c>
      <c r="Q57" s="19">
        <v>98</v>
      </c>
      <c r="R57" s="20">
        <f t="shared" si="7"/>
        <v>0.85217391304347823</v>
      </c>
      <c r="S57" s="19">
        <v>83</v>
      </c>
      <c r="T57" s="20">
        <f t="shared" si="8"/>
        <v>0.56462585034013602</v>
      </c>
      <c r="U57" s="19">
        <v>82</v>
      </c>
      <c r="V57" s="20">
        <f t="shared" si="9"/>
        <v>0.71304347826086956</v>
      </c>
      <c r="W57" s="19">
        <v>76</v>
      </c>
      <c r="X57" s="20">
        <f t="shared" si="10"/>
        <v>0.51700680272108845</v>
      </c>
    </row>
    <row r="58" spans="1:24" x14ac:dyDescent="0.25">
      <c r="A58" s="2" t="s">
        <v>5</v>
      </c>
      <c r="B58" s="2" t="s">
        <v>62</v>
      </c>
      <c r="C58" s="50">
        <v>312</v>
      </c>
      <c r="D58" s="50">
        <f t="shared" si="0"/>
        <v>104</v>
      </c>
      <c r="E58" s="50">
        <v>308</v>
      </c>
      <c r="F58" s="50">
        <f t="shared" si="1"/>
        <v>102.66666666666667</v>
      </c>
      <c r="G58" s="19">
        <v>0</v>
      </c>
      <c r="H58" s="20">
        <f t="shared" si="2"/>
        <v>0</v>
      </c>
      <c r="I58" s="19">
        <v>103</v>
      </c>
      <c r="J58" s="20">
        <f t="shared" si="3"/>
        <v>0.99038461538461542</v>
      </c>
      <c r="K58" s="19">
        <v>100</v>
      </c>
      <c r="L58" s="20">
        <f t="shared" si="4"/>
        <v>0.97402597402597402</v>
      </c>
      <c r="M58" s="19">
        <v>99</v>
      </c>
      <c r="N58" s="20">
        <f t="shared" si="5"/>
        <v>0.95192307692307687</v>
      </c>
      <c r="O58" s="19">
        <v>96</v>
      </c>
      <c r="P58" s="20">
        <f t="shared" si="6"/>
        <v>0.93506493506493504</v>
      </c>
      <c r="Q58" s="19">
        <v>84</v>
      </c>
      <c r="R58" s="20">
        <f t="shared" si="7"/>
        <v>0.80769230769230771</v>
      </c>
      <c r="S58" s="19">
        <v>102</v>
      </c>
      <c r="T58" s="20">
        <f t="shared" si="8"/>
        <v>0.99350649350649345</v>
      </c>
      <c r="U58" s="19">
        <v>75</v>
      </c>
      <c r="V58" s="20">
        <f t="shared" si="9"/>
        <v>0.72115384615384615</v>
      </c>
      <c r="W58" s="19">
        <v>98</v>
      </c>
      <c r="X58" s="20">
        <f t="shared" si="10"/>
        <v>0.95454545454545447</v>
      </c>
    </row>
    <row r="59" spans="1:24" x14ac:dyDescent="0.25">
      <c r="A59" s="2" t="s">
        <v>3</v>
      </c>
      <c r="B59" s="2" t="s">
        <v>63</v>
      </c>
      <c r="C59" s="50">
        <v>93</v>
      </c>
      <c r="D59" s="50">
        <f t="shared" si="0"/>
        <v>31</v>
      </c>
      <c r="E59" s="50">
        <v>116</v>
      </c>
      <c r="F59" s="50">
        <f t="shared" si="1"/>
        <v>38.666666666666664</v>
      </c>
      <c r="G59" s="19">
        <v>0</v>
      </c>
      <c r="H59" s="20">
        <f t="shared" si="2"/>
        <v>0</v>
      </c>
      <c r="I59" s="19">
        <v>34</v>
      </c>
      <c r="J59" s="20">
        <f t="shared" si="3"/>
        <v>1.096774193548387</v>
      </c>
      <c r="K59" s="19">
        <v>30</v>
      </c>
      <c r="L59" s="20">
        <f t="shared" si="4"/>
        <v>0.77586206896551724</v>
      </c>
      <c r="M59" s="19">
        <v>26</v>
      </c>
      <c r="N59" s="20">
        <f t="shared" si="5"/>
        <v>0.83870967741935487</v>
      </c>
      <c r="O59" s="19">
        <v>35</v>
      </c>
      <c r="P59" s="20">
        <f t="shared" si="6"/>
        <v>0.90517241379310354</v>
      </c>
      <c r="Q59" s="19">
        <v>28</v>
      </c>
      <c r="R59" s="20">
        <f t="shared" si="7"/>
        <v>0.90322580645161288</v>
      </c>
      <c r="S59" s="19">
        <v>32</v>
      </c>
      <c r="T59" s="20">
        <f t="shared" si="8"/>
        <v>0.82758620689655182</v>
      </c>
      <c r="U59" s="19">
        <v>23</v>
      </c>
      <c r="V59" s="20">
        <f t="shared" si="9"/>
        <v>0.74193548387096775</v>
      </c>
      <c r="W59" s="19">
        <v>33</v>
      </c>
      <c r="X59" s="20">
        <f t="shared" si="10"/>
        <v>0.85344827586206906</v>
      </c>
    </row>
    <row r="60" spans="1:24" x14ac:dyDescent="0.25">
      <c r="A60" s="2" t="s">
        <v>5</v>
      </c>
      <c r="B60" s="2" t="s">
        <v>64</v>
      </c>
      <c r="C60" s="50">
        <v>203</v>
      </c>
      <c r="D60" s="50">
        <f t="shared" si="0"/>
        <v>67.666666666666671</v>
      </c>
      <c r="E60" s="50">
        <v>165</v>
      </c>
      <c r="F60" s="50">
        <f t="shared" si="1"/>
        <v>55</v>
      </c>
      <c r="G60" s="19">
        <v>0</v>
      </c>
      <c r="H60" s="20">
        <f t="shared" si="2"/>
        <v>0</v>
      </c>
      <c r="I60" s="19">
        <v>60</v>
      </c>
      <c r="J60" s="20">
        <f t="shared" si="3"/>
        <v>0.88669950738916248</v>
      </c>
      <c r="K60" s="19">
        <v>61</v>
      </c>
      <c r="L60" s="20">
        <f t="shared" si="4"/>
        <v>1.1090909090909091</v>
      </c>
      <c r="M60" s="19">
        <v>65</v>
      </c>
      <c r="N60" s="20">
        <f t="shared" si="5"/>
        <v>0.96059113300492605</v>
      </c>
      <c r="O60" s="19">
        <v>75</v>
      </c>
      <c r="P60" s="20">
        <f t="shared" si="6"/>
        <v>1.3636363636363635</v>
      </c>
      <c r="Q60" s="19">
        <v>61</v>
      </c>
      <c r="R60" s="20">
        <f t="shared" si="7"/>
        <v>0.90147783251231517</v>
      </c>
      <c r="S60" s="19">
        <v>70</v>
      </c>
      <c r="T60" s="20">
        <f t="shared" si="8"/>
        <v>1.2727272727272727</v>
      </c>
      <c r="U60" s="19">
        <v>53</v>
      </c>
      <c r="V60" s="20">
        <f t="shared" si="9"/>
        <v>0.78325123152709353</v>
      </c>
      <c r="W60" s="19">
        <v>61</v>
      </c>
      <c r="X60" s="20">
        <f t="shared" si="10"/>
        <v>1.1090909090909091</v>
      </c>
    </row>
    <row r="61" spans="1:24" x14ac:dyDescent="0.25">
      <c r="A61" s="2" t="s">
        <v>4</v>
      </c>
      <c r="B61" s="2" t="s">
        <v>65</v>
      </c>
      <c r="C61" s="50">
        <v>289</v>
      </c>
      <c r="D61" s="50">
        <f t="shared" si="0"/>
        <v>96.333333333333329</v>
      </c>
      <c r="E61" s="50">
        <v>255</v>
      </c>
      <c r="F61" s="50">
        <f t="shared" si="1"/>
        <v>85</v>
      </c>
      <c r="G61" s="19">
        <v>11</v>
      </c>
      <c r="H61" s="20">
        <f t="shared" si="2"/>
        <v>0.11418685121107267</v>
      </c>
      <c r="I61" s="19">
        <v>94</v>
      </c>
      <c r="J61" s="20">
        <f t="shared" si="3"/>
        <v>0.97577854671280284</v>
      </c>
      <c r="K61" s="19">
        <v>93</v>
      </c>
      <c r="L61" s="20">
        <f t="shared" si="4"/>
        <v>1.0941176470588236</v>
      </c>
      <c r="M61" s="19">
        <v>113</v>
      </c>
      <c r="N61" s="20">
        <f t="shared" si="5"/>
        <v>1.1730103806228374</v>
      </c>
      <c r="O61" s="19">
        <v>102</v>
      </c>
      <c r="P61" s="20">
        <f t="shared" si="6"/>
        <v>1.2</v>
      </c>
      <c r="Q61" s="19">
        <v>107</v>
      </c>
      <c r="R61" s="20">
        <f t="shared" si="7"/>
        <v>1.1107266435986161</v>
      </c>
      <c r="S61" s="19">
        <v>90</v>
      </c>
      <c r="T61" s="20">
        <f t="shared" si="8"/>
        <v>1.0588235294117647</v>
      </c>
      <c r="U61" s="19">
        <v>118</v>
      </c>
      <c r="V61" s="20">
        <f t="shared" si="9"/>
        <v>1.2249134948096887</v>
      </c>
      <c r="W61" s="19">
        <v>93</v>
      </c>
      <c r="X61" s="20">
        <f t="shared" si="10"/>
        <v>1.0941176470588236</v>
      </c>
    </row>
    <row r="62" spans="1:24" x14ac:dyDescent="0.25">
      <c r="A62" s="2" t="s">
        <v>5</v>
      </c>
      <c r="B62" s="2" t="s">
        <v>66</v>
      </c>
      <c r="C62" s="50">
        <v>116</v>
      </c>
      <c r="D62" s="50">
        <f t="shared" si="0"/>
        <v>38.666666666666664</v>
      </c>
      <c r="E62" s="50">
        <v>139</v>
      </c>
      <c r="F62" s="50">
        <f t="shared" si="1"/>
        <v>46.333333333333336</v>
      </c>
      <c r="G62" s="19">
        <v>0</v>
      </c>
      <c r="H62" s="20">
        <f t="shared" si="2"/>
        <v>0</v>
      </c>
      <c r="I62" s="19">
        <v>38</v>
      </c>
      <c r="J62" s="20">
        <f t="shared" si="3"/>
        <v>0.98275862068965525</v>
      </c>
      <c r="K62" s="19">
        <v>66</v>
      </c>
      <c r="L62" s="20">
        <f t="shared" si="4"/>
        <v>1.4244604316546763</v>
      </c>
      <c r="M62" s="19">
        <v>39</v>
      </c>
      <c r="N62" s="20">
        <f t="shared" si="5"/>
        <v>1.0086206896551724</v>
      </c>
      <c r="O62" s="19">
        <v>53</v>
      </c>
      <c r="P62" s="20">
        <f t="shared" si="6"/>
        <v>1.1438848920863309</v>
      </c>
      <c r="Q62" s="19">
        <v>40</v>
      </c>
      <c r="R62" s="20">
        <f t="shared" si="7"/>
        <v>1.0344827586206897</v>
      </c>
      <c r="S62" s="19">
        <v>64</v>
      </c>
      <c r="T62" s="20">
        <f t="shared" si="8"/>
        <v>1.3812949640287768</v>
      </c>
      <c r="U62" s="19">
        <v>41</v>
      </c>
      <c r="V62" s="20">
        <f t="shared" si="9"/>
        <v>1.0603448275862069</v>
      </c>
      <c r="W62" s="19">
        <v>65</v>
      </c>
      <c r="X62" s="20">
        <f t="shared" si="10"/>
        <v>1.4028776978417266</v>
      </c>
    </row>
    <row r="63" spans="1:24" x14ac:dyDescent="0.25">
      <c r="A63" s="2" t="s">
        <v>2</v>
      </c>
      <c r="B63" s="2" t="s">
        <v>67</v>
      </c>
      <c r="C63" s="50">
        <v>117</v>
      </c>
      <c r="D63" s="50">
        <f t="shared" si="0"/>
        <v>39</v>
      </c>
      <c r="E63" s="50">
        <v>151</v>
      </c>
      <c r="F63" s="50">
        <f t="shared" si="1"/>
        <v>50.333333333333336</v>
      </c>
      <c r="G63" s="19">
        <v>0</v>
      </c>
      <c r="H63" s="20">
        <f t="shared" si="2"/>
        <v>0</v>
      </c>
      <c r="I63" s="19">
        <v>31</v>
      </c>
      <c r="J63" s="20">
        <f t="shared" si="3"/>
        <v>0.79487179487179482</v>
      </c>
      <c r="K63" s="19">
        <v>25</v>
      </c>
      <c r="L63" s="20">
        <f t="shared" si="4"/>
        <v>0.49668874172185429</v>
      </c>
      <c r="M63" s="19">
        <v>47</v>
      </c>
      <c r="N63" s="20">
        <f t="shared" si="5"/>
        <v>1.2051282051282051</v>
      </c>
      <c r="O63" s="19">
        <v>30</v>
      </c>
      <c r="P63" s="20">
        <f t="shared" si="6"/>
        <v>0.5960264900662251</v>
      </c>
      <c r="Q63" s="19">
        <v>42</v>
      </c>
      <c r="R63" s="20">
        <f t="shared" si="7"/>
        <v>1.0769230769230769</v>
      </c>
      <c r="S63" s="19">
        <v>28</v>
      </c>
      <c r="T63" s="20">
        <f t="shared" si="8"/>
        <v>0.55629139072847678</v>
      </c>
      <c r="U63" s="19">
        <v>45</v>
      </c>
      <c r="V63" s="20">
        <f t="shared" si="9"/>
        <v>1.1538461538461537</v>
      </c>
      <c r="W63" s="19">
        <v>30</v>
      </c>
      <c r="X63" s="20">
        <f t="shared" si="10"/>
        <v>0.5960264900662251</v>
      </c>
    </row>
    <row r="64" spans="1:24" x14ac:dyDescent="0.25">
      <c r="A64" s="2" t="s">
        <v>2</v>
      </c>
      <c r="B64" s="2" t="s">
        <v>68</v>
      </c>
      <c r="C64" s="50">
        <v>715</v>
      </c>
      <c r="D64" s="50">
        <f t="shared" si="0"/>
        <v>238.33333333333334</v>
      </c>
      <c r="E64" s="50">
        <v>590</v>
      </c>
      <c r="F64" s="50">
        <f t="shared" si="1"/>
        <v>196.66666666666666</v>
      </c>
      <c r="G64" s="19">
        <v>0</v>
      </c>
      <c r="H64" s="20">
        <f t="shared" si="2"/>
        <v>0</v>
      </c>
      <c r="I64" s="19">
        <v>171</v>
      </c>
      <c r="J64" s="20">
        <f t="shared" si="3"/>
        <v>0.71748251748251746</v>
      </c>
      <c r="K64" s="19">
        <v>212</v>
      </c>
      <c r="L64" s="20">
        <f t="shared" si="4"/>
        <v>1.0779661016949154</v>
      </c>
      <c r="M64" s="19">
        <v>198</v>
      </c>
      <c r="N64" s="20">
        <f t="shared" si="5"/>
        <v>0.8307692307692307</v>
      </c>
      <c r="O64" s="19">
        <v>198</v>
      </c>
      <c r="P64" s="20">
        <f t="shared" si="6"/>
        <v>1.0067796610169493</v>
      </c>
      <c r="Q64" s="19">
        <v>198</v>
      </c>
      <c r="R64" s="20">
        <f t="shared" si="7"/>
        <v>0.8307692307692307</v>
      </c>
      <c r="S64" s="19">
        <v>197</v>
      </c>
      <c r="T64" s="20">
        <f t="shared" si="8"/>
        <v>1.0016949152542374</v>
      </c>
      <c r="U64" s="19">
        <v>195</v>
      </c>
      <c r="V64" s="20">
        <f t="shared" si="9"/>
        <v>0.81818181818181812</v>
      </c>
      <c r="W64" s="19">
        <v>206</v>
      </c>
      <c r="X64" s="20">
        <f t="shared" si="10"/>
        <v>1.0474576271186442</v>
      </c>
    </row>
    <row r="65" spans="1:24" x14ac:dyDescent="0.25">
      <c r="A65" s="2" t="s">
        <v>2</v>
      </c>
      <c r="B65" s="2" t="s">
        <v>69</v>
      </c>
      <c r="C65" s="50">
        <v>312</v>
      </c>
      <c r="D65" s="50">
        <f t="shared" si="0"/>
        <v>104</v>
      </c>
      <c r="E65" s="50">
        <v>276</v>
      </c>
      <c r="F65" s="50">
        <f t="shared" si="1"/>
        <v>92</v>
      </c>
      <c r="G65" s="19">
        <v>3</v>
      </c>
      <c r="H65" s="20">
        <f t="shared" si="2"/>
        <v>2.8846153846153848E-2</v>
      </c>
      <c r="I65" s="19">
        <v>101</v>
      </c>
      <c r="J65" s="20">
        <f t="shared" si="3"/>
        <v>0.97115384615384615</v>
      </c>
      <c r="K65" s="19">
        <v>49</v>
      </c>
      <c r="L65" s="20">
        <f t="shared" si="4"/>
        <v>0.53260869565217395</v>
      </c>
      <c r="M65" s="19">
        <v>85</v>
      </c>
      <c r="N65" s="20">
        <f t="shared" si="5"/>
        <v>0.81730769230769229</v>
      </c>
      <c r="O65" s="19">
        <v>43</v>
      </c>
      <c r="P65" s="20">
        <f t="shared" si="6"/>
        <v>0.46739130434782611</v>
      </c>
      <c r="Q65" s="19">
        <v>91</v>
      </c>
      <c r="R65" s="20">
        <f t="shared" si="7"/>
        <v>0.875</v>
      </c>
      <c r="S65" s="19">
        <v>52</v>
      </c>
      <c r="T65" s="20">
        <f t="shared" si="8"/>
        <v>0.56521739130434778</v>
      </c>
      <c r="U65" s="19">
        <v>83</v>
      </c>
      <c r="V65" s="20">
        <f t="shared" si="9"/>
        <v>0.79807692307692313</v>
      </c>
      <c r="W65" s="19">
        <v>46</v>
      </c>
      <c r="X65" s="20">
        <f t="shared" si="10"/>
        <v>0.5</v>
      </c>
    </row>
    <row r="66" spans="1:24" x14ac:dyDescent="0.25">
      <c r="A66" s="2" t="s">
        <v>4</v>
      </c>
      <c r="B66" s="2" t="s">
        <v>70</v>
      </c>
      <c r="C66" s="50">
        <v>105</v>
      </c>
      <c r="D66" s="50">
        <f t="shared" si="0"/>
        <v>35</v>
      </c>
      <c r="E66" s="50">
        <v>118</v>
      </c>
      <c r="F66" s="50">
        <f t="shared" si="1"/>
        <v>39.333333333333336</v>
      </c>
      <c r="G66" s="19">
        <v>0</v>
      </c>
      <c r="H66" s="20">
        <f t="shared" si="2"/>
        <v>0</v>
      </c>
      <c r="I66" s="19">
        <v>36</v>
      </c>
      <c r="J66" s="20">
        <f t="shared" si="3"/>
        <v>1.0285714285714285</v>
      </c>
      <c r="K66" s="19">
        <v>31</v>
      </c>
      <c r="L66" s="20">
        <f t="shared" si="4"/>
        <v>0.78813559322033888</v>
      </c>
      <c r="M66" s="19">
        <v>40</v>
      </c>
      <c r="N66" s="20">
        <f t="shared" si="5"/>
        <v>1.1428571428571428</v>
      </c>
      <c r="O66" s="19">
        <v>33</v>
      </c>
      <c r="P66" s="20">
        <f t="shared" si="6"/>
        <v>0.83898305084745761</v>
      </c>
      <c r="Q66" s="19">
        <v>41</v>
      </c>
      <c r="R66" s="20">
        <f t="shared" si="7"/>
        <v>1.1714285714285715</v>
      </c>
      <c r="S66" s="19">
        <v>35</v>
      </c>
      <c r="T66" s="20">
        <f t="shared" si="8"/>
        <v>0.88983050847457623</v>
      </c>
      <c r="U66" s="19">
        <v>46</v>
      </c>
      <c r="V66" s="20">
        <f t="shared" si="9"/>
        <v>1.3142857142857143</v>
      </c>
      <c r="W66" s="19">
        <v>26</v>
      </c>
      <c r="X66" s="20">
        <f t="shared" si="10"/>
        <v>0.66101694915254239</v>
      </c>
    </row>
    <row r="67" spans="1:24" x14ac:dyDescent="0.25">
      <c r="A67" s="2" t="s">
        <v>4</v>
      </c>
      <c r="B67" s="2" t="s">
        <v>71</v>
      </c>
      <c r="C67" s="50">
        <v>390</v>
      </c>
      <c r="D67" s="50">
        <f t="shared" ref="D67:D79" si="11">C67/12*4</f>
        <v>130</v>
      </c>
      <c r="E67" s="50">
        <v>510</v>
      </c>
      <c r="F67" s="50">
        <f t="shared" ref="F67:F79" si="12">E67/12*4</f>
        <v>170</v>
      </c>
      <c r="G67" s="19">
        <v>1</v>
      </c>
      <c r="H67" s="20">
        <f t="shared" ref="H67:H79" si="13">G67/D67</f>
        <v>7.6923076923076927E-3</v>
      </c>
      <c r="I67" s="19">
        <v>162</v>
      </c>
      <c r="J67" s="20">
        <f t="shared" ref="J67:J79" si="14">I67/D67</f>
        <v>1.2461538461538462</v>
      </c>
      <c r="K67" s="19">
        <v>130</v>
      </c>
      <c r="L67" s="20">
        <f t="shared" ref="L67:L79" si="15">K67/F67</f>
        <v>0.76470588235294112</v>
      </c>
      <c r="M67" s="19">
        <v>131</v>
      </c>
      <c r="N67" s="20">
        <f t="shared" ref="N67:N79" si="16">M67/D67</f>
        <v>1.0076923076923077</v>
      </c>
      <c r="O67" s="19">
        <v>115</v>
      </c>
      <c r="P67" s="20">
        <f t="shared" ref="P67:P79" si="17">O67/F67</f>
        <v>0.67647058823529416</v>
      </c>
      <c r="Q67" s="19">
        <v>129</v>
      </c>
      <c r="R67" s="20">
        <f t="shared" ref="R67:R79" si="18">Q67/D67</f>
        <v>0.99230769230769234</v>
      </c>
      <c r="S67" s="19">
        <v>126</v>
      </c>
      <c r="T67" s="20">
        <f t="shared" ref="T67:T79" si="19">S67/F67</f>
        <v>0.74117647058823533</v>
      </c>
      <c r="U67" s="19">
        <v>133</v>
      </c>
      <c r="V67" s="20">
        <f t="shared" ref="V67:V79" si="20">U67/D67</f>
        <v>1.023076923076923</v>
      </c>
      <c r="W67" s="19">
        <v>126</v>
      </c>
      <c r="X67" s="20">
        <f t="shared" ref="X67:X79" si="21">W67/F67</f>
        <v>0.74117647058823533</v>
      </c>
    </row>
    <row r="68" spans="1:24" x14ac:dyDescent="0.25">
      <c r="A68" s="2" t="s">
        <v>5</v>
      </c>
      <c r="B68" s="2" t="s">
        <v>72</v>
      </c>
      <c r="C68" s="50">
        <v>136</v>
      </c>
      <c r="D68" s="50">
        <f t="shared" si="11"/>
        <v>45.333333333333336</v>
      </c>
      <c r="E68" s="50">
        <v>132</v>
      </c>
      <c r="F68" s="50">
        <f t="shared" si="12"/>
        <v>44</v>
      </c>
      <c r="G68" s="19">
        <v>0</v>
      </c>
      <c r="H68" s="20">
        <f t="shared" si="13"/>
        <v>0</v>
      </c>
      <c r="I68" s="19">
        <v>38</v>
      </c>
      <c r="J68" s="20">
        <f t="shared" si="14"/>
        <v>0.83823529411764697</v>
      </c>
      <c r="K68" s="19">
        <v>33</v>
      </c>
      <c r="L68" s="20">
        <f t="shared" si="15"/>
        <v>0.75</v>
      </c>
      <c r="M68" s="19">
        <v>30</v>
      </c>
      <c r="N68" s="20">
        <f t="shared" si="16"/>
        <v>0.66176470588235292</v>
      </c>
      <c r="O68" s="19">
        <v>28</v>
      </c>
      <c r="P68" s="20">
        <f t="shared" si="17"/>
        <v>0.63636363636363635</v>
      </c>
      <c r="Q68" s="19">
        <v>35</v>
      </c>
      <c r="R68" s="20">
        <f t="shared" si="18"/>
        <v>0.77205882352941169</v>
      </c>
      <c r="S68" s="19">
        <v>35</v>
      </c>
      <c r="T68" s="20">
        <f t="shared" si="19"/>
        <v>0.79545454545454541</v>
      </c>
      <c r="U68" s="19">
        <v>31</v>
      </c>
      <c r="V68" s="20">
        <f t="shared" si="20"/>
        <v>0.68382352941176472</v>
      </c>
      <c r="W68" s="19">
        <v>33</v>
      </c>
      <c r="X68" s="20">
        <f t="shared" si="21"/>
        <v>0.75</v>
      </c>
    </row>
    <row r="69" spans="1:24" x14ac:dyDescent="0.25">
      <c r="A69" s="2" t="s">
        <v>3</v>
      </c>
      <c r="B69" s="2" t="s">
        <v>73</v>
      </c>
      <c r="C69" s="50">
        <v>1860</v>
      </c>
      <c r="D69" s="50">
        <f t="shared" si="11"/>
        <v>620</v>
      </c>
      <c r="E69" s="50">
        <v>2010</v>
      </c>
      <c r="F69" s="50">
        <f t="shared" si="12"/>
        <v>670</v>
      </c>
      <c r="G69" s="19">
        <v>34</v>
      </c>
      <c r="H69" s="20">
        <f t="shared" si="13"/>
        <v>5.4838709677419356E-2</v>
      </c>
      <c r="I69" s="19">
        <v>486</v>
      </c>
      <c r="J69" s="20">
        <f t="shared" si="14"/>
        <v>0.78387096774193543</v>
      </c>
      <c r="K69" s="19">
        <v>496</v>
      </c>
      <c r="L69" s="20">
        <f t="shared" si="15"/>
        <v>0.74029850746268655</v>
      </c>
      <c r="M69" s="19">
        <v>535</v>
      </c>
      <c r="N69" s="20">
        <f t="shared" si="16"/>
        <v>0.86290322580645162</v>
      </c>
      <c r="O69" s="19">
        <v>513</v>
      </c>
      <c r="P69" s="20">
        <f t="shared" si="17"/>
        <v>0.76567164179104474</v>
      </c>
      <c r="Q69" s="19">
        <v>544</v>
      </c>
      <c r="R69" s="20">
        <f t="shared" si="18"/>
        <v>0.8774193548387097</v>
      </c>
      <c r="S69" s="19">
        <v>534</v>
      </c>
      <c r="T69" s="20">
        <f t="shared" si="19"/>
        <v>0.79701492537313434</v>
      </c>
      <c r="U69" s="19">
        <v>445</v>
      </c>
      <c r="V69" s="20">
        <f t="shared" si="20"/>
        <v>0.717741935483871</v>
      </c>
      <c r="W69" s="19">
        <v>511</v>
      </c>
      <c r="X69" s="20">
        <f t="shared" si="21"/>
        <v>0.76268656716417915</v>
      </c>
    </row>
    <row r="70" spans="1:24" x14ac:dyDescent="0.25">
      <c r="A70" s="2" t="s">
        <v>4</v>
      </c>
      <c r="B70" s="2" t="s">
        <v>74</v>
      </c>
      <c r="C70" s="50">
        <v>114</v>
      </c>
      <c r="D70" s="50">
        <f t="shared" si="11"/>
        <v>38</v>
      </c>
      <c r="E70" s="50">
        <v>154</v>
      </c>
      <c r="F70" s="50">
        <f t="shared" si="12"/>
        <v>51.333333333333336</v>
      </c>
      <c r="G70" s="19">
        <v>0</v>
      </c>
      <c r="H70" s="20">
        <f t="shared" si="13"/>
        <v>0</v>
      </c>
      <c r="I70" s="19">
        <v>35</v>
      </c>
      <c r="J70" s="20">
        <f t="shared" si="14"/>
        <v>0.92105263157894735</v>
      </c>
      <c r="K70" s="19">
        <v>41</v>
      </c>
      <c r="L70" s="20">
        <f t="shared" si="15"/>
        <v>0.79870129870129869</v>
      </c>
      <c r="M70" s="19">
        <v>37</v>
      </c>
      <c r="N70" s="20">
        <f t="shared" si="16"/>
        <v>0.97368421052631582</v>
      </c>
      <c r="O70" s="19">
        <v>36</v>
      </c>
      <c r="P70" s="20">
        <f t="shared" si="17"/>
        <v>0.70129870129870131</v>
      </c>
      <c r="Q70" s="19">
        <v>40</v>
      </c>
      <c r="R70" s="20">
        <f t="shared" si="18"/>
        <v>1.0526315789473684</v>
      </c>
      <c r="S70" s="19">
        <v>40</v>
      </c>
      <c r="T70" s="20">
        <f t="shared" si="19"/>
        <v>0.77922077922077915</v>
      </c>
      <c r="U70" s="19">
        <v>33</v>
      </c>
      <c r="V70" s="20">
        <f t="shared" si="20"/>
        <v>0.86842105263157898</v>
      </c>
      <c r="W70" s="19">
        <v>39</v>
      </c>
      <c r="X70" s="20">
        <f t="shared" si="21"/>
        <v>0.75974025974025972</v>
      </c>
    </row>
    <row r="71" spans="1:24" x14ac:dyDescent="0.25">
      <c r="A71" s="2" t="s">
        <v>2</v>
      </c>
      <c r="B71" s="2" t="s">
        <v>75</v>
      </c>
      <c r="C71" s="50">
        <v>7421</v>
      </c>
      <c r="D71" s="50">
        <f t="shared" si="11"/>
        <v>2473.6666666666665</v>
      </c>
      <c r="E71" s="50">
        <v>8250</v>
      </c>
      <c r="F71" s="50">
        <f t="shared" si="12"/>
        <v>2750</v>
      </c>
      <c r="G71" s="19">
        <v>1</v>
      </c>
      <c r="H71" s="20">
        <f t="shared" si="13"/>
        <v>4.0425818622827114E-4</v>
      </c>
      <c r="I71" s="19">
        <v>1958</v>
      </c>
      <c r="J71" s="20">
        <f t="shared" si="14"/>
        <v>0.79153752863495486</v>
      </c>
      <c r="K71" s="19">
        <v>1644</v>
      </c>
      <c r="L71" s="20">
        <f t="shared" si="15"/>
        <v>0.5978181818181818</v>
      </c>
      <c r="M71" s="19">
        <v>2007</v>
      </c>
      <c r="N71" s="20">
        <f t="shared" si="16"/>
        <v>0.81134617976014023</v>
      </c>
      <c r="O71" s="19">
        <v>1753</v>
      </c>
      <c r="P71" s="20">
        <f t="shared" si="17"/>
        <v>0.6374545454545455</v>
      </c>
      <c r="Q71" s="19">
        <v>1939</v>
      </c>
      <c r="R71" s="20">
        <f t="shared" si="18"/>
        <v>0.78385662309661774</v>
      </c>
      <c r="S71" s="19">
        <v>1797</v>
      </c>
      <c r="T71" s="20">
        <f t="shared" si="19"/>
        <v>0.6534545454545454</v>
      </c>
      <c r="U71" s="19">
        <v>1579</v>
      </c>
      <c r="V71" s="20">
        <f t="shared" si="20"/>
        <v>0.63832367605444018</v>
      </c>
      <c r="W71" s="19">
        <v>1292</v>
      </c>
      <c r="X71" s="20">
        <f t="shared" si="21"/>
        <v>0.4698181818181818</v>
      </c>
    </row>
    <row r="72" spans="1:24" x14ac:dyDescent="0.25">
      <c r="A72" s="2" t="s">
        <v>4</v>
      </c>
      <c r="B72" s="2" t="s">
        <v>76</v>
      </c>
      <c r="C72" s="50">
        <v>455</v>
      </c>
      <c r="D72" s="50">
        <f t="shared" si="11"/>
        <v>151.66666666666666</v>
      </c>
      <c r="E72" s="50">
        <v>602</v>
      </c>
      <c r="F72" s="50">
        <f t="shared" si="12"/>
        <v>200.66666666666666</v>
      </c>
      <c r="G72" s="19">
        <v>0</v>
      </c>
      <c r="H72" s="20">
        <f t="shared" si="13"/>
        <v>0</v>
      </c>
      <c r="I72" s="19">
        <v>107</v>
      </c>
      <c r="J72" s="20">
        <f t="shared" si="14"/>
        <v>0.70549450549450554</v>
      </c>
      <c r="K72" s="19">
        <v>104</v>
      </c>
      <c r="L72" s="20">
        <f t="shared" si="15"/>
        <v>0.5182724252491695</v>
      </c>
      <c r="M72" s="19">
        <v>133</v>
      </c>
      <c r="N72" s="20">
        <f t="shared" si="16"/>
        <v>0.87692307692307703</v>
      </c>
      <c r="O72" s="19">
        <v>95</v>
      </c>
      <c r="P72" s="20">
        <f t="shared" si="17"/>
        <v>0.47342192691029905</v>
      </c>
      <c r="Q72" s="19">
        <v>133</v>
      </c>
      <c r="R72" s="20">
        <f t="shared" si="18"/>
        <v>0.87692307692307703</v>
      </c>
      <c r="S72" s="19">
        <v>92</v>
      </c>
      <c r="T72" s="20">
        <f t="shared" si="19"/>
        <v>0.4584717607973422</v>
      </c>
      <c r="U72" s="19">
        <v>116</v>
      </c>
      <c r="V72" s="20">
        <f t="shared" si="20"/>
        <v>0.76483516483516489</v>
      </c>
      <c r="W72" s="19">
        <v>113</v>
      </c>
      <c r="X72" s="20">
        <f t="shared" si="21"/>
        <v>0.56312292358803995</v>
      </c>
    </row>
    <row r="73" spans="1:24" x14ac:dyDescent="0.25">
      <c r="A73" s="2" t="s">
        <v>5</v>
      </c>
      <c r="B73" s="2" t="s">
        <v>77</v>
      </c>
      <c r="C73" s="50">
        <v>246</v>
      </c>
      <c r="D73" s="50">
        <f t="shared" si="11"/>
        <v>82</v>
      </c>
      <c r="E73" s="50">
        <v>330</v>
      </c>
      <c r="F73" s="50">
        <f t="shared" si="12"/>
        <v>110</v>
      </c>
      <c r="G73" s="19">
        <v>0</v>
      </c>
      <c r="H73" s="20">
        <f t="shared" si="13"/>
        <v>0</v>
      </c>
      <c r="I73" s="19">
        <v>89</v>
      </c>
      <c r="J73" s="20">
        <f t="shared" si="14"/>
        <v>1.0853658536585367</v>
      </c>
      <c r="K73" s="19">
        <v>95</v>
      </c>
      <c r="L73" s="20">
        <f t="shared" si="15"/>
        <v>0.86363636363636365</v>
      </c>
      <c r="M73" s="19">
        <v>79</v>
      </c>
      <c r="N73" s="20">
        <f t="shared" si="16"/>
        <v>0.96341463414634143</v>
      </c>
      <c r="O73" s="19">
        <v>94</v>
      </c>
      <c r="P73" s="20">
        <f t="shared" si="17"/>
        <v>0.8545454545454545</v>
      </c>
      <c r="Q73" s="19">
        <v>93</v>
      </c>
      <c r="R73" s="20">
        <f t="shared" si="18"/>
        <v>1.1341463414634145</v>
      </c>
      <c r="S73" s="19">
        <v>97</v>
      </c>
      <c r="T73" s="20">
        <f t="shared" si="19"/>
        <v>0.88181818181818183</v>
      </c>
      <c r="U73" s="19">
        <v>90</v>
      </c>
      <c r="V73" s="20">
        <f t="shared" si="20"/>
        <v>1.0975609756097562</v>
      </c>
      <c r="W73" s="19">
        <v>97</v>
      </c>
      <c r="X73" s="20">
        <f t="shared" si="21"/>
        <v>0.88181818181818183</v>
      </c>
    </row>
    <row r="74" spans="1:24" x14ac:dyDescent="0.25">
      <c r="A74" s="2" t="s">
        <v>2</v>
      </c>
      <c r="B74" s="2" t="s">
        <v>78</v>
      </c>
      <c r="C74" s="50">
        <v>338</v>
      </c>
      <c r="D74" s="50">
        <f t="shared" si="11"/>
        <v>112.66666666666667</v>
      </c>
      <c r="E74" s="50">
        <v>323</v>
      </c>
      <c r="F74" s="50">
        <f t="shared" si="12"/>
        <v>107.66666666666667</v>
      </c>
      <c r="G74" s="19">
        <v>12</v>
      </c>
      <c r="H74" s="20">
        <f t="shared" si="13"/>
        <v>0.10650887573964496</v>
      </c>
      <c r="I74" s="19">
        <v>120</v>
      </c>
      <c r="J74" s="20">
        <f t="shared" si="14"/>
        <v>1.0650887573964496</v>
      </c>
      <c r="K74" s="19">
        <v>102</v>
      </c>
      <c r="L74" s="20">
        <f t="shared" si="15"/>
        <v>0.94736842105263153</v>
      </c>
      <c r="M74" s="19">
        <v>129</v>
      </c>
      <c r="N74" s="20">
        <f t="shared" si="16"/>
        <v>1.1449704142011834</v>
      </c>
      <c r="O74" s="19">
        <v>100</v>
      </c>
      <c r="P74" s="20">
        <f t="shared" si="17"/>
        <v>0.92879256965944268</v>
      </c>
      <c r="Q74" s="19">
        <v>121</v>
      </c>
      <c r="R74" s="20">
        <f t="shared" si="18"/>
        <v>1.0739644970414202</v>
      </c>
      <c r="S74" s="19">
        <v>101</v>
      </c>
      <c r="T74" s="20">
        <f t="shared" si="19"/>
        <v>0.9380804953560371</v>
      </c>
      <c r="U74" s="19">
        <v>129</v>
      </c>
      <c r="V74" s="20">
        <f t="shared" si="20"/>
        <v>1.1449704142011834</v>
      </c>
      <c r="W74" s="19">
        <v>100</v>
      </c>
      <c r="X74" s="20">
        <f t="shared" si="21"/>
        <v>0.92879256965944268</v>
      </c>
    </row>
    <row r="75" spans="1:24" x14ac:dyDescent="0.25">
      <c r="A75" s="2" t="s">
        <v>2</v>
      </c>
      <c r="B75" s="2" t="s">
        <v>79</v>
      </c>
      <c r="C75" s="50">
        <v>1006</v>
      </c>
      <c r="D75" s="50">
        <f t="shared" si="11"/>
        <v>335.33333333333331</v>
      </c>
      <c r="E75" s="50">
        <v>1164</v>
      </c>
      <c r="F75" s="50">
        <f t="shared" si="12"/>
        <v>388</v>
      </c>
      <c r="G75" s="19">
        <v>1</v>
      </c>
      <c r="H75" s="20">
        <f t="shared" si="13"/>
        <v>2.9821073558648115E-3</v>
      </c>
      <c r="I75" s="19">
        <v>274</v>
      </c>
      <c r="J75" s="20">
        <f t="shared" si="14"/>
        <v>0.81709741550695825</v>
      </c>
      <c r="K75" s="19">
        <v>218</v>
      </c>
      <c r="L75" s="20">
        <f t="shared" si="15"/>
        <v>0.56185567010309279</v>
      </c>
      <c r="M75" s="19">
        <v>276</v>
      </c>
      <c r="N75" s="20">
        <f t="shared" si="16"/>
        <v>0.82306163021868795</v>
      </c>
      <c r="O75" s="19">
        <v>221</v>
      </c>
      <c r="P75" s="20">
        <f t="shared" si="17"/>
        <v>0.56958762886597936</v>
      </c>
      <c r="Q75" s="19">
        <v>223</v>
      </c>
      <c r="R75" s="20">
        <f t="shared" si="18"/>
        <v>0.66500994035785288</v>
      </c>
      <c r="S75" s="19">
        <v>199</v>
      </c>
      <c r="T75" s="20">
        <f t="shared" si="19"/>
        <v>0.51288659793814428</v>
      </c>
      <c r="U75" s="19">
        <v>187</v>
      </c>
      <c r="V75" s="20">
        <f t="shared" si="20"/>
        <v>0.55765407554671975</v>
      </c>
      <c r="W75" s="19">
        <v>216</v>
      </c>
      <c r="X75" s="20">
        <f t="shared" si="21"/>
        <v>0.55670103092783507</v>
      </c>
    </row>
    <row r="76" spans="1:24" x14ac:dyDescent="0.25">
      <c r="A76" s="2" t="s">
        <v>3</v>
      </c>
      <c r="B76" s="2" t="s">
        <v>80</v>
      </c>
      <c r="C76" s="50">
        <v>104</v>
      </c>
      <c r="D76" s="50">
        <f t="shared" si="11"/>
        <v>34.666666666666664</v>
      </c>
      <c r="E76" s="50">
        <v>119</v>
      </c>
      <c r="F76" s="50">
        <f t="shared" si="12"/>
        <v>39.666666666666664</v>
      </c>
      <c r="G76" s="19">
        <v>0</v>
      </c>
      <c r="H76" s="20">
        <f t="shared" si="13"/>
        <v>0</v>
      </c>
      <c r="I76" s="19">
        <v>45</v>
      </c>
      <c r="J76" s="20">
        <f t="shared" si="14"/>
        <v>1.2980769230769231</v>
      </c>
      <c r="K76" s="19">
        <v>44</v>
      </c>
      <c r="L76" s="20">
        <f t="shared" si="15"/>
        <v>1.1092436974789917</v>
      </c>
      <c r="M76" s="19">
        <v>38</v>
      </c>
      <c r="N76" s="20">
        <f t="shared" si="16"/>
        <v>1.0961538461538463</v>
      </c>
      <c r="O76" s="19">
        <v>41</v>
      </c>
      <c r="P76" s="20">
        <f t="shared" si="17"/>
        <v>1.0336134453781514</v>
      </c>
      <c r="Q76" s="19">
        <v>45</v>
      </c>
      <c r="R76" s="20">
        <f t="shared" si="18"/>
        <v>1.2980769230769231</v>
      </c>
      <c r="S76" s="19">
        <v>47</v>
      </c>
      <c r="T76" s="20">
        <f t="shared" si="19"/>
        <v>1.1848739495798319</v>
      </c>
      <c r="U76" s="19">
        <v>37</v>
      </c>
      <c r="V76" s="20">
        <f t="shared" si="20"/>
        <v>1.0673076923076923</v>
      </c>
      <c r="W76" s="19">
        <v>43</v>
      </c>
      <c r="X76" s="20">
        <f t="shared" si="21"/>
        <v>1.0840336134453783</v>
      </c>
    </row>
    <row r="77" spans="1:24" x14ac:dyDescent="0.25">
      <c r="A77" s="2" t="s">
        <v>4</v>
      </c>
      <c r="B77" s="2" t="s">
        <v>81</v>
      </c>
      <c r="C77" s="50">
        <v>211</v>
      </c>
      <c r="D77" s="50">
        <f t="shared" si="11"/>
        <v>70.333333333333329</v>
      </c>
      <c r="E77" s="50">
        <v>192</v>
      </c>
      <c r="F77" s="50">
        <f t="shared" si="12"/>
        <v>64</v>
      </c>
      <c r="G77" s="19">
        <v>0</v>
      </c>
      <c r="H77" s="20">
        <f t="shared" si="13"/>
        <v>0</v>
      </c>
      <c r="I77" s="19">
        <v>80</v>
      </c>
      <c r="J77" s="20">
        <f t="shared" si="14"/>
        <v>1.1374407582938388</v>
      </c>
      <c r="K77" s="19">
        <v>62</v>
      </c>
      <c r="L77" s="20">
        <f t="shared" si="15"/>
        <v>0.96875</v>
      </c>
      <c r="M77" s="19">
        <v>78</v>
      </c>
      <c r="N77" s="20">
        <f t="shared" si="16"/>
        <v>1.109004739336493</v>
      </c>
      <c r="O77" s="19">
        <v>61</v>
      </c>
      <c r="P77" s="20">
        <f t="shared" si="17"/>
        <v>0.953125</v>
      </c>
      <c r="Q77" s="19">
        <v>83</v>
      </c>
      <c r="R77" s="20">
        <f t="shared" si="18"/>
        <v>1.1800947867298579</v>
      </c>
      <c r="S77" s="19">
        <v>68</v>
      </c>
      <c r="T77" s="20">
        <f t="shared" si="19"/>
        <v>1.0625</v>
      </c>
      <c r="U77" s="19">
        <v>78</v>
      </c>
      <c r="V77" s="20">
        <f t="shared" si="20"/>
        <v>1.109004739336493</v>
      </c>
      <c r="W77" s="19">
        <v>64</v>
      </c>
      <c r="X77" s="20">
        <f t="shared" si="21"/>
        <v>1</v>
      </c>
    </row>
    <row r="78" spans="1:24" x14ac:dyDescent="0.25">
      <c r="A78" s="2" t="s">
        <v>2</v>
      </c>
      <c r="B78" s="2" t="s">
        <v>82</v>
      </c>
      <c r="C78" s="50">
        <v>5925</v>
      </c>
      <c r="D78" s="50">
        <f t="shared" si="11"/>
        <v>1975</v>
      </c>
      <c r="E78" s="50">
        <v>6302</v>
      </c>
      <c r="F78" s="50">
        <f t="shared" si="12"/>
        <v>2100.6666666666665</v>
      </c>
      <c r="G78" s="19">
        <v>17</v>
      </c>
      <c r="H78" s="20">
        <f t="shared" si="13"/>
        <v>8.6075949367088612E-3</v>
      </c>
      <c r="I78" s="19">
        <v>1372</v>
      </c>
      <c r="J78" s="20">
        <f t="shared" si="14"/>
        <v>0.69468354430379742</v>
      </c>
      <c r="K78" s="19">
        <v>1419</v>
      </c>
      <c r="L78" s="20">
        <f t="shared" si="15"/>
        <v>0.6754998413202159</v>
      </c>
      <c r="M78" s="19">
        <v>1416</v>
      </c>
      <c r="N78" s="20">
        <f t="shared" si="16"/>
        <v>0.7169620253164557</v>
      </c>
      <c r="O78" s="19">
        <v>1201</v>
      </c>
      <c r="P78" s="20">
        <f t="shared" si="17"/>
        <v>0.57172326245636307</v>
      </c>
      <c r="Q78" s="19">
        <v>1439</v>
      </c>
      <c r="R78" s="20">
        <f t="shared" si="18"/>
        <v>0.7286075949367089</v>
      </c>
      <c r="S78" s="19">
        <v>1305</v>
      </c>
      <c r="T78" s="20">
        <f t="shared" si="19"/>
        <v>0.6212313551253571</v>
      </c>
      <c r="U78" s="19">
        <v>1223</v>
      </c>
      <c r="V78" s="20">
        <f t="shared" si="20"/>
        <v>0.61924050632911387</v>
      </c>
      <c r="W78" s="19">
        <v>1336</v>
      </c>
      <c r="X78" s="20">
        <f t="shared" si="21"/>
        <v>0.63598857505553796</v>
      </c>
    </row>
    <row r="79" spans="1:24" x14ac:dyDescent="0.25">
      <c r="A79" s="2" t="s">
        <v>2</v>
      </c>
      <c r="B79" s="2" t="s">
        <v>83</v>
      </c>
      <c r="C79" s="50">
        <v>3947</v>
      </c>
      <c r="D79" s="50">
        <f t="shared" si="11"/>
        <v>1315.6666666666667</v>
      </c>
      <c r="E79" s="50">
        <v>4297</v>
      </c>
      <c r="F79" s="50">
        <f t="shared" si="12"/>
        <v>1432.3333333333333</v>
      </c>
      <c r="G79" s="19">
        <v>51</v>
      </c>
      <c r="H79" s="20">
        <f t="shared" si="13"/>
        <v>3.8763617937674182E-2</v>
      </c>
      <c r="I79" s="19">
        <v>925</v>
      </c>
      <c r="J79" s="20">
        <f t="shared" si="14"/>
        <v>0.70306561945781598</v>
      </c>
      <c r="K79" s="19">
        <v>1013</v>
      </c>
      <c r="L79" s="20">
        <f t="shared" si="15"/>
        <v>0.70723760763323251</v>
      </c>
      <c r="M79" s="19">
        <v>1233</v>
      </c>
      <c r="N79" s="20">
        <f t="shared" si="16"/>
        <v>0.9371674689637699</v>
      </c>
      <c r="O79" s="19">
        <v>1063</v>
      </c>
      <c r="P79" s="20">
        <f t="shared" si="17"/>
        <v>0.74214568303467543</v>
      </c>
      <c r="Q79" s="19">
        <v>1136</v>
      </c>
      <c r="R79" s="20">
        <f t="shared" si="18"/>
        <v>0.86344058778819355</v>
      </c>
      <c r="S79" s="19">
        <v>1008</v>
      </c>
      <c r="T79" s="20">
        <f t="shared" si="19"/>
        <v>0.70374680009308821</v>
      </c>
      <c r="U79" s="19">
        <v>956</v>
      </c>
      <c r="V79" s="20">
        <f t="shared" si="20"/>
        <v>0.72662781859640224</v>
      </c>
      <c r="W79" s="19">
        <v>900</v>
      </c>
      <c r="X79" s="20">
        <f t="shared" si="21"/>
        <v>0.62834535722597162</v>
      </c>
    </row>
    <row r="81" spans="1:24" s="18" customFormat="1" x14ac:dyDescent="0.25">
      <c r="A81"/>
      <c r="B81" s="13" t="s">
        <v>91</v>
      </c>
      <c r="C81" s="14">
        <f>SUMIF($A$2:$A$79,"Norte",C$2:C$79)</f>
        <v>5856</v>
      </c>
      <c r="D81" s="14">
        <f>SUMIF($A$2:$A$79,"Norte",D$2:D$79)</f>
        <v>1952</v>
      </c>
      <c r="E81" s="14">
        <f>SUMIF($A$2:$A$79,"Norte",E$2:E$79)</f>
        <v>6573</v>
      </c>
      <c r="F81" s="14">
        <f>SUMIF($A$2:$A$79,"Norte",F$2:F$79)</f>
        <v>2191</v>
      </c>
      <c r="G81" s="19">
        <f>SUMIF($A$2:$A$79,"Norte",G$2:G$79)</f>
        <v>34</v>
      </c>
      <c r="H81" s="20">
        <f t="shared" ref="H81:H84" si="22">G81/D81</f>
        <v>1.7418032786885244E-2</v>
      </c>
      <c r="I81" s="19">
        <f>SUMIF($A$2:$A$79,"Norte",I$2:I$79)</f>
        <v>1688</v>
      </c>
      <c r="J81" s="20">
        <f t="shared" ref="J81:J84" si="23">I81/D81</f>
        <v>0.86475409836065575</v>
      </c>
      <c r="K81" s="19">
        <f>SUMIF($A$2:$A$79,"Norte",K$2:K$79)</f>
        <v>1558</v>
      </c>
      <c r="L81" s="20">
        <f>K81/F81</f>
        <v>0.71109082610680052</v>
      </c>
      <c r="M81" s="19">
        <f>SUMIF($A$2:$A$79,"Norte",M$2:M$79)</f>
        <v>1763</v>
      </c>
      <c r="N81" s="20">
        <f t="shared" ref="N81:N84" si="24">M81/D81</f>
        <v>0.90317622950819676</v>
      </c>
      <c r="O81" s="19">
        <f>SUMIF($A$2:$A$79,"Norte",O$2:O$79)</f>
        <v>1580</v>
      </c>
      <c r="P81" s="20">
        <f>O81/F81</f>
        <v>0.72113190324052945</v>
      </c>
      <c r="Q81" s="19">
        <f>SUMIF($A$2:$A$79,"Norte",Q$2:Q$79)</f>
        <v>1804</v>
      </c>
      <c r="R81" s="20">
        <f t="shared" ref="R81:R84" si="25">Q81/D81</f>
        <v>0.92418032786885251</v>
      </c>
      <c r="S81" s="19">
        <f>SUMIF($A$2:$A$79,"Norte",S$2:S$79)</f>
        <v>1627</v>
      </c>
      <c r="T81" s="20">
        <f>S81/F81</f>
        <v>0.74258329529895029</v>
      </c>
      <c r="U81" s="19">
        <f>SUMIF($A$2:$A$79,"Norte",U$2:U$79)</f>
        <v>1553</v>
      </c>
      <c r="V81" s="20">
        <f t="shared" ref="V81:V84" si="26">U81/D81</f>
        <v>0.79559426229508201</v>
      </c>
      <c r="W81" s="19">
        <f>SUMIF($A$2:$A$79,"Norte",W$2:W$79)</f>
        <v>1562</v>
      </c>
      <c r="X81" s="20">
        <f>W81/F81</f>
        <v>0.71291647649475121</v>
      </c>
    </row>
    <row r="82" spans="1:24" s="18" customFormat="1" x14ac:dyDescent="0.25">
      <c r="A82"/>
      <c r="B82" s="13" t="s">
        <v>92</v>
      </c>
      <c r="C82" s="14">
        <f>SUMIF($A$2:$A$79,"Central",C$2:C$79)</f>
        <v>6941</v>
      </c>
      <c r="D82" s="14">
        <f>SUMIF($A$2:$A$79,"Central",D$2:D$79)</f>
        <v>2313.6666666666665</v>
      </c>
      <c r="E82" s="14">
        <f>SUMIF($A$2:$A$79,"Central",E$2:E$79)</f>
        <v>7658</v>
      </c>
      <c r="F82" s="14">
        <f>SUMIF($A$2:$A$79,"Central",F$2:F$79)</f>
        <v>2552.666666666667</v>
      </c>
      <c r="G82" s="19">
        <f>SUMIF($A$2:$A$79,"Central",G$2:G$79)</f>
        <v>25</v>
      </c>
      <c r="H82" s="20">
        <f t="shared" si="22"/>
        <v>1.0805359458291313E-2</v>
      </c>
      <c r="I82" s="19">
        <f>SUMIF($A$2:$A$79,"Central",I$2:I$79)</f>
        <v>1920</v>
      </c>
      <c r="J82" s="20">
        <f t="shared" si="23"/>
        <v>0.8298516063967728</v>
      </c>
      <c r="K82" s="19">
        <f>SUMIF($A$2:$A$79,"Central",K$2:K$79)</f>
        <v>1789</v>
      </c>
      <c r="L82" s="20">
        <f t="shared" ref="L82:L85" si="27">K82/F82</f>
        <v>0.70083572734395394</v>
      </c>
      <c r="M82" s="19">
        <f>SUMIF($A$2:$A$79,"Central",M$2:M$79)</f>
        <v>1980</v>
      </c>
      <c r="N82" s="20">
        <f t="shared" si="24"/>
        <v>0.85578446909667205</v>
      </c>
      <c r="O82" s="19">
        <f>SUMIF($A$2:$A$79,"Central",O$2:O$79)</f>
        <v>1706</v>
      </c>
      <c r="P82" s="20">
        <f t="shared" ref="P82:P85" si="28">O82/F82</f>
        <v>0.66832071036824225</v>
      </c>
      <c r="Q82" s="19">
        <f>SUMIF($A$2:$A$79,"Central",Q$2:Q$79)</f>
        <v>2034</v>
      </c>
      <c r="R82" s="20">
        <f t="shared" si="25"/>
        <v>0.87912404552658119</v>
      </c>
      <c r="S82" s="19">
        <f>SUMIF($A$2:$A$79,"Central",S$2:S$79)</f>
        <v>1797</v>
      </c>
      <c r="T82" s="20">
        <f t="shared" ref="T82:T85" si="29">S82/F82</f>
        <v>0.70396970488378163</v>
      </c>
      <c r="U82" s="19">
        <f>SUMIF($A$2:$A$79,"Central",U$2:U$79)</f>
        <v>1930</v>
      </c>
      <c r="V82" s="20">
        <f t="shared" si="26"/>
        <v>0.83417375018008932</v>
      </c>
      <c r="W82" s="19">
        <f>SUMIF($A$2:$A$79,"Central",W$2:W$79)</f>
        <v>1805</v>
      </c>
      <c r="X82" s="20">
        <f t="shared" ref="X82:X85" si="30">W82/F82</f>
        <v>0.70710368242360921</v>
      </c>
    </row>
    <row r="83" spans="1:24" s="18" customFormat="1" x14ac:dyDescent="0.25">
      <c r="A83"/>
      <c r="B83" s="13" t="s">
        <v>93</v>
      </c>
      <c r="C83" s="14">
        <f>SUMIF($A$2:$A$79,"Metropolitana",C$2:C$79)</f>
        <v>31097</v>
      </c>
      <c r="D83" s="14">
        <f>SUMIF($A$2:$A$79,"Metropolitana",D$2:D$79)</f>
        <v>10365.666666666666</v>
      </c>
      <c r="E83" s="14">
        <f>SUMIF($A$2:$A$79,"Metropolitana",E$2:E$79)</f>
        <v>33453</v>
      </c>
      <c r="F83" s="14">
        <f>SUMIF($A$2:$A$79,"Metropolitana",F$2:F$79)</f>
        <v>11151.000000000002</v>
      </c>
      <c r="G83" s="19">
        <f>SUMIF($A$2:$A$79,"Metropolitana",G$2:G$79)</f>
        <v>109</v>
      </c>
      <c r="H83" s="20">
        <f t="shared" si="22"/>
        <v>1.051548380872753E-2</v>
      </c>
      <c r="I83" s="19">
        <f>SUMIF($A$2:$A$79,"Metropolitana",I$2:I$79)</f>
        <v>8103</v>
      </c>
      <c r="J83" s="20">
        <f t="shared" si="23"/>
        <v>0.78171527800109342</v>
      </c>
      <c r="K83" s="19">
        <f>SUMIF($A$2:$A$79,"Metropolitana",K$2:K$79)</f>
        <v>7824</v>
      </c>
      <c r="L83" s="20">
        <f t="shared" si="27"/>
        <v>0.70164110842076932</v>
      </c>
      <c r="M83" s="19">
        <f>SUMIF($A$2:$A$79,"Metropolitana",M$2:M$79)</f>
        <v>8453</v>
      </c>
      <c r="N83" s="20">
        <f t="shared" si="24"/>
        <v>0.81548059298324604</v>
      </c>
      <c r="O83" s="19">
        <f>SUMIF($A$2:$A$79,"Metropolitana",O$2:O$79)</f>
        <v>7298</v>
      </c>
      <c r="P83" s="20">
        <f t="shared" si="28"/>
        <v>0.65447045108062052</v>
      </c>
      <c r="Q83" s="19">
        <f>SUMIF($A$2:$A$79,"Metropolitana",Q$2:Q$79)</f>
        <v>8517</v>
      </c>
      <c r="R83" s="20">
        <f t="shared" si="25"/>
        <v>0.82165482200855389</v>
      </c>
      <c r="S83" s="19">
        <f>SUMIF($A$2:$A$79,"Metropolitana",S$2:S$79)</f>
        <v>7841</v>
      </c>
      <c r="T83" s="20">
        <f t="shared" si="29"/>
        <v>0.7031656353690251</v>
      </c>
      <c r="U83" s="19">
        <f>SUMIF($A$2:$A$79,"Metropolitana",U$2:U$79)</f>
        <v>7328</v>
      </c>
      <c r="V83" s="20">
        <f t="shared" si="26"/>
        <v>0.70694922339775546</v>
      </c>
      <c r="W83" s="19">
        <f>SUMIF($A$2:$A$79,"Metropolitana",W$2:W$79)</f>
        <v>7300</v>
      </c>
      <c r="X83" s="20">
        <f t="shared" si="30"/>
        <v>0.65464980719218002</v>
      </c>
    </row>
    <row r="84" spans="1:24" s="18" customFormat="1" x14ac:dyDescent="0.25">
      <c r="A84"/>
      <c r="B84" s="13" t="s">
        <v>94</v>
      </c>
      <c r="C84" s="14">
        <f>SUMIF($A$2:$A$79,"sul",C$2:C$79)</f>
        <v>8539</v>
      </c>
      <c r="D84" s="14">
        <f>SUMIF($A$2:$A$79,"sul",D$2:D$79)</f>
        <v>2846.3333333333335</v>
      </c>
      <c r="E84" s="14">
        <f>SUMIF($A$2:$A$79,"sul",E$2:E$79)</f>
        <v>9170</v>
      </c>
      <c r="F84" s="14">
        <f>SUMIF($A$2:$A$79,"sul",F$2:F$79)</f>
        <v>3056.666666666667</v>
      </c>
      <c r="G84" s="19">
        <f>SUMIF($A$2:$A$79,"sul",G$2:G$79)</f>
        <v>31</v>
      </c>
      <c r="H84" s="20">
        <f t="shared" si="22"/>
        <v>1.0891205059140414E-2</v>
      </c>
      <c r="I84" s="19">
        <f>SUMIF($A$2:$A$79,"sul",I$2:I$79)</f>
        <v>2602</v>
      </c>
      <c r="J84" s="20">
        <f t="shared" si="23"/>
        <v>0.91415856657688244</v>
      </c>
      <c r="K84" s="19">
        <f>SUMIF($A$2:$A$79,"sul",K$2:K$79)</f>
        <v>2589</v>
      </c>
      <c r="L84" s="20">
        <f t="shared" si="27"/>
        <v>0.8470010905125408</v>
      </c>
      <c r="M84" s="19">
        <f>SUMIF($A$2:$A$79,"sul",M$2:M$79)</f>
        <v>2704</v>
      </c>
      <c r="N84" s="20">
        <f t="shared" si="24"/>
        <v>0.94999414451340902</v>
      </c>
      <c r="O84" s="19">
        <f>SUMIF($A$2:$A$79,"sul",O$2:O$79)</f>
        <v>2612</v>
      </c>
      <c r="P84" s="20">
        <f t="shared" si="28"/>
        <v>0.85452562704471091</v>
      </c>
      <c r="Q84" s="19">
        <f>SUMIF($A$2:$A$79,"sul",Q$2:Q$79)</f>
        <v>2612</v>
      </c>
      <c r="R84" s="20">
        <f t="shared" si="25"/>
        <v>0.91767185853144395</v>
      </c>
      <c r="S84" s="19">
        <f>SUMIF($A$2:$A$79,"sul",S$2:S$79)</f>
        <v>2649</v>
      </c>
      <c r="T84" s="20">
        <f t="shared" si="29"/>
        <v>0.86663031624863673</v>
      </c>
      <c r="U84" s="19">
        <f>SUMIF($A$2:$A$79,"sul",U$2:U$79)</f>
        <v>2401</v>
      </c>
      <c r="V84" s="20">
        <f t="shared" si="26"/>
        <v>0.84354139829019792</v>
      </c>
      <c r="W84" s="19">
        <f>SUMIF($A$2:$A$79,"sul",W$2:W$79)</f>
        <v>2583</v>
      </c>
      <c r="X84" s="20">
        <f t="shared" si="30"/>
        <v>0.84503816793893116</v>
      </c>
    </row>
    <row r="85" spans="1:24" s="18" customFormat="1" x14ac:dyDescent="0.25">
      <c r="A85"/>
      <c r="B85" s="15" t="s">
        <v>90</v>
      </c>
      <c r="C85" s="16">
        <f>SUM(C2:C79)</f>
        <v>52433</v>
      </c>
      <c r="D85" s="16">
        <f>SUM(D2:D79)</f>
        <v>17477.666666666668</v>
      </c>
      <c r="E85" s="16">
        <f>SUM(E2:E79)</f>
        <v>56854</v>
      </c>
      <c r="F85" s="16">
        <f>SUM(F2:F79)</f>
        <v>18951.333333333332</v>
      </c>
      <c r="G85" s="15">
        <f>SUM(G2:G79)</f>
        <v>199</v>
      </c>
      <c r="H85" s="17">
        <f>G85/D85</f>
        <v>1.1385959224152727E-2</v>
      </c>
      <c r="I85" s="15">
        <f>SUM(I2:I79)</f>
        <v>14313</v>
      </c>
      <c r="J85" s="17">
        <f>I85/D85</f>
        <v>0.81893082600652256</v>
      </c>
      <c r="K85" s="15">
        <f>SUM(K2:K79)</f>
        <v>13760</v>
      </c>
      <c r="L85" s="17">
        <f t="shared" si="27"/>
        <v>0.7260702852921519</v>
      </c>
      <c r="M85" s="15">
        <f>SUM(M2:M79)</f>
        <v>14900</v>
      </c>
      <c r="N85" s="17">
        <f>M85/D85</f>
        <v>0.8525165449239982</v>
      </c>
      <c r="O85" s="15">
        <f>SUM(O2:O79)</f>
        <v>13196</v>
      </c>
      <c r="P85" s="17">
        <f t="shared" si="28"/>
        <v>0.69630984627290959</v>
      </c>
      <c r="Q85" s="15">
        <f>SUM(Q2:Q79)</f>
        <v>14967</v>
      </c>
      <c r="R85" s="17">
        <f>Q85/D85</f>
        <v>0.85635000858238131</v>
      </c>
      <c r="S85" s="15">
        <f>SUM(S2:S79)</f>
        <v>13914</v>
      </c>
      <c r="T85" s="17">
        <f t="shared" si="29"/>
        <v>0.7341963626130088</v>
      </c>
      <c r="U85" s="15">
        <f>SUM(U2:U79)</f>
        <v>13212</v>
      </c>
      <c r="V85" s="17">
        <f>U85/D85</f>
        <v>0.75593614708294388</v>
      </c>
      <c r="W85" s="15">
        <f>SUM(W2:W79)</f>
        <v>13250</v>
      </c>
      <c r="X85" s="17">
        <f t="shared" si="30"/>
        <v>0.69915925000879453</v>
      </c>
    </row>
    <row r="88" spans="1:24" x14ac:dyDescent="0.25">
      <c r="A88" s="61" t="s">
        <v>171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</row>
    <row r="89" spans="1:24" x14ac:dyDescent="0.25">
      <c r="A89" s="61" t="s">
        <v>167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</row>
    <row r="90" spans="1:24" x14ac:dyDescent="0.25">
      <c r="A90" s="62" t="s">
        <v>168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</row>
    <row r="91" spans="1:24" x14ac:dyDescent="0.25">
      <c r="A91" s="60" t="s">
        <v>169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</row>
    <row r="92" spans="1:24" s="29" customFormat="1" ht="15" customHeight="1" x14ac:dyDescent="0.25">
      <c r="A92" s="64" t="s">
        <v>160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</row>
    <row r="94" spans="1:24" x14ac:dyDescent="0.25">
      <c r="A94" s="63" t="s">
        <v>161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</row>
    <row r="95" spans="1:24" ht="17.25" x14ac:dyDescent="0.25">
      <c r="A95" s="59" t="s">
        <v>85</v>
      </c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</row>
    <row r="96" spans="1:24" x14ac:dyDescent="0.25">
      <c r="A96" s="60" t="s">
        <v>86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</row>
    <row r="97" spans="1:12" x14ac:dyDescent="0.25">
      <c r="A97" s="60" t="s">
        <v>87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</row>
  </sheetData>
  <mergeCells count="9">
    <mergeCell ref="A95:L95"/>
    <mergeCell ref="A96:L96"/>
    <mergeCell ref="A97:L97"/>
    <mergeCell ref="A88:L88"/>
    <mergeCell ref="A89:L89"/>
    <mergeCell ref="A90:L90"/>
    <mergeCell ref="A91:L91"/>
    <mergeCell ref="A92:L93"/>
    <mergeCell ref="A94:L94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82:K84 H85 H81:K81 U81:V81 U82:V84 U85:V85 Q85:S85 Q82:S84 Q81:S81 M85:O85 M82:O84 M81:O81 L85 L81 P81 L82:L84 P82:P84 P85 T81 T82:T84 T85 J85:K8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theme="4" tint="0.39997558519241921"/>
  </sheetPr>
  <dimension ref="A1:X98"/>
  <sheetViews>
    <sheetView showGridLines="0" workbookViewId="0">
      <pane ySplit="1" topLeftCell="A2" activePane="bottomLeft" state="frozen"/>
      <selection activeCell="A92" sqref="A92:L93"/>
      <selection pane="bottomLeft" activeCell="F7" sqref="F7"/>
    </sheetView>
  </sheetViews>
  <sheetFormatPr defaultRowHeight="15" x14ac:dyDescent="0.25"/>
  <cols>
    <col min="1" max="1" width="18.140625" customWidth="1"/>
    <col min="2" max="2" width="23.85546875" bestFit="1" customWidth="1"/>
    <col min="3" max="6" width="14.140625" style="8" customWidth="1"/>
    <col min="7" max="7" width="12" style="8" customWidth="1"/>
    <col min="8" max="24" width="13" style="8" customWidth="1"/>
  </cols>
  <sheetData>
    <row r="1" spans="1:24" ht="59.25" customHeight="1" x14ac:dyDescent="0.25">
      <c r="A1" s="3" t="s">
        <v>0</v>
      </c>
      <c r="B1" s="3" t="s">
        <v>1</v>
      </c>
      <c r="C1" s="12" t="s">
        <v>136</v>
      </c>
      <c r="D1" s="12" t="s">
        <v>95</v>
      </c>
      <c r="E1" s="12" t="s">
        <v>137</v>
      </c>
      <c r="F1" s="12" t="s">
        <v>96</v>
      </c>
      <c r="G1" s="10" t="s">
        <v>97</v>
      </c>
      <c r="H1" s="11" t="s">
        <v>106</v>
      </c>
      <c r="I1" s="10" t="s">
        <v>98</v>
      </c>
      <c r="J1" s="11" t="s">
        <v>107</v>
      </c>
      <c r="K1" s="10" t="s">
        <v>99</v>
      </c>
      <c r="L1" s="11" t="s">
        <v>108</v>
      </c>
      <c r="M1" s="10" t="s">
        <v>100</v>
      </c>
      <c r="N1" s="11" t="s">
        <v>109</v>
      </c>
      <c r="O1" s="10" t="s">
        <v>101</v>
      </c>
      <c r="P1" s="11" t="s">
        <v>110</v>
      </c>
      <c r="Q1" s="10" t="s">
        <v>102</v>
      </c>
      <c r="R1" s="11" t="s">
        <v>111</v>
      </c>
      <c r="S1" s="10" t="s">
        <v>103</v>
      </c>
      <c r="T1" s="11" t="s">
        <v>112</v>
      </c>
      <c r="U1" s="10" t="s">
        <v>104</v>
      </c>
      <c r="V1" s="11" t="s">
        <v>113</v>
      </c>
      <c r="W1" s="10" t="s">
        <v>105</v>
      </c>
      <c r="X1" s="11" t="s">
        <v>114</v>
      </c>
    </row>
    <row r="2" spans="1:24" x14ac:dyDescent="0.25">
      <c r="A2" s="2" t="s">
        <v>2</v>
      </c>
      <c r="B2" s="2" t="s">
        <v>6</v>
      </c>
      <c r="C2" s="50">
        <v>421</v>
      </c>
      <c r="D2" s="50">
        <f>C2/12*4</f>
        <v>140.33333333333334</v>
      </c>
      <c r="E2" s="50">
        <v>412</v>
      </c>
      <c r="F2" s="50">
        <f>E2/12*4</f>
        <v>137.33333333333334</v>
      </c>
      <c r="G2" s="19">
        <v>116</v>
      </c>
      <c r="H2" s="20">
        <f>G2/D2</f>
        <v>0.82660332541567694</v>
      </c>
      <c r="I2" s="19">
        <v>112</v>
      </c>
      <c r="J2" s="20">
        <f>I2/D2</f>
        <v>0.79809976247030878</v>
      </c>
      <c r="K2" s="19">
        <v>123</v>
      </c>
      <c r="L2" s="20">
        <f>K2/F2</f>
        <v>0.89563106796116498</v>
      </c>
      <c r="M2" s="19">
        <v>142</v>
      </c>
      <c r="N2" s="20">
        <f>M2/D2</f>
        <v>1.0118764845605701</v>
      </c>
      <c r="O2" s="19">
        <v>117</v>
      </c>
      <c r="P2" s="20">
        <f>O2/F2</f>
        <v>0.85194174757281549</v>
      </c>
      <c r="Q2" s="19">
        <v>138</v>
      </c>
      <c r="R2" s="20">
        <f>Q2/D2</f>
        <v>0.98337292161520184</v>
      </c>
      <c r="S2" s="19">
        <v>116</v>
      </c>
      <c r="T2" s="20">
        <f>S2/F2</f>
        <v>0.84466019417475724</v>
      </c>
      <c r="U2" s="19">
        <v>144</v>
      </c>
      <c r="V2" s="20">
        <f>U2/D2</f>
        <v>1.026128266033254</v>
      </c>
      <c r="W2" s="19">
        <v>125</v>
      </c>
      <c r="X2" s="20">
        <f>W2/F2</f>
        <v>0.91019417475728148</v>
      </c>
    </row>
    <row r="3" spans="1:24" x14ac:dyDescent="0.25">
      <c r="A3" s="2" t="s">
        <v>3</v>
      </c>
      <c r="B3" s="2" t="s">
        <v>7</v>
      </c>
      <c r="C3" s="50">
        <v>160</v>
      </c>
      <c r="D3" s="50">
        <f t="shared" ref="D3:D66" si="0">C3/12*4</f>
        <v>53.333333333333336</v>
      </c>
      <c r="E3" s="50">
        <v>158</v>
      </c>
      <c r="F3" s="50">
        <f t="shared" ref="F3:F66" si="1">E3/12*4</f>
        <v>52.666666666666664</v>
      </c>
      <c r="G3" s="19">
        <v>43</v>
      </c>
      <c r="H3" s="20">
        <f t="shared" ref="H3:H66" si="2">G3/D3</f>
        <v>0.80624999999999991</v>
      </c>
      <c r="I3" s="19">
        <v>37</v>
      </c>
      <c r="J3" s="20">
        <f t="shared" ref="J3:J66" si="3">I3/D3</f>
        <v>0.69374999999999998</v>
      </c>
      <c r="K3" s="19">
        <v>29</v>
      </c>
      <c r="L3" s="20">
        <f t="shared" ref="L3:L66" si="4">K3/F3</f>
        <v>0.55063291139240511</v>
      </c>
      <c r="M3" s="19">
        <v>55</v>
      </c>
      <c r="N3" s="20">
        <f t="shared" ref="N3:N66" si="5">M3/D3</f>
        <v>1.03125</v>
      </c>
      <c r="O3" s="19">
        <v>20</v>
      </c>
      <c r="P3" s="20">
        <f t="shared" ref="P3:P66" si="6">O3/F3</f>
        <v>0.379746835443038</v>
      </c>
      <c r="Q3" s="19">
        <v>60</v>
      </c>
      <c r="R3" s="20">
        <f t="shared" ref="R3:R66" si="7">Q3/D3</f>
        <v>1.125</v>
      </c>
      <c r="S3" s="19">
        <v>27</v>
      </c>
      <c r="T3" s="20">
        <f t="shared" ref="T3:T66" si="8">S3/F3</f>
        <v>0.51265822784810133</v>
      </c>
      <c r="U3" s="19">
        <v>56</v>
      </c>
      <c r="V3" s="20">
        <f t="shared" ref="V3:V66" si="9">U3/D3</f>
        <v>1.05</v>
      </c>
      <c r="W3" s="19">
        <v>24</v>
      </c>
      <c r="X3" s="20">
        <f t="shared" ref="X3:X66" si="10">W3/F3</f>
        <v>0.45569620253164561</v>
      </c>
    </row>
    <row r="4" spans="1:24" x14ac:dyDescent="0.25">
      <c r="A4" s="2" t="s">
        <v>4</v>
      </c>
      <c r="B4" s="2" t="s">
        <v>8</v>
      </c>
      <c r="C4" s="50">
        <v>120</v>
      </c>
      <c r="D4" s="50">
        <f t="shared" si="0"/>
        <v>40</v>
      </c>
      <c r="E4" s="50">
        <v>136</v>
      </c>
      <c r="F4" s="50">
        <f t="shared" si="1"/>
        <v>45.333333333333336</v>
      </c>
      <c r="G4" s="19">
        <v>50</v>
      </c>
      <c r="H4" s="20">
        <f t="shared" si="2"/>
        <v>1.25</v>
      </c>
      <c r="I4" s="19">
        <v>48</v>
      </c>
      <c r="J4" s="20">
        <f t="shared" si="3"/>
        <v>1.2</v>
      </c>
      <c r="K4" s="19">
        <v>41</v>
      </c>
      <c r="L4" s="20">
        <f t="shared" si="4"/>
        <v>0.90441176470588236</v>
      </c>
      <c r="M4" s="19">
        <v>46</v>
      </c>
      <c r="N4" s="20">
        <f t="shared" si="5"/>
        <v>1.1499999999999999</v>
      </c>
      <c r="O4" s="19">
        <v>36</v>
      </c>
      <c r="P4" s="20">
        <f t="shared" si="6"/>
        <v>0.79411764705882348</v>
      </c>
      <c r="Q4" s="19">
        <v>44</v>
      </c>
      <c r="R4" s="20">
        <f t="shared" si="7"/>
        <v>1.1000000000000001</v>
      </c>
      <c r="S4" s="19">
        <v>35</v>
      </c>
      <c r="T4" s="20">
        <f t="shared" si="8"/>
        <v>0.77205882352941169</v>
      </c>
      <c r="U4" s="19">
        <v>48</v>
      </c>
      <c r="V4" s="20">
        <f t="shared" si="9"/>
        <v>1.2</v>
      </c>
      <c r="W4" s="19">
        <v>39</v>
      </c>
      <c r="X4" s="20">
        <f t="shared" si="10"/>
        <v>0.86029411764705876</v>
      </c>
    </row>
    <row r="5" spans="1:24" x14ac:dyDescent="0.25">
      <c r="A5" s="2" t="s">
        <v>5</v>
      </c>
      <c r="B5" s="2" t="s">
        <v>9</v>
      </c>
      <c r="C5" s="50">
        <v>343</v>
      </c>
      <c r="D5" s="50">
        <f t="shared" si="0"/>
        <v>114.33333333333333</v>
      </c>
      <c r="E5" s="50">
        <v>363</v>
      </c>
      <c r="F5" s="50">
        <f t="shared" si="1"/>
        <v>121</v>
      </c>
      <c r="G5" s="19">
        <v>90</v>
      </c>
      <c r="H5" s="20">
        <f t="shared" si="2"/>
        <v>0.78717201166180761</v>
      </c>
      <c r="I5" s="19">
        <v>91</v>
      </c>
      <c r="J5" s="20">
        <f t="shared" si="3"/>
        <v>0.79591836734693877</v>
      </c>
      <c r="K5" s="19">
        <v>113</v>
      </c>
      <c r="L5" s="20">
        <f t="shared" si="4"/>
        <v>0.93388429752066116</v>
      </c>
      <c r="M5" s="19">
        <v>124</v>
      </c>
      <c r="N5" s="20">
        <f t="shared" si="5"/>
        <v>1.0845481049562682</v>
      </c>
      <c r="O5" s="19">
        <v>108</v>
      </c>
      <c r="P5" s="20">
        <f t="shared" si="6"/>
        <v>0.8925619834710744</v>
      </c>
      <c r="Q5" s="19">
        <v>117</v>
      </c>
      <c r="R5" s="20">
        <f t="shared" si="7"/>
        <v>1.02332361516035</v>
      </c>
      <c r="S5" s="19">
        <v>116</v>
      </c>
      <c r="T5" s="20">
        <f t="shared" si="8"/>
        <v>0.95867768595041325</v>
      </c>
      <c r="U5" s="19">
        <v>108</v>
      </c>
      <c r="V5" s="20">
        <f t="shared" si="9"/>
        <v>0.94460641399416911</v>
      </c>
      <c r="W5" s="19">
        <v>112</v>
      </c>
      <c r="X5" s="20">
        <f t="shared" si="10"/>
        <v>0.92561983471074383</v>
      </c>
    </row>
    <row r="6" spans="1:24" x14ac:dyDescent="0.25">
      <c r="A6" s="2" t="s">
        <v>5</v>
      </c>
      <c r="B6" s="2" t="s">
        <v>10</v>
      </c>
      <c r="C6" s="50">
        <v>139</v>
      </c>
      <c r="D6" s="50">
        <f t="shared" si="0"/>
        <v>46.333333333333336</v>
      </c>
      <c r="E6" s="50">
        <v>176</v>
      </c>
      <c r="F6" s="50">
        <f t="shared" si="1"/>
        <v>58.666666666666664</v>
      </c>
      <c r="G6" s="19">
        <v>32</v>
      </c>
      <c r="H6" s="20">
        <f t="shared" si="2"/>
        <v>0.69064748201438841</v>
      </c>
      <c r="I6" s="19">
        <v>24</v>
      </c>
      <c r="J6" s="20">
        <f t="shared" si="3"/>
        <v>0.51798561151079137</v>
      </c>
      <c r="K6" s="19">
        <v>68</v>
      </c>
      <c r="L6" s="20">
        <f t="shared" si="4"/>
        <v>1.1590909090909092</v>
      </c>
      <c r="M6" s="19">
        <v>43</v>
      </c>
      <c r="N6" s="20">
        <f t="shared" si="5"/>
        <v>0.92805755395683454</v>
      </c>
      <c r="O6" s="19">
        <v>61</v>
      </c>
      <c r="P6" s="20">
        <f t="shared" si="6"/>
        <v>1.0397727272727273</v>
      </c>
      <c r="Q6" s="19">
        <v>36</v>
      </c>
      <c r="R6" s="20">
        <f t="shared" si="7"/>
        <v>0.77697841726618699</v>
      </c>
      <c r="S6" s="19">
        <v>67</v>
      </c>
      <c r="T6" s="20">
        <f t="shared" si="8"/>
        <v>1.1420454545454546</v>
      </c>
      <c r="U6" s="19">
        <v>36</v>
      </c>
      <c r="V6" s="20">
        <f t="shared" si="9"/>
        <v>0.77697841726618699</v>
      </c>
      <c r="W6" s="19">
        <v>64</v>
      </c>
      <c r="X6" s="20">
        <f t="shared" si="10"/>
        <v>1.0909090909090911</v>
      </c>
    </row>
    <row r="7" spans="1:24" x14ac:dyDescent="0.25">
      <c r="A7" s="2" t="s">
        <v>4</v>
      </c>
      <c r="B7" s="2" t="s">
        <v>11</v>
      </c>
      <c r="C7" s="50">
        <v>101</v>
      </c>
      <c r="D7" s="50">
        <f t="shared" si="0"/>
        <v>33.666666666666664</v>
      </c>
      <c r="E7" s="50">
        <v>118</v>
      </c>
      <c r="F7" s="50">
        <f t="shared" si="1"/>
        <v>39.333333333333336</v>
      </c>
      <c r="G7" s="19">
        <v>20</v>
      </c>
      <c r="H7" s="20">
        <f t="shared" si="2"/>
        <v>0.59405940594059414</v>
      </c>
      <c r="I7" s="19">
        <v>17</v>
      </c>
      <c r="J7" s="20">
        <f t="shared" si="3"/>
        <v>0.50495049504950495</v>
      </c>
      <c r="K7" s="19">
        <v>41</v>
      </c>
      <c r="L7" s="20">
        <f t="shared" si="4"/>
        <v>1.0423728813559321</v>
      </c>
      <c r="M7" s="19">
        <v>33</v>
      </c>
      <c r="N7" s="20">
        <f t="shared" si="5"/>
        <v>0.98019801980198029</v>
      </c>
      <c r="O7" s="19">
        <v>39</v>
      </c>
      <c r="P7" s="20">
        <f t="shared" si="6"/>
        <v>0.99152542372881347</v>
      </c>
      <c r="Q7" s="19">
        <v>32</v>
      </c>
      <c r="R7" s="20">
        <f t="shared" si="7"/>
        <v>0.95049504950495056</v>
      </c>
      <c r="S7" s="19">
        <v>42</v>
      </c>
      <c r="T7" s="20">
        <f t="shared" si="8"/>
        <v>1.0677966101694916</v>
      </c>
      <c r="U7" s="19">
        <v>31</v>
      </c>
      <c r="V7" s="20">
        <f t="shared" si="9"/>
        <v>0.92079207920792083</v>
      </c>
      <c r="W7" s="19">
        <v>41</v>
      </c>
      <c r="X7" s="20">
        <f t="shared" si="10"/>
        <v>1.0423728813559321</v>
      </c>
    </row>
    <row r="8" spans="1:24" x14ac:dyDescent="0.25">
      <c r="A8" s="2" t="s">
        <v>5</v>
      </c>
      <c r="B8" s="2" t="s">
        <v>12</v>
      </c>
      <c r="C8" s="50">
        <v>389</v>
      </c>
      <c r="D8" s="50">
        <f t="shared" si="0"/>
        <v>129.66666666666666</v>
      </c>
      <c r="E8" s="50">
        <v>420</v>
      </c>
      <c r="F8" s="50">
        <f t="shared" si="1"/>
        <v>140</v>
      </c>
      <c r="G8" s="19">
        <v>121</v>
      </c>
      <c r="H8" s="20">
        <f t="shared" si="2"/>
        <v>0.93316195372750654</v>
      </c>
      <c r="I8" s="19">
        <v>112</v>
      </c>
      <c r="J8" s="20">
        <f t="shared" si="3"/>
        <v>0.86375321336760935</v>
      </c>
      <c r="K8" s="19">
        <v>111</v>
      </c>
      <c r="L8" s="20">
        <f t="shared" si="4"/>
        <v>0.79285714285714282</v>
      </c>
      <c r="M8" s="19">
        <v>131</v>
      </c>
      <c r="N8" s="20">
        <f t="shared" si="5"/>
        <v>1.0102827763496145</v>
      </c>
      <c r="O8" s="19">
        <v>104</v>
      </c>
      <c r="P8" s="20">
        <f t="shared" si="6"/>
        <v>0.74285714285714288</v>
      </c>
      <c r="Q8" s="19">
        <v>130</v>
      </c>
      <c r="R8" s="20">
        <f t="shared" si="7"/>
        <v>1.0025706940874037</v>
      </c>
      <c r="S8" s="19">
        <v>116</v>
      </c>
      <c r="T8" s="20">
        <f t="shared" si="8"/>
        <v>0.82857142857142863</v>
      </c>
      <c r="U8" s="19">
        <v>115</v>
      </c>
      <c r="V8" s="20">
        <f t="shared" si="9"/>
        <v>0.88688946015424175</v>
      </c>
      <c r="W8" s="19">
        <v>114</v>
      </c>
      <c r="X8" s="20">
        <f t="shared" si="10"/>
        <v>0.81428571428571428</v>
      </c>
    </row>
    <row r="9" spans="1:24" x14ac:dyDescent="0.25">
      <c r="A9" s="2" t="s">
        <v>5</v>
      </c>
      <c r="B9" s="2" t="s">
        <v>13</v>
      </c>
      <c r="C9" s="50">
        <v>75</v>
      </c>
      <c r="D9" s="50">
        <f t="shared" si="0"/>
        <v>25</v>
      </c>
      <c r="E9" s="50">
        <v>98</v>
      </c>
      <c r="F9" s="50">
        <f t="shared" si="1"/>
        <v>32.666666666666664</v>
      </c>
      <c r="G9" s="19">
        <v>28</v>
      </c>
      <c r="H9" s="20">
        <f t="shared" si="2"/>
        <v>1.1200000000000001</v>
      </c>
      <c r="I9" s="19">
        <v>30</v>
      </c>
      <c r="J9" s="20">
        <f t="shared" si="3"/>
        <v>1.2</v>
      </c>
      <c r="K9" s="19">
        <v>2</v>
      </c>
      <c r="L9" s="20">
        <f t="shared" si="4"/>
        <v>6.1224489795918373E-2</v>
      </c>
      <c r="M9" s="19">
        <v>21</v>
      </c>
      <c r="N9" s="20">
        <f t="shared" si="5"/>
        <v>0.84</v>
      </c>
      <c r="O9" s="19">
        <v>18</v>
      </c>
      <c r="P9" s="20">
        <f t="shared" si="6"/>
        <v>0.55102040816326536</v>
      </c>
      <c r="Q9" s="19">
        <v>21</v>
      </c>
      <c r="R9" s="20">
        <f t="shared" si="7"/>
        <v>0.84</v>
      </c>
      <c r="S9" s="19">
        <v>16</v>
      </c>
      <c r="T9" s="20">
        <f t="shared" si="8"/>
        <v>0.48979591836734698</v>
      </c>
      <c r="U9" s="19">
        <v>20</v>
      </c>
      <c r="V9" s="20">
        <f t="shared" si="9"/>
        <v>0.8</v>
      </c>
      <c r="W9" s="19">
        <v>17</v>
      </c>
      <c r="X9" s="20">
        <f t="shared" si="10"/>
        <v>0.52040816326530615</v>
      </c>
    </row>
    <row r="10" spans="1:24" x14ac:dyDescent="0.25">
      <c r="A10" s="2" t="s">
        <v>2</v>
      </c>
      <c r="B10" s="2" t="s">
        <v>14</v>
      </c>
      <c r="C10" s="50">
        <v>1449</v>
      </c>
      <c r="D10" s="50">
        <f t="shared" si="0"/>
        <v>483</v>
      </c>
      <c r="E10" s="50">
        <v>1611</v>
      </c>
      <c r="F10" s="50">
        <f t="shared" si="1"/>
        <v>537</v>
      </c>
      <c r="G10" s="19">
        <v>451</v>
      </c>
      <c r="H10" s="20">
        <f t="shared" si="2"/>
        <v>0.9337474120082816</v>
      </c>
      <c r="I10" s="19">
        <v>427</v>
      </c>
      <c r="J10" s="20">
        <f t="shared" si="3"/>
        <v>0.88405797101449279</v>
      </c>
      <c r="K10" s="19">
        <v>365</v>
      </c>
      <c r="L10" s="20">
        <f t="shared" si="4"/>
        <v>0.67970204841713222</v>
      </c>
      <c r="M10" s="19">
        <v>423</v>
      </c>
      <c r="N10" s="20">
        <f t="shared" si="5"/>
        <v>0.87577639751552794</v>
      </c>
      <c r="O10" s="19">
        <v>322</v>
      </c>
      <c r="P10" s="20">
        <f t="shared" si="6"/>
        <v>0.5996275605214153</v>
      </c>
      <c r="Q10" s="19">
        <v>443</v>
      </c>
      <c r="R10" s="20">
        <f t="shared" si="7"/>
        <v>0.917184265010352</v>
      </c>
      <c r="S10" s="19">
        <v>358</v>
      </c>
      <c r="T10" s="20">
        <f t="shared" si="8"/>
        <v>0.66666666666666663</v>
      </c>
      <c r="U10" s="19">
        <v>402</v>
      </c>
      <c r="V10" s="20">
        <f t="shared" si="9"/>
        <v>0.83229813664596275</v>
      </c>
      <c r="W10" s="19">
        <v>358</v>
      </c>
      <c r="X10" s="20">
        <f t="shared" si="10"/>
        <v>0.66666666666666663</v>
      </c>
    </row>
    <row r="11" spans="1:24" x14ac:dyDescent="0.25">
      <c r="A11" s="2" t="s">
        <v>5</v>
      </c>
      <c r="B11" s="2" t="s">
        <v>15</v>
      </c>
      <c r="C11" s="50">
        <v>145</v>
      </c>
      <c r="D11" s="50">
        <f t="shared" si="0"/>
        <v>48.333333333333336</v>
      </c>
      <c r="E11" s="50">
        <v>164</v>
      </c>
      <c r="F11" s="50">
        <f t="shared" si="1"/>
        <v>54.666666666666664</v>
      </c>
      <c r="G11" s="19">
        <v>45</v>
      </c>
      <c r="H11" s="20">
        <f t="shared" si="2"/>
        <v>0.93103448275862066</v>
      </c>
      <c r="I11" s="19">
        <v>45</v>
      </c>
      <c r="J11" s="20">
        <f t="shared" si="3"/>
        <v>0.93103448275862066</v>
      </c>
      <c r="K11" s="19">
        <v>45</v>
      </c>
      <c r="L11" s="20">
        <f t="shared" si="4"/>
        <v>0.82317073170731714</v>
      </c>
      <c r="M11" s="19">
        <v>37</v>
      </c>
      <c r="N11" s="20">
        <f t="shared" si="5"/>
        <v>0.76551724137931032</v>
      </c>
      <c r="O11" s="19">
        <v>54</v>
      </c>
      <c r="P11" s="20">
        <f t="shared" si="6"/>
        <v>0.98780487804878048</v>
      </c>
      <c r="Q11" s="19">
        <v>41</v>
      </c>
      <c r="R11" s="20">
        <f t="shared" si="7"/>
        <v>0.84827586206896544</v>
      </c>
      <c r="S11" s="19">
        <v>48</v>
      </c>
      <c r="T11" s="20">
        <f t="shared" si="8"/>
        <v>0.87804878048780488</v>
      </c>
      <c r="U11" s="19">
        <v>41</v>
      </c>
      <c r="V11" s="20">
        <f t="shared" si="9"/>
        <v>0.84827586206896544</v>
      </c>
      <c r="W11" s="19">
        <v>39</v>
      </c>
      <c r="X11" s="20">
        <f t="shared" si="10"/>
        <v>0.71341463414634154</v>
      </c>
    </row>
    <row r="12" spans="1:24" x14ac:dyDescent="0.25">
      <c r="A12" s="2" t="s">
        <v>4</v>
      </c>
      <c r="B12" s="2" t="s">
        <v>16</v>
      </c>
      <c r="C12" s="50">
        <v>380</v>
      </c>
      <c r="D12" s="50">
        <f t="shared" si="0"/>
        <v>126.66666666666667</v>
      </c>
      <c r="E12" s="50">
        <v>412</v>
      </c>
      <c r="F12" s="50">
        <f t="shared" si="1"/>
        <v>137.33333333333334</v>
      </c>
      <c r="G12" s="19">
        <v>120</v>
      </c>
      <c r="H12" s="20">
        <f t="shared" si="2"/>
        <v>0.94736842105263153</v>
      </c>
      <c r="I12" s="19">
        <v>106</v>
      </c>
      <c r="J12" s="20">
        <f t="shared" si="3"/>
        <v>0.83684210526315783</v>
      </c>
      <c r="K12" s="19">
        <v>96</v>
      </c>
      <c r="L12" s="20">
        <f t="shared" si="4"/>
        <v>0.69902912621359214</v>
      </c>
      <c r="M12" s="19">
        <v>120</v>
      </c>
      <c r="N12" s="20">
        <f t="shared" si="5"/>
        <v>0.94736842105263153</v>
      </c>
      <c r="O12" s="19">
        <v>110</v>
      </c>
      <c r="P12" s="20">
        <f t="shared" si="6"/>
        <v>0.80097087378640774</v>
      </c>
      <c r="Q12" s="19">
        <v>114</v>
      </c>
      <c r="R12" s="20">
        <f t="shared" si="7"/>
        <v>0.89999999999999991</v>
      </c>
      <c r="S12" s="19">
        <v>121</v>
      </c>
      <c r="T12" s="20">
        <f t="shared" si="8"/>
        <v>0.88106796116504849</v>
      </c>
      <c r="U12" s="19">
        <v>103</v>
      </c>
      <c r="V12" s="20">
        <f t="shared" si="9"/>
        <v>0.81315789473684208</v>
      </c>
      <c r="W12" s="19">
        <v>123</v>
      </c>
      <c r="X12" s="20">
        <f t="shared" si="10"/>
        <v>0.89563106796116498</v>
      </c>
    </row>
    <row r="13" spans="1:24" x14ac:dyDescent="0.25">
      <c r="A13" s="2" t="s">
        <v>3</v>
      </c>
      <c r="B13" s="2" t="s">
        <v>17</v>
      </c>
      <c r="C13" s="50">
        <v>633</v>
      </c>
      <c r="D13" s="50">
        <f t="shared" si="0"/>
        <v>211</v>
      </c>
      <c r="E13" s="50">
        <v>646</v>
      </c>
      <c r="F13" s="50">
        <f t="shared" si="1"/>
        <v>215.33333333333334</v>
      </c>
      <c r="G13" s="19">
        <v>198</v>
      </c>
      <c r="H13" s="20">
        <f t="shared" si="2"/>
        <v>0.93838862559241709</v>
      </c>
      <c r="I13" s="19">
        <v>192</v>
      </c>
      <c r="J13" s="20">
        <f t="shared" si="3"/>
        <v>0.90995260663507105</v>
      </c>
      <c r="K13" s="19">
        <v>144</v>
      </c>
      <c r="L13" s="20">
        <f t="shared" si="4"/>
        <v>0.66873065015479871</v>
      </c>
      <c r="M13" s="19">
        <v>149</v>
      </c>
      <c r="N13" s="20">
        <f t="shared" si="5"/>
        <v>0.70616113744075826</v>
      </c>
      <c r="O13" s="19">
        <v>134</v>
      </c>
      <c r="P13" s="20">
        <f t="shared" si="6"/>
        <v>0.62229102167182659</v>
      </c>
      <c r="Q13" s="19">
        <v>154</v>
      </c>
      <c r="R13" s="20">
        <f t="shared" si="7"/>
        <v>0.72985781990521326</v>
      </c>
      <c r="S13" s="19">
        <v>140</v>
      </c>
      <c r="T13" s="20">
        <f t="shared" si="8"/>
        <v>0.65015479876160986</v>
      </c>
      <c r="U13" s="19">
        <v>133</v>
      </c>
      <c r="V13" s="20">
        <f t="shared" si="9"/>
        <v>0.63033175355450233</v>
      </c>
      <c r="W13" s="19">
        <v>137</v>
      </c>
      <c r="X13" s="20">
        <f t="shared" si="10"/>
        <v>0.63622291021671828</v>
      </c>
    </row>
    <row r="14" spans="1:24" x14ac:dyDescent="0.25">
      <c r="A14" s="2" t="s">
        <v>3</v>
      </c>
      <c r="B14" s="2" t="s">
        <v>18</v>
      </c>
      <c r="C14" s="50">
        <v>166</v>
      </c>
      <c r="D14" s="50">
        <f t="shared" si="0"/>
        <v>55.333333333333336</v>
      </c>
      <c r="E14" s="50">
        <v>219</v>
      </c>
      <c r="F14" s="50">
        <f t="shared" si="1"/>
        <v>73</v>
      </c>
      <c r="G14" s="19">
        <v>65</v>
      </c>
      <c r="H14" s="20">
        <f t="shared" si="2"/>
        <v>1.1746987951807228</v>
      </c>
      <c r="I14" s="19">
        <v>43</v>
      </c>
      <c r="J14" s="20">
        <f t="shared" si="3"/>
        <v>0.77710843373493976</v>
      </c>
      <c r="K14" s="19">
        <v>39</v>
      </c>
      <c r="L14" s="20">
        <f t="shared" si="4"/>
        <v>0.53424657534246578</v>
      </c>
      <c r="M14" s="19">
        <v>61</v>
      </c>
      <c r="N14" s="20">
        <f t="shared" si="5"/>
        <v>1.1024096385542168</v>
      </c>
      <c r="O14" s="19">
        <v>48</v>
      </c>
      <c r="P14" s="20">
        <f t="shared" si="6"/>
        <v>0.65753424657534243</v>
      </c>
      <c r="Q14" s="19">
        <v>59</v>
      </c>
      <c r="R14" s="20">
        <f t="shared" si="7"/>
        <v>1.0662650602409638</v>
      </c>
      <c r="S14" s="19">
        <v>49</v>
      </c>
      <c r="T14" s="20">
        <f t="shared" si="8"/>
        <v>0.67123287671232879</v>
      </c>
      <c r="U14" s="19">
        <v>55</v>
      </c>
      <c r="V14" s="20">
        <f t="shared" si="9"/>
        <v>0.99397590361445776</v>
      </c>
      <c r="W14" s="19">
        <v>48</v>
      </c>
      <c r="X14" s="20">
        <f t="shared" si="10"/>
        <v>0.65753424657534243</v>
      </c>
    </row>
    <row r="15" spans="1:24" x14ac:dyDescent="0.25">
      <c r="A15" s="2" t="s">
        <v>5</v>
      </c>
      <c r="B15" s="2" t="s">
        <v>19</v>
      </c>
      <c r="C15" s="50">
        <v>109</v>
      </c>
      <c r="D15" s="50">
        <f t="shared" si="0"/>
        <v>36.333333333333336</v>
      </c>
      <c r="E15" s="50">
        <v>127</v>
      </c>
      <c r="F15" s="50">
        <f t="shared" si="1"/>
        <v>42.333333333333336</v>
      </c>
      <c r="G15" s="19">
        <v>26</v>
      </c>
      <c r="H15" s="20">
        <f t="shared" si="2"/>
        <v>0.71559633027522929</v>
      </c>
      <c r="I15" s="19">
        <v>26</v>
      </c>
      <c r="J15" s="20">
        <f t="shared" si="3"/>
        <v>0.71559633027522929</v>
      </c>
      <c r="K15" s="19">
        <v>40</v>
      </c>
      <c r="L15" s="20">
        <f t="shared" si="4"/>
        <v>0.94488188976377951</v>
      </c>
      <c r="M15" s="19">
        <v>20</v>
      </c>
      <c r="N15" s="20">
        <f t="shared" si="5"/>
        <v>0.55045871559633019</v>
      </c>
      <c r="O15" s="19">
        <v>38</v>
      </c>
      <c r="P15" s="20">
        <f t="shared" si="6"/>
        <v>0.89763779527559051</v>
      </c>
      <c r="Q15" s="19">
        <v>23</v>
      </c>
      <c r="R15" s="20">
        <f t="shared" si="7"/>
        <v>0.6330275229357798</v>
      </c>
      <c r="S15" s="19">
        <v>44</v>
      </c>
      <c r="T15" s="20">
        <f t="shared" si="8"/>
        <v>1.0393700787401574</v>
      </c>
      <c r="U15" s="19">
        <v>19</v>
      </c>
      <c r="V15" s="20">
        <f t="shared" si="9"/>
        <v>0.52293577981651373</v>
      </c>
      <c r="W15" s="19">
        <v>39</v>
      </c>
      <c r="X15" s="20">
        <f t="shared" si="10"/>
        <v>0.92125984251968496</v>
      </c>
    </row>
    <row r="16" spans="1:24" x14ac:dyDescent="0.25">
      <c r="A16" s="2" t="s">
        <v>2</v>
      </c>
      <c r="B16" s="2" t="s">
        <v>20</v>
      </c>
      <c r="C16" s="50">
        <v>203</v>
      </c>
      <c r="D16" s="50">
        <f t="shared" si="0"/>
        <v>67.666666666666671</v>
      </c>
      <c r="E16" s="50">
        <v>213</v>
      </c>
      <c r="F16" s="50">
        <f t="shared" si="1"/>
        <v>71</v>
      </c>
      <c r="G16" s="19">
        <v>94</v>
      </c>
      <c r="H16" s="20">
        <f t="shared" si="2"/>
        <v>1.3891625615763545</v>
      </c>
      <c r="I16" s="19">
        <v>87</v>
      </c>
      <c r="J16" s="20">
        <f t="shared" si="3"/>
        <v>1.2857142857142856</v>
      </c>
      <c r="K16" s="19">
        <v>86</v>
      </c>
      <c r="L16" s="20">
        <f t="shared" si="4"/>
        <v>1.2112676056338028</v>
      </c>
      <c r="M16" s="19">
        <v>71</v>
      </c>
      <c r="N16" s="20">
        <f t="shared" si="5"/>
        <v>1.0492610837438423</v>
      </c>
      <c r="O16" s="19">
        <v>78</v>
      </c>
      <c r="P16" s="20">
        <f t="shared" si="6"/>
        <v>1.0985915492957747</v>
      </c>
      <c r="Q16" s="19">
        <v>75</v>
      </c>
      <c r="R16" s="20">
        <f t="shared" si="7"/>
        <v>1.1083743842364531</v>
      </c>
      <c r="S16" s="19">
        <v>82</v>
      </c>
      <c r="T16" s="20">
        <f t="shared" si="8"/>
        <v>1.1549295774647887</v>
      </c>
      <c r="U16" s="19">
        <v>72</v>
      </c>
      <c r="V16" s="20">
        <f t="shared" si="9"/>
        <v>1.0640394088669951</v>
      </c>
      <c r="W16" s="19">
        <v>85</v>
      </c>
      <c r="X16" s="20">
        <f t="shared" si="10"/>
        <v>1.1971830985915493</v>
      </c>
    </row>
    <row r="17" spans="1:24" x14ac:dyDescent="0.25">
      <c r="A17" s="2" t="s">
        <v>5</v>
      </c>
      <c r="B17" s="2" t="s">
        <v>21</v>
      </c>
      <c r="C17" s="50">
        <v>2550</v>
      </c>
      <c r="D17" s="50">
        <f t="shared" si="0"/>
        <v>850</v>
      </c>
      <c r="E17" s="50">
        <v>2762</v>
      </c>
      <c r="F17" s="50">
        <f t="shared" si="1"/>
        <v>920.66666666666663</v>
      </c>
      <c r="G17" s="19">
        <v>858</v>
      </c>
      <c r="H17" s="20">
        <f t="shared" si="2"/>
        <v>1.0094117647058825</v>
      </c>
      <c r="I17" s="19">
        <v>767</v>
      </c>
      <c r="J17" s="20">
        <f t="shared" si="3"/>
        <v>0.90235294117647058</v>
      </c>
      <c r="K17" s="19">
        <v>751</v>
      </c>
      <c r="L17" s="20">
        <f t="shared" si="4"/>
        <v>0.81571325126719774</v>
      </c>
      <c r="M17" s="19">
        <v>771</v>
      </c>
      <c r="N17" s="20">
        <f t="shared" si="5"/>
        <v>0.90705882352941181</v>
      </c>
      <c r="O17" s="19">
        <v>806</v>
      </c>
      <c r="P17" s="20">
        <f t="shared" si="6"/>
        <v>0.87545257060101378</v>
      </c>
      <c r="Q17" s="19">
        <v>716</v>
      </c>
      <c r="R17" s="20">
        <f t="shared" si="7"/>
        <v>0.84235294117647064</v>
      </c>
      <c r="S17" s="19">
        <v>757</v>
      </c>
      <c r="T17" s="20">
        <f t="shared" si="8"/>
        <v>0.82223026792179588</v>
      </c>
      <c r="U17" s="19">
        <v>624</v>
      </c>
      <c r="V17" s="20">
        <f t="shared" si="9"/>
        <v>0.73411764705882354</v>
      </c>
      <c r="W17" s="19">
        <v>742</v>
      </c>
      <c r="X17" s="20">
        <f t="shared" si="10"/>
        <v>0.80593772628530058</v>
      </c>
    </row>
    <row r="18" spans="1:24" x14ac:dyDescent="0.25">
      <c r="A18" s="2" t="s">
        <v>2</v>
      </c>
      <c r="B18" s="2" t="s">
        <v>22</v>
      </c>
      <c r="C18" s="50">
        <v>5265</v>
      </c>
      <c r="D18" s="50">
        <f t="shared" si="0"/>
        <v>1755</v>
      </c>
      <c r="E18" s="50">
        <v>5769</v>
      </c>
      <c r="F18" s="50">
        <f t="shared" si="1"/>
        <v>1923</v>
      </c>
      <c r="G18" s="19">
        <v>1571</v>
      </c>
      <c r="H18" s="20">
        <f t="shared" si="2"/>
        <v>0.89515669515669516</v>
      </c>
      <c r="I18" s="19">
        <v>1489</v>
      </c>
      <c r="J18" s="20">
        <f t="shared" si="3"/>
        <v>0.84843304843304845</v>
      </c>
      <c r="K18" s="19">
        <v>1398</v>
      </c>
      <c r="L18" s="20">
        <f t="shared" si="4"/>
        <v>0.72698907956318248</v>
      </c>
      <c r="M18" s="19">
        <v>1298</v>
      </c>
      <c r="N18" s="20">
        <f t="shared" si="5"/>
        <v>0.7396011396011396</v>
      </c>
      <c r="O18" s="19">
        <v>1075</v>
      </c>
      <c r="P18" s="20">
        <f t="shared" si="6"/>
        <v>0.5590223608944358</v>
      </c>
      <c r="Q18" s="19">
        <v>1514</v>
      </c>
      <c r="R18" s="20">
        <f t="shared" si="7"/>
        <v>0.86267806267806268</v>
      </c>
      <c r="S18" s="19">
        <v>1418</v>
      </c>
      <c r="T18" s="20">
        <f t="shared" si="8"/>
        <v>0.73738949557982314</v>
      </c>
      <c r="U18" s="19">
        <v>1196</v>
      </c>
      <c r="V18" s="20">
        <f t="shared" si="9"/>
        <v>0.68148148148148147</v>
      </c>
      <c r="W18" s="19">
        <v>1402</v>
      </c>
      <c r="X18" s="20">
        <f t="shared" si="10"/>
        <v>0.72906916276651068</v>
      </c>
    </row>
    <row r="19" spans="1:24" x14ac:dyDescent="0.25">
      <c r="A19" s="2" t="s">
        <v>5</v>
      </c>
      <c r="B19" s="2" t="s">
        <v>23</v>
      </c>
      <c r="C19" s="50">
        <v>407</v>
      </c>
      <c r="D19" s="50">
        <f t="shared" si="0"/>
        <v>135.66666666666666</v>
      </c>
      <c r="E19" s="50">
        <v>428</v>
      </c>
      <c r="F19" s="50">
        <f t="shared" si="1"/>
        <v>142.66666666666666</v>
      </c>
      <c r="G19" s="19">
        <v>174</v>
      </c>
      <c r="H19" s="20">
        <f t="shared" si="2"/>
        <v>1.2825552825552826</v>
      </c>
      <c r="I19" s="19">
        <v>155</v>
      </c>
      <c r="J19" s="20">
        <f t="shared" si="3"/>
        <v>1.1425061425061427</v>
      </c>
      <c r="K19" s="19">
        <v>138</v>
      </c>
      <c r="L19" s="20">
        <f t="shared" si="4"/>
        <v>0.96728971962616828</v>
      </c>
      <c r="M19" s="19">
        <v>144</v>
      </c>
      <c r="N19" s="20">
        <f t="shared" si="5"/>
        <v>1.0614250614250615</v>
      </c>
      <c r="O19" s="19">
        <v>115</v>
      </c>
      <c r="P19" s="20">
        <f t="shared" si="6"/>
        <v>0.80607476635514019</v>
      </c>
      <c r="Q19" s="19">
        <v>147</v>
      </c>
      <c r="R19" s="20">
        <f t="shared" si="7"/>
        <v>1.0835380835380837</v>
      </c>
      <c r="S19" s="19">
        <v>133</v>
      </c>
      <c r="T19" s="20">
        <f t="shared" si="8"/>
        <v>0.93224299065420568</v>
      </c>
      <c r="U19" s="19">
        <v>161</v>
      </c>
      <c r="V19" s="20">
        <f t="shared" si="9"/>
        <v>1.1867321867321867</v>
      </c>
      <c r="W19" s="19">
        <v>136</v>
      </c>
      <c r="X19" s="20">
        <f t="shared" si="10"/>
        <v>0.95327102803738328</v>
      </c>
    </row>
    <row r="20" spans="1:24" x14ac:dyDescent="0.25">
      <c r="A20" s="2" t="s">
        <v>4</v>
      </c>
      <c r="B20" s="2" t="s">
        <v>24</v>
      </c>
      <c r="C20" s="50">
        <v>1491</v>
      </c>
      <c r="D20" s="50">
        <f t="shared" si="0"/>
        <v>497</v>
      </c>
      <c r="E20" s="50">
        <v>1427</v>
      </c>
      <c r="F20" s="50">
        <f t="shared" si="1"/>
        <v>475.66666666666669</v>
      </c>
      <c r="G20" s="19">
        <v>389</v>
      </c>
      <c r="H20" s="20">
        <f t="shared" si="2"/>
        <v>0.78269617706237427</v>
      </c>
      <c r="I20" s="19">
        <v>322</v>
      </c>
      <c r="J20" s="20">
        <f t="shared" si="3"/>
        <v>0.647887323943662</v>
      </c>
      <c r="K20" s="19">
        <v>366</v>
      </c>
      <c r="L20" s="20">
        <f t="shared" si="4"/>
        <v>0.76944639103013313</v>
      </c>
      <c r="M20" s="19">
        <v>307</v>
      </c>
      <c r="N20" s="20">
        <f t="shared" si="5"/>
        <v>0.61770623742454733</v>
      </c>
      <c r="O20" s="19">
        <v>304</v>
      </c>
      <c r="P20" s="20">
        <f t="shared" si="6"/>
        <v>0.63910301331464614</v>
      </c>
      <c r="Q20" s="19">
        <v>347</v>
      </c>
      <c r="R20" s="20">
        <f t="shared" si="7"/>
        <v>0.69818913480885314</v>
      </c>
      <c r="S20" s="19">
        <v>344</v>
      </c>
      <c r="T20" s="20">
        <f t="shared" si="8"/>
        <v>0.7231955150665732</v>
      </c>
      <c r="U20" s="19">
        <v>332</v>
      </c>
      <c r="V20" s="20">
        <f t="shared" si="9"/>
        <v>0.66800804828973848</v>
      </c>
      <c r="W20" s="19">
        <v>363</v>
      </c>
      <c r="X20" s="20">
        <f t="shared" si="10"/>
        <v>0.76313945339873857</v>
      </c>
    </row>
    <row r="21" spans="1:24" x14ac:dyDescent="0.25">
      <c r="A21" s="2" t="s">
        <v>3</v>
      </c>
      <c r="B21" s="2" t="s">
        <v>25</v>
      </c>
      <c r="C21" s="50">
        <v>390</v>
      </c>
      <c r="D21" s="50">
        <f t="shared" si="0"/>
        <v>130</v>
      </c>
      <c r="E21" s="50">
        <v>530</v>
      </c>
      <c r="F21" s="50">
        <f t="shared" si="1"/>
        <v>176.66666666666666</v>
      </c>
      <c r="G21" s="19">
        <v>139</v>
      </c>
      <c r="H21" s="20">
        <f t="shared" si="2"/>
        <v>1.0692307692307692</v>
      </c>
      <c r="I21" s="19">
        <v>137</v>
      </c>
      <c r="J21" s="20">
        <f t="shared" si="3"/>
        <v>1.0538461538461539</v>
      </c>
      <c r="K21" s="19">
        <v>133</v>
      </c>
      <c r="L21" s="20">
        <f t="shared" si="4"/>
        <v>0.75283018867924534</v>
      </c>
      <c r="M21" s="19">
        <v>134</v>
      </c>
      <c r="N21" s="20">
        <f t="shared" si="5"/>
        <v>1.0307692307692307</v>
      </c>
      <c r="O21" s="19">
        <v>125</v>
      </c>
      <c r="P21" s="20">
        <f t="shared" si="6"/>
        <v>0.70754716981132082</v>
      </c>
      <c r="Q21" s="19">
        <v>133</v>
      </c>
      <c r="R21" s="20">
        <f t="shared" si="7"/>
        <v>1.023076923076923</v>
      </c>
      <c r="S21" s="19">
        <v>114</v>
      </c>
      <c r="T21" s="20">
        <f t="shared" si="8"/>
        <v>0.64528301886792461</v>
      </c>
      <c r="U21" s="19">
        <v>100</v>
      </c>
      <c r="V21" s="20">
        <f t="shared" si="9"/>
        <v>0.76923076923076927</v>
      </c>
      <c r="W21" s="19">
        <v>123</v>
      </c>
      <c r="X21" s="20">
        <f t="shared" si="10"/>
        <v>0.69622641509433969</v>
      </c>
    </row>
    <row r="22" spans="1:24" x14ac:dyDescent="0.25">
      <c r="A22" s="2" t="s">
        <v>2</v>
      </c>
      <c r="B22" s="2" t="s">
        <v>26</v>
      </c>
      <c r="C22" s="50">
        <v>178</v>
      </c>
      <c r="D22" s="50">
        <f t="shared" si="0"/>
        <v>59.333333333333336</v>
      </c>
      <c r="E22" s="50">
        <v>174</v>
      </c>
      <c r="F22" s="50">
        <f t="shared" si="1"/>
        <v>58</v>
      </c>
      <c r="G22" s="19">
        <v>36</v>
      </c>
      <c r="H22" s="20">
        <f t="shared" si="2"/>
        <v>0.60674157303370779</v>
      </c>
      <c r="I22" s="19">
        <v>27</v>
      </c>
      <c r="J22" s="20">
        <f t="shared" si="3"/>
        <v>0.4550561797752809</v>
      </c>
      <c r="K22" s="19">
        <v>51</v>
      </c>
      <c r="L22" s="20">
        <f t="shared" si="4"/>
        <v>0.87931034482758619</v>
      </c>
      <c r="M22" s="19">
        <v>52</v>
      </c>
      <c r="N22" s="20">
        <f t="shared" si="5"/>
        <v>0.87640449438202239</v>
      </c>
      <c r="O22" s="19">
        <v>46</v>
      </c>
      <c r="P22" s="20">
        <f t="shared" si="6"/>
        <v>0.7931034482758621</v>
      </c>
      <c r="Q22" s="19">
        <v>54</v>
      </c>
      <c r="R22" s="20">
        <f t="shared" si="7"/>
        <v>0.9101123595505618</v>
      </c>
      <c r="S22" s="19">
        <v>47</v>
      </c>
      <c r="T22" s="20">
        <f t="shared" si="8"/>
        <v>0.81034482758620685</v>
      </c>
      <c r="U22" s="19">
        <v>53</v>
      </c>
      <c r="V22" s="20">
        <f t="shared" si="9"/>
        <v>0.8932584269662921</v>
      </c>
      <c r="W22" s="19">
        <v>51</v>
      </c>
      <c r="X22" s="20">
        <f t="shared" si="10"/>
        <v>0.87931034482758619</v>
      </c>
    </row>
    <row r="23" spans="1:24" x14ac:dyDescent="0.25">
      <c r="A23" s="2" t="s">
        <v>5</v>
      </c>
      <c r="B23" s="2" t="s">
        <v>27</v>
      </c>
      <c r="C23" s="50">
        <v>59</v>
      </c>
      <c r="D23" s="50">
        <f t="shared" si="0"/>
        <v>19.666666666666668</v>
      </c>
      <c r="E23" s="50">
        <v>63</v>
      </c>
      <c r="F23" s="50">
        <f t="shared" si="1"/>
        <v>21</v>
      </c>
      <c r="G23" s="19">
        <v>22</v>
      </c>
      <c r="H23" s="20">
        <f t="shared" si="2"/>
        <v>1.1186440677966101</v>
      </c>
      <c r="I23" s="19">
        <v>22</v>
      </c>
      <c r="J23" s="20">
        <f t="shared" si="3"/>
        <v>1.1186440677966101</v>
      </c>
      <c r="K23" s="19">
        <v>18</v>
      </c>
      <c r="L23" s="20">
        <f t="shared" si="4"/>
        <v>0.8571428571428571</v>
      </c>
      <c r="M23" s="19">
        <v>22</v>
      </c>
      <c r="N23" s="20">
        <f t="shared" si="5"/>
        <v>1.1186440677966101</v>
      </c>
      <c r="O23" s="19">
        <v>14</v>
      </c>
      <c r="P23" s="20">
        <f t="shared" si="6"/>
        <v>0.66666666666666663</v>
      </c>
      <c r="Q23" s="19">
        <v>21</v>
      </c>
      <c r="R23" s="20">
        <f t="shared" si="7"/>
        <v>1.0677966101694916</v>
      </c>
      <c r="S23" s="19">
        <v>11</v>
      </c>
      <c r="T23" s="20">
        <f t="shared" si="8"/>
        <v>0.52380952380952384</v>
      </c>
      <c r="U23" s="19">
        <v>23</v>
      </c>
      <c r="V23" s="20">
        <f t="shared" si="9"/>
        <v>1.1694915254237288</v>
      </c>
      <c r="W23" s="19">
        <v>10</v>
      </c>
      <c r="X23" s="20">
        <f t="shared" si="10"/>
        <v>0.47619047619047616</v>
      </c>
    </row>
    <row r="24" spans="1:24" x14ac:dyDescent="0.25">
      <c r="A24" s="2" t="s">
        <v>2</v>
      </c>
      <c r="B24" s="2" t="s">
        <v>28</v>
      </c>
      <c r="C24" s="50">
        <v>443</v>
      </c>
      <c r="D24" s="50">
        <f t="shared" si="0"/>
        <v>147.66666666666666</v>
      </c>
      <c r="E24" s="50">
        <v>440</v>
      </c>
      <c r="F24" s="50">
        <f t="shared" si="1"/>
        <v>146.66666666666666</v>
      </c>
      <c r="G24" s="19">
        <v>127</v>
      </c>
      <c r="H24" s="20">
        <f t="shared" si="2"/>
        <v>0.86004514672686239</v>
      </c>
      <c r="I24" s="19">
        <v>112</v>
      </c>
      <c r="J24" s="20">
        <f t="shared" si="3"/>
        <v>0.75846501128668176</v>
      </c>
      <c r="K24" s="19">
        <v>145</v>
      </c>
      <c r="L24" s="20">
        <f t="shared" si="4"/>
        <v>0.98863636363636365</v>
      </c>
      <c r="M24" s="19">
        <v>137</v>
      </c>
      <c r="N24" s="20">
        <f t="shared" si="5"/>
        <v>0.9277652370203161</v>
      </c>
      <c r="O24" s="19">
        <v>150</v>
      </c>
      <c r="P24" s="20">
        <f t="shared" si="6"/>
        <v>1.0227272727272727</v>
      </c>
      <c r="Q24" s="19">
        <v>141</v>
      </c>
      <c r="R24" s="20">
        <f t="shared" si="7"/>
        <v>0.95485327313769763</v>
      </c>
      <c r="S24" s="19">
        <v>158</v>
      </c>
      <c r="T24" s="20">
        <f t="shared" si="8"/>
        <v>1.0772727272727274</v>
      </c>
      <c r="U24" s="19">
        <v>124</v>
      </c>
      <c r="V24" s="20">
        <f t="shared" si="9"/>
        <v>0.83972911963882624</v>
      </c>
      <c r="W24" s="19">
        <v>147</v>
      </c>
      <c r="X24" s="20">
        <f t="shared" si="10"/>
        <v>1.0022727272727274</v>
      </c>
    </row>
    <row r="25" spans="1:24" x14ac:dyDescent="0.25">
      <c r="A25" s="2" t="s">
        <v>5</v>
      </c>
      <c r="B25" s="2" t="s">
        <v>29</v>
      </c>
      <c r="C25" s="50">
        <v>86</v>
      </c>
      <c r="D25" s="50">
        <f t="shared" si="0"/>
        <v>28.666666666666668</v>
      </c>
      <c r="E25" s="50">
        <v>102</v>
      </c>
      <c r="F25" s="50">
        <f t="shared" si="1"/>
        <v>34</v>
      </c>
      <c r="G25" s="19">
        <v>30</v>
      </c>
      <c r="H25" s="20">
        <f t="shared" si="2"/>
        <v>1.0465116279069766</v>
      </c>
      <c r="I25" s="19">
        <v>24</v>
      </c>
      <c r="J25" s="20">
        <f t="shared" si="3"/>
        <v>0.83720930232558133</v>
      </c>
      <c r="K25" s="19">
        <v>21</v>
      </c>
      <c r="L25" s="20">
        <f t="shared" si="4"/>
        <v>0.61764705882352944</v>
      </c>
      <c r="M25" s="19">
        <v>15</v>
      </c>
      <c r="N25" s="20">
        <f t="shared" si="5"/>
        <v>0.5232558139534883</v>
      </c>
      <c r="O25" s="19">
        <v>20</v>
      </c>
      <c r="P25" s="20">
        <f t="shared" si="6"/>
        <v>0.58823529411764708</v>
      </c>
      <c r="Q25" s="19">
        <v>19</v>
      </c>
      <c r="R25" s="20">
        <f t="shared" si="7"/>
        <v>0.66279069767441856</v>
      </c>
      <c r="S25" s="19">
        <v>18</v>
      </c>
      <c r="T25" s="20">
        <f t="shared" si="8"/>
        <v>0.52941176470588236</v>
      </c>
      <c r="U25" s="19">
        <v>16</v>
      </c>
      <c r="V25" s="20">
        <f t="shared" si="9"/>
        <v>0.55813953488372092</v>
      </c>
      <c r="W25" s="19">
        <v>21</v>
      </c>
      <c r="X25" s="20">
        <f t="shared" si="10"/>
        <v>0.61764705882352944</v>
      </c>
    </row>
    <row r="26" spans="1:24" x14ac:dyDescent="0.25">
      <c r="A26" s="2" t="s">
        <v>3</v>
      </c>
      <c r="B26" s="2" t="s">
        <v>30</v>
      </c>
      <c r="C26" s="50">
        <v>259</v>
      </c>
      <c r="D26" s="50">
        <f t="shared" si="0"/>
        <v>86.333333333333329</v>
      </c>
      <c r="E26" s="50">
        <v>321</v>
      </c>
      <c r="F26" s="50">
        <f t="shared" si="1"/>
        <v>107</v>
      </c>
      <c r="G26" s="19">
        <v>88</v>
      </c>
      <c r="H26" s="20">
        <f t="shared" si="2"/>
        <v>1.0193050193050193</v>
      </c>
      <c r="I26" s="19">
        <v>84</v>
      </c>
      <c r="J26" s="20">
        <f t="shared" si="3"/>
        <v>0.97297297297297303</v>
      </c>
      <c r="K26" s="19">
        <v>65</v>
      </c>
      <c r="L26" s="20">
        <f t="shared" si="4"/>
        <v>0.60747663551401865</v>
      </c>
      <c r="M26" s="19">
        <v>66</v>
      </c>
      <c r="N26" s="20">
        <f t="shared" si="5"/>
        <v>0.76447876447876451</v>
      </c>
      <c r="O26" s="19">
        <v>76</v>
      </c>
      <c r="P26" s="20">
        <f t="shared" si="6"/>
        <v>0.71028037383177567</v>
      </c>
      <c r="Q26" s="19">
        <v>71</v>
      </c>
      <c r="R26" s="20">
        <f t="shared" si="7"/>
        <v>0.82239382239382242</v>
      </c>
      <c r="S26" s="19">
        <v>74</v>
      </c>
      <c r="T26" s="20">
        <f t="shared" si="8"/>
        <v>0.69158878504672894</v>
      </c>
      <c r="U26" s="19">
        <v>64</v>
      </c>
      <c r="V26" s="20">
        <f t="shared" si="9"/>
        <v>0.74131274131274139</v>
      </c>
      <c r="W26" s="19">
        <v>66</v>
      </c>
      <c r="X26" s="20">
        <f t="shared" si="10"/>
        <v>0.61682242990654201</v>
      </c>
    </row>
    <row r="27" spans="1:24" x14ac:dyDescent="0.25">
      <c r="A27" s="2" t="s">
        <v>2</v>
      </c>
      <c r="B27" s="2" t="s">
        <v>31</v>
      </c>
      <c r="C27" s="50">
        <v>271</v>
      </c>
      <c r="D27" s="50">
        <f t="shared" si="0"/>
        <v>90.333333333333329</v>
      </c>
      <c r="E27" s="50">
        <v>322</v>
      </c>
      <c r="F27" s="50">
        <f t="shared" si="1"/>
        <v>107.33333333333333</v>
      </c>
      <c r="G27" s="19">
        <v>72</v>
      </c>
      <c r="H27" s="20">
        <f t="shared" si="2"/>
        <v>0.79704797047970488</v>
      </c>
      <c r="I27" s="19">
        <v>67</v>
      </c>
      <c r="J27" s="20">
        <f t="shared" si="3"/>
        <v>0.7416974169741698</v>
      </c>
      <c r="K27" s="19">
        <v>65</v>
      </c>
      <c r="L27" s="20">
        <f t="shared" si="4"/>
        <v>0.60559006211180122</v>
      </c>
      <c r="M27" s="19">
        <v>65</v>
      </c>
      <c r="N27" s="20">
        <f t="shared" si="5"/>
        <v>0.71955719557195574</v>
      </c>
      <c r="O27" s="19">
        <v>69</v>
      </c>
      <c r="P27" s="20">
        <f t="shared" si="6"/>
        <v>0.6428571428571429</v>
      </c>
      <c r="Q27" s="19">
        <v>58</v>
      </c>
      <c r="R27" s="20">
        <f t="shared" si="7"/>
        <v>0.64206642066420672</v>
      </c>
      <c r="S27" s="19">
        <v>66</v>
      </c>
      <c r="T27" s="20">
        <f t="shared" si="8"/>
        <v>0.6149068322981367</v>
      </c>
      <c r="U27" s="19">
        <v>46</v>
      </c>
      <c r="V27" s="20">
        <f t="shared" si="9"/>
        <v>0.5092250922509225</v>
      </c>
      <c r="W27" s="19">
        <v>70</v>
      </c>
      <c r="X27" s="20">
        <f t="shared" si="10"/>
        <v>0.65217391304347827</v>
      </c>
    </row>
    <row r="28" spans="1:24" x14ac:dyDescent="0.25">
      <c r="A28" s="2" t="s">
        <v>4</v>
      </c>
      <c r="B28" s="2" t="s">
        <v>32</v>
      </c>
      <c r="C28" s="50">
        <v>128</v>
      </c>
      <c r="D28" s="50">
        <f t="shared" si="0"/>
        <v>42.666666666666664</v>
      </c>
      <c r="E28" s="50">
        <v>184</v>
      </c>
      <c r="F28" s="50">
        <f t="shared" si="1"/>
        <v>61.333333333333336</v>
      </c>
      <c r="G28" s="19">
        <v>56</v>
      </c>
      <c r="H28" s="20">
        <f t="shared" si="2"/>
        <v>1.3125</v>
      </c>
      <c r="I28" s="19">
        <v>52</v>
      </c>
      <c r="J28" s="20">
        <f t="shared" si="3"/>
        <v>1.21875</v>
      </c>
      <c r="K28" s="19">
        <v>42</v>
      </c>
      <c r="L28" s="20">
        <f t="shared" si="4"/>
        <v>0.68478260869565211</v>
      </c>
      <c r="M28" s="19">
        <v>49</v>
      </c>
      <c r="N28" s="20">
        <f t="shared" si="5"/>
        <v>1.1484375</v>
      </c>
      <c r="O28" s="19">
        <v>45</v>
      </c>
      <c r="P28" s="20">
        <f t="shared" si="6"/>
        <v>0.73369565217391297</v>
      </c>
      <c r="Q28" s="19">
        <v>52</v>
      </c>
      <c r="R28" s="20">
        <f t="shared" si="7"/>
        <v>1.21875</v>
      </c>
      <c r="S28" s="19">
        <v>46</v>
      </c>
      <c r="T28" s="20">
        <f t="shared" si="8"/>
        <v>0.75</v>
      </c>
      <c r="U28" s="19">
        <v>42</v>
      </c>
      <c r="V28" s="20">
        <f t="shared" si="9"/>
        <v>0.984375</v>
      </c>
      <c r="W28" s="19">
        <v>49</v>
      </c>
      <c r="X28" s="20">
        <f t="shared" si="10"/>
        <v>0.79891304347826086</v>
      </c>
    </row>
    <row r="29" spans="1:24" x14ac:dyDescent="0.25">
      <c r="A29" s="2" t="s">
        <v>5</v>
      </c>
      <c r="B29" s="2" t="s">
        <v>33</v>
      </c>
      <c r="C29" s="50">
        <v>429</v>
      </c>
      <c r="D29" s="50">
        <f t="shared" si="0"/>
        <v>143</v>
      </c>
      <c r="E29" s="50">
        <v>427</v>
      </c>
      <c r="F29" s="50">
        <f t="shared" si="1"/>
        <v>142.33333333333334</v>
      </c>
      <c r="G29" s="19">
        <v>121</v>
      </c>
      <c r="H29" s="20">
        <f t="shared" si="2"/>
        <v>0.84615384615384615</v>
      </c>
      <c r="I29" s="19">
        <v>115</v>
      </c>
      <c r="J29" s="20">
        <f t="shared" si="3"/>
        <v>0.80419580419580416</v>
      </c>
      <c r="K29" s="19">
        <v>97</v>
      </c>
      <c r="L29" s="20">
        <f t="shared" si="4"/>
        <v>0.68149882903981263</v>
      </c>
      <c r="M29" s="19">
        <v>111</v>
      </c>
      <c r="N29" s="20">
        <f t="shared" si="5"/>
        <v>0.77622377622377625</v>
      </c>
      <c r="O29" s="19">
        <v>69</v>
      </c>
      <c r="P29" s="20">
        <f t="shared" si="6"/>
        <v>0.48477751756440279</v>
      </c>
      <c r="Q29" s="19">
        <v>114</v>
      </c>
      <c r="R29" s="20">
        <f t="shared" si="7"/>
        <v>0.79720279720279719</v>
      </c>
      <c r="S29" s="19">
        <v>70</v>
      </c>
      <c r="T29" s="20">
        <f t="shared" si="8"/>
        <v>0.49180327868852458</v>
      </c>
      <c r="U29" s="19">
        <v>111</v>
      </c>
      <c r="V29" s="20">
        <f t="shared" si="9"/>
        <v>0.77622377622377625</v>
      </c>
      <c r="W29" s="19">
        <v>95</v>
      </c>
      <c r="X29" s="20">
        <f t="shared" si="10"/>
        <v>0.66744730679156905</v>
      </c>
    </row>
    <row r="30" spans="1:24" x14ac:dyDescent="0.25">
      <c r="A30" s="2" t="s">
        <v>2</v>
      </c>
      <c r="B30" s="2" t="s">
        <v>34</v>
      </c>
      <c r="C30" s="50">
        <v>1820</v>
      </c>
      <c r="D30" s="50">
        <f t="shared" si="0"/>
        <v>606.66666666666663</v>
      </c>
      <c r="E30" s="50">
        <v>1788</v>
      </c>
      <c r="F30" s="50">
        <f t="shared" si="1"/>
        <v>596</v>
      </c>
      <c r="G30" s="19">
        <v>489</v>
      </c>
      <c r="H30" s="20">
        <f t="shared" si="2"/>
        <v>0.80604395604395607</v>
      </c>
      <c r="I30" s="19">
        <v>400</v>
      </c>
      <c r="J30" s="20">
        <f t="shared" si="3"/>
        <v>0.65934065934065933</v>
      </c>
      <c r="K30" s="19">
        <v>403</v>
      </c>
      <c r="L30" s="20">
        <f t="shared" si="4"/>
        <v>0.6761744966442953</v>
      </c>
      <c r="M30" s="19">
        <v>426</v>
      </c>
      <c r="N30" s="20">
        <f t="shared" si="5"/>
        <v>0.70219780219780226</v>
      </c>
      <c r="O30" s="19">
        <v>390</v>
      </c>
      <c r="P30" s="20">
        <f t="shared" si="6"/>
        <v>0.65436241610738255</v>
      </c>
      <c r="Q30" s="19">
        <v>435</v>
      </c>
      <c r="R30" s="20">
        <f t="shared" si="7"/>
        <v>0.71703296703296704</v>
      </c>
      <c r="S30" s="19">
        <v>415</v>
      </c>
      <c r="T30" s="20">
        <f t="shared" si="8"/>
        <v>0.69630872483221473</v>
      </c>
      <c r="U30" s="19">
        <v>433</v>
      </c>
      <c r="V30" s="20">
        <f t="shared" si="9"/>
        <v>0.71373626373626375</v>
      </c>
      <c r="W30" s="19">
        <v>427</v>
      </c>
      <c r="X30" s="20">
        <f t="shared" si="10"/>
        <v>0.71644295302013428</v>
      </c>
    </row>
    <row r="31" spans="1:24" x14ac:dyDescent="0.25">
      <c r="A31" s="2" t="s">
        <v>2</v>
      </c>
      <c r="B31" s="2" t="s">
        <v>35</v>
      </c>
      <c r="C31" s="50">
        <v>368</v>
      </c>
      <c r="D31" s="50">
        <f t="shared" si="0"/>
        <v>122.66666666666667</v>
      </c>
      <c r="E31" s="50">
        <v>409</v>
      </c>
      <c r="F31" s="50">
        <f t="shared" si="1"/>
        <v>136.33333333333334</v>
      </c>
      <c r="G31" s="19">
        <v>134</v>
      </c>
      <c r="H31" s="20">
        <f t="shared" si="2"/>
        <v>1.0923913043478259</v>
      </c>
      <c r="I31" s="19">
        <v>104</v>
      </c>
      <c r="J31" s="20">
        <f t="shared" si="3"/>
        <v>0.84782608695652173</v>
      </c>
      <c r="K31" s="19">
        <v>113</v>
      </c>
      <c r="L31" s="20">
        <f t="shared" si="4"/>
        <v>0.82885085574572126</v>
      </c>
      <c r="M31" s="19">
        <v>125</v>
      </c>
      <c r="N31" s="20">
        <f t="shared" si="5"/>
        <v>1.0190217391304348</v>
      </c>
      <c r="O31" s="19">
        <v>97</v>
      </c>
      <c r="P31" s="20">
        <f t="shared" si="6"/>
        <v>0.71149144254278729</v>
      </c>
      <c r="Q31" s="19">
        <v>142</v>
      </c>
      <c r="R31" s="20">
        <f t="shared" si="7"/>
        <v>1.1576086956521738</v>
      </c>
      <c r="S31" s="19">
        <v>107</v>
      </c>
      <c r="T31" s="20">
        <f t="shared" si="8"/>
        <v>0.78484107579462092</v>
      </c>
      <c r="U31" s="19">
        <v>130</v>
      </c>
      <c r="V31" s="20">
        <f t="shared" si="9"/>
        <v>1.0597826086956521</v>
      </c>
      <c r="W31" s="19">
        <v>102</v>
      </c>
      <c r="X31" s="20">
        <f t="shared" si="10"/>
        <v>0.74816625916870405</v>
      </c>
    </row>
    <row r="32" spans="1:24" x14ac:dyDescent="0.25">
      <c r="A32" s="2" t="s">
        <v>2</v>
      </c>
      <c r="B32" s="2" t="s">
        <v>36</v>
      </c>
      <c r="C32" s="50">
        <v>147</v>
      </c>
      <c r="D32" s="50">
        <f t="shared" si="0"/>
        <v>49</v>
      </c>
      <c r="E32" s="50">
        <v>161</v>
      </c>
      <c r="F32" s="50">
        <f t="shared" si="1"/>
        <v>53.666666666666664</v>
      </c>
      <c r="G32" s="19">
        <v>49</v>
      </c>
      <c r="H32" s="20">
        <f t="shared" si="2"/>
        <v>1</v>
      </c>
      <c r="I32" s="19">
        <v>49</v>
      </c>
      <c r="J32" s="20">
        <f t="shared" si="3"/>
        <v>1</v>
      </c>
      <c r="K32" s="19">
        <v>46</v>
      </c>
      <c r="L32" s="20">
        <f t="shared" si="4"/>
        <v>0.85714285714285721</v>
      </c>
      <c r="M32" s="19">
        <v>40</v>
      </c>
      <c r="N32" s="20">
        <f t="shared" si="5"/>
        <v>0.81632653061224492</v>
      </c>
      <c r="O32" s="19">
        <v>35</v>
      </c>
      <c r="P32" s="20">
        <f t="shared" si="6"/>
        <v>0.65217391304347827</v>
      </c>
      <c r="Q32" s="19">
        <v>43</v>
      </c>
      <c r="R32" s="20">
        <f t="shared" si="7"/>
        <v>0.87755102040816324</v>
      </c>
      <c r="S32" s="19">
        <v>47</v>
      </c>
      <c r="T32" s="20">
        <f t="shared" si="8"/>
        <v>0.87577639751552794</v>
      </c>
      <c r="U32" s="19">
        <v>43</v>
      </c>
      <c r="V32" s="20">
        <f t="shared" si="9"/>
        <v>0.87755102040816324</v>
      </c>
      <c r="W32" s="19">
        <v>47</v>
      </c>
      <c r="X32" s="20">
        <f t="shared" si="10"/>
        <v>0.87577639751552794</v>
      </c>
    </row>
    <row r="33" spans="1:24" x14ac:dyDescent="0.25">
      <c r="A33" s="2" t="s">
        <v>5</v>
      </c>
      <c r="B33" s="2" t="s">
        <v>37</v>
      </c>
      <c r="C33" s="50">
        <v>130</v>
      </c>
      <c r="D33" s="50">
        <f t="shared" si="0"/>
        <v>43.333333333333336</v>
      </c>
      <c r="E33" s="50">
        <v>150</v>
      </c>
      <c r="F33" s="50">
        <f t="shared" si="1"/>
        <v>50</v>
      </c>
      <c r="G33" s="19">
        <v>36</v>
      </c>
      <c r="H33" s="20">
        <f t="shared" si="2"/>
        <v>0.8307692307692307</v>
      </c>
      <c r="I33" s="19">
        <v>30</v>
      </c>
      <c r="J33" s="20">
        <f t="shared" si="3"/>
        <v>0.69230769230769229</v>
      </c>
      <c r="K33" s="19">
        <v>43</v>
      </c>
      <c r="L33" s="20">
        <f t="shared" si="4"/>
        <v>0.86</v>
      </c>
      <c r="M33" s="19">
        <v>45</v>
      </c>
      <c r="N33" s="20">
        <f t="shared" si="5"/>
        <v>1.0384615384615383</v>
      </c>
      <c r="O33" s="19">
        <v>44</v>
      </c>
      <c r="P33" s="20">
        <f t="shared" si="6"/>
        <v>0.88</v>
      </c>
      <c r="Q33" s="19">
        <v>49</v>
      </c>
      <c r="R33" s="20">
        <f t="shared" si="7"/>
        <v>1.1307692307692307</v>
      </c>
      <c r="S33" s="19">
        <v>41</v>
      </c>
      <c r="T33" s="20">
        <f t="shared" si="8"/>
        <v>0.82</v>
      </c>
      <c r="U33" s="19">
        <v>44</v>
      </c>
      <c r="V33" s="20">
        <f t="shared" si="9"/>
        <v>1.0153846153846153</v>
      </c>
      <c r="W33" s="19">
        <v>42</v>
      </c>
      <c r="X33" s="20">
        <f t="shared" si="10"/>
        <v>0.84</v>
      </c>
    </row>
    <row r="34" spans="1:24" x14ac:dyDescent="0.25">
      <c r="A34" s="2" t="s">
        <v>5</v>
      </c>
      <c r="B34" s="2" t="s">
        <v>38</v>
      </c>
      <c r="C34" s="50">
        <v>118</v>
      </c>
      <c r="D34" s="50">
        <f t="shared" si="0"/>
        <v>39.333333333333336</v>
      </c>
      <c r="E34" s="50">
        <v>150</v>
      </c>
      <c r="F34" s="50">
        <f t="shared" si="1"/>
        <v>50</v>
      </c>
      <c r="G34" s="19">
        <v>41</v>
      </c>
      <c r="H34" s="20">
        <f t="shared" si="2"/>
        <v>1.0423728813559321</v>
      </c>
      <c r="I34" s="19">
        <v>40</v>
      </c>
      <c r="J34" s="20">
        <f t="shared" si="3"/>
        <v>1.0169491525423728</v>
      </c>
      <c r="K34" s="19">
        <v>48</v>
      </c>
      <c r="L34" s="20">
        <f t="shared" si="4"/>
        <v>0.96</v>
      </c>
      <c r="M34" s="19">
        <v>59</v>
      </c>
      <c r="N34" s="20">
        <f t="shared" si="5"/>
        <v>1.5</v>
      </c>
      <c r="O34" s="19">
        <v>45</v>
      </c>
      <c r="P34" s="20">
        <f t="shared" si="6"/>
        <v>0.9</v>
      </c>
      <c r="Q34" s="19">
        <v>58</v>
      </c>
      <c r="R34" s="20">
        <f t="shared" si="7"/>
        <v>1.4745762711864405</v>
      </c>
      <c r="S34" s="19">
        <v>46</v>
      </c>
      <c r="T34" s="20">
        <f t="shared" si="8"/>
        <v>0.92</v>
      </c>
      <c r="U34" s="19">
        <v>58</v>
      </c>
      <c r="V34" s="20">
        <f t="shared" si="9"/>
        <v>1.4745762711864405</v>
      </c>
      <c r="W34" s="19">
        <v>40</v>
      </c>
      <c r="X34" s="20">
        <f t="shared" si="10"/>
        <v>0.8</v>
      </c>
    </row>
    <row r="35" spans="1:24" x14ac:dyDescent="0.25">
      <c r="A35" s="2" t="s">
        <v>5</v>
      </c>
      <c r="B35" s="2" t="s">
        <v>39</v>
      </c>
      <c r="C35" s="50">
        <v>179</v>
      </c>
      <c r="D35" s="50">
        <f t="shared" si="0"/>
        <v>59.666666666666664</v>
      </c>
      <c r="E35" s="50">
        <v>210</v>
      </c>
      <c r="F35" s="50">
        <f t="shared" si="1"/>
        <v>70</v>
      </c>
      <c r="G35" s="19">
        <v>58</v>
      </c>
      <c r="H35" s="20">
        <f t="shared" si="2"/>
        <v>0.97206703910614534</v>
      </c>
      <c r="I35" s="19">
        <v>53</v>
      </c>
      <c r="J35" s="20">
        <f t="shared" si="3"/>
        <v>0.88826815642458101</v>
      </c>
      <c r="K35" s="19">
        <v>54</v>
      </c>
      <c r="L35" s="20">
        <f t="shared" si="4"/>
        <v>0.77142857142857146</v>
      </c>
      <c r="M35" s="19">
        <v>53</v>
      </c>
      <c r="N35" s="20">
        <f t="shared" si="5"/>
        <v>0.88826815642458101</v>
      </c>
      <c r="O35" s="19">
        <v>47</v>
      </c>
      <c r="P35" s="20">
        <f t="shared" si="6"/>
        <v>0.67142857142857137</v>
      </c>
      <c r="Q35" s="19">
        <v>56</v>
      </c>
      <c r="R35" s="20">
        <f t="shared" si="7"/>
        <v>0.93854748603351956</v>
      </c>
      <c r="S35" s="19">
        <v>56</v>
      </c>
      <c r="T35" s="20">
        <f t="shared" si="8"/>
        <v>0.8</v>
      </c>
      <c r="U35" s="19">
        <v>59</v>
      </c>
      <c r="V35" s="20">
        <f t="shared" si="9"/>
        <v>0.98882681564245811</v>
      </c>
      <c r="W35" s="19">
        <v>47</v>
      </c>
      <c r="X35" s="20">
        <f t="shared" si="10"/>
        <v>0.67142857142857137</v>
      </c>
    </row>
    <row r="36" spans="1:24" x14ac:dyDescent="0.25">
      <c r="A36" s="2" t="s">
        <v>2</v>
      </c>
      <c r="B36" s="2" t="s">
        <v>40</v>
      </c>
      <c r="C36" s="50">
        <v>142</v>
      </c>
      <c r="D36" s="50">
        <f t="shared" si="0"/>
        <v>47.333333333333336</v>
      </c>
      <c r="E36" s="50">
        <v>149</v>
      </c>
      <c r="F36" s="50">
        <f t="shared" si="1"/>
        <v>49.666666666666664</v>
      </c>
      <c r="G36" s="19">
        <v>39</v>
      </c>
      <c r="H36" s="20">
        <f t="shared" si="2"/>
        <v>0.823943661971831</v>
      </c>
      <c r="I36" s="19">
        <v>38</v>
      </c>
      <c r="J36" s="20">
        <f t="shared" si="3"/>
        <v>0.80281690140845063</v>
      </c>
      <c r="K36" s="19">
        <v>50</v>
      </c>
      <c r="L36" s="20">
        <f t="shared" si="4"/>
        <v>1.0067114093959733</v>
      </c>
      <c r="M36" s="19">
        <v>47</v>
      </c>
      <c r="N36" s="20">
        <f t="shared" si="5"/>
        <v>0.99295774647887314</v>
      </c>
      <c r="O36" s="19">
        <v>43</v>
      </c>
      <c r="P36" s="20">
        <f t="shared" si="6"/>
        <v>0.865771812080537</v>
      </c>
      <c r="Q36" s="19">
        <v>48</v>
      </c>
      <c r="R36" s="20">
        <f t="shared" si="7"/>
        <v>1.0140845070422535</v>
      </c>
      <c r="S36" s="19">
        <v>50</v>
      </c>
      <c r="T36" s="20">
        <f t="shared" si="8"/>
        <v>1.0067114093959733</v>
      </c>
      <c r="U36" s="19">
        <v>50</v>
      </c>
      <c r="V36" s="20">
        <f t="shared" si="9"/>
        <v>1.056338028169014</v>
      </c>
      <c r="W36" s="19">
        <v>51</v>
      </c>
      <c r="X36" s="20">
        <f t="shared" si="10"/>
        <v>1.0268456375838926</v>
      </c>
    </row>
    <row r="37" spans="1:24" x14ac:dyDescent="0.25">
      <c r="A37" s="2" t="s">
        <v>5</v>
      </c>
      <c r="B37" s="2" t="s">
        <v>41</v>
      </c>
      <c r="C37" s="50">
        <v>556</v>
      </c>
      <c r="D37" s="50">
        <f t="shared" si="0"/>
        <v>185.33333333333334</v>
      </c>
      <c r="E37" s="50">
        <v>539</v>
      </c>
      <c r="F37" s="50">
        <f t="shared" si="1"/>
        <v>179.66666666666666</v>
      </c>
      <c r="G37" s="19">
        <v>168</v>
      </c>
      <c r="H37" s="20">
        <f t="shared" si="2"/>
        <v>0.90647482014388481</v>
      </c>
      <c r="I37" s="19">
        <v>172</v>
      </c>
      <c r="J37" s="20">
        <f t="shared" si="3"/>
        <v>0.92805755395683454</v>
      </c>
      <c r="K37" s="19">
        <v>110</v>
      </c>
      <c r="L37" s="20">
        <f t="shared" si="4"/>
        <v>0.61224489795918369</v>
      </c>
      <c r="M37" s="19">
        <v>162</v>
      </c>
      <c r="N37" s="20">
        <f t="shared" si="5"/>
        <v>0.87410071942446044</v>
      </c>
      <c r="O37" s="19">
        <v>141</v>
      </c>
      <c r="P37" s="20">
        <f t="shared" si="6"/>
        <v>0.7847866419294991</v>
      </c>
      <c r="Q37" s="19">
        <v>159</v>
      </c>
      <c r="R37" s="20">
        <f t="shared" si="7"/>
        <v>0.8579136690647482</v>
      </c>
      <c r="S37" s="19">
        <v>144</v>
      </c>
      <c r="T37" s="20">
        <f t="shared" si="8"/>
        <v>0.80148423005565872</v>
      </c>
      <c r="U37" s="19">
        <v>143</v>
      </c>
      <c r="V37" s="20">
        <f t="shared" si="9"/>
        <v>0.77158273381294962</v>
      </c>
      <c r="W37" s="19">
        <v>138</v>
      </c>
      <c r="X37" s="20">
        <f t="shared" si="10"/>
        <v>0.76808905380333958</v>
      </c>
    </row>
    <row r="38" spans="1:24" x14ac:dyDescent="0.25">
      <c r="A38" s="2" t="s">
        <v>2</v>
      </c>
      <c r="B38" s="2" t="s">
        <v>42</v>
      </c>
      <c r="C38" s="50">
        <v>104</v>
      </c>
      <c r="D38" s="50">
        <f t="shared" si="0"/>
        <v>34.666666666666664</v>
      </c>
      <c r="E38" s="50">
        <v>106</v>
      </c>
      <c r="F38" s="50">
        <f t="shared" si="1"/>
        <v>35.333333333333336</v>
      </c>
      <c r="G38" s="19">
        <v>45</v>
      </c>
      <c r="H38" s="20">
        <f t="shared" si="2"/>
        <v>1.2980769230769231</v>
      </c>
      <c r="I38" s="19">
        <v>45</v>
      </c>
      <c r="J38" s="20">
        <f t="shared" si="3"/>
        <v>1.2980769230769231</v>
      </c>
      <c r="K38" s="19">
        <v>39</v>
      </c>
      <c r="L38" s="20">
        <f t="shared" si="4"/>
        <v>1.1037735849056602</v>
      </c>
      <c r="M38" s="19">
        <v>44</v>
      </c>
      <c r="N38" s="20">
        <f t="shared" si="5"/>
        <v>1.2692307692307694</v>
      </c>
      <c r="O38" s="19">
        <v>38</v>
      </c>
      <c r="P38" s="20">
        <f t="shared" si="6"/>
        <v>1.0754716981132075</v>
      </c>
      <c r="Q38" s="19">
        <v>39</v>
      </c>
      <c r="R38" s="20">
        <f t="shared" si="7"/>
        <v>1.125</v>
      </c>
      <c r="S38" s="19">
        <v>36</v>
      </c>
      <c r="T38" s="20">
        <f t="shared" si="8"/>
        <v>1.0188679245283019</v>
      </c>
      <c r="U38" s="19">
        <v>44</v>
      </c>
      <c r="V38" s="20">
        <f t="shared" si="9"/>
        <v>1.2692307692307694</v>
      </c>
      <c r="W38" s="19">
        <v>40</v>
      </c>
      <c r="X38" s="20">
        <f t="shared" si="10"/>
        <v>1.1320754716981132</v>
      </c>
    </row>
    <row r="39" spans="1:24" x14ac:dyDescent="0.25">
      <c r="A39" s="2" t="s">
        <v>5</v>
      </c>
      <c r="B39" s="2" t="s">
        <v>43</v>
      </c>
      <c r="C39" s="50">
        <v>446</v>
      </c>
      <c r="D39" s="50">
        <f t="shared" si="0"/>
        <v>148.66666666666666</v>
      </c>
      <c r="E39" s="50">
        <v>448</v>
      </c>
      <c r="F39" s="50">
        <f t="shared" si="1"/>
        <v>149.33333333333334</v>
      </c>
      <c r="G39" s="19">
        <v>118</v>
      </c>
      <c r="H39" s="20">
        <f t="shared" si="2"/>
        <v>0.79372197309417047</v>
      </c>
      <c r="I39" s="19">
        <v>113</v>
      </c>
      <c r="J39" s="20">
        <f t="shared" si="3"/>
        <v>0.76008968609865479</v>
      </c>
      <c r="K39" s="19">
        <v>123</v>
      </c>
      <c r="L39" s="20">
        <f t="shared" si="4"/>
        <v>0.82366071428571419</v>
      </c>
      <c r="M39" s="19">
        <v>122</v>
      </c>
      <c r="N39" s="20">
        <f t="shared" si="5"/>
        <v>0.820627802690583</v>
      </c>
      <c r="O39" s="19">
        <v>108</v>
      </c>
      <c r="P39" s="20">
        <f t="shared" si="6"/>
        <v>0.7232142857142857</v>
      </c>
      <c r="Q39" s="19">
        <v>113</v>
      </c>
      <c r="R39" s="20">
        <f t="shared" si="7"/>
        <v>0.76008968609865479</v>
      </c>
      <c r="S39" s="19">
        <v>116</v>
      </c>
      <c r="T39" s="20">
        <f t="shared" si="8"/>
        <v>0.77678571428571419</v>
      </c>
      <c r="U39" s="19">
        <v>98</v>
      </c>
      <c r="V39" s="20">
        <f t="shared" si="9"/>
        <v>0.65919282511210764</v>
      </c>
      <c r="W39" s="19">
        <v>116</v>
      </c>
      <c r="X39" s="20">
        <f t="shared" si="10"/>
        <v>0.77678571428571419</v>
      </c>
    </row>
    <row r="40" spans="1:24" x14ac:dyDescent="0.25">
      <c r="A40" s="2" t="s">
        <v>3</v>
      </c>
      <c r="B40" s="2" t="s">
        <v>44</v>
      </c>
      <c r="C40" s="50">
        <v>455</v>
      </c>
      <c r="D40" s="50">
        <f t="shared" si="0"/>
        <v>151.66666666666666</v>
      </c>
      <c r="E40" s="50">
        <v>539</v>
      </c>
      <c r="F40" s="50">
        <f t="shared" si="1"/>
        <v>179.66666666666666</v>
      </c>
      <c r="G40" s="19">
        <v>152</v>
      </c>
      <c r="H40" s="20">
        <f t="shared" si="2"/>
        <v>1.0021978021978022</v>
      </c>
      <c r="I40" s="19">
        <v>120</v>
      </c>
      <c r="J40" s="20">
        <f t="shared" si="3"/>
        <v>0.79120879120879128</v>
      </c>
      <c r="K40" s="19">
        <v>116</v>
      </c>
      <c r="L40" s="20">
        <f t="shared" si="4"/>
        <v>0.64564007421150282</v>
      </c>
      <c r="M40" s="19">
        <v>155</v>
      </c>
      <c r="N40" s="20">
        <f t="shared" si="5"/>
        <v>1.0219780219780221</v>
      </c>
      <c r="O40" s="19">
        <v>116</v>
      </c>
      <c r="P40" s="20">
        <f t="shared" si="6"/>
        <v>0.64564007421150282</v>
      </c>
      <c r="Q40" s="19">
        <v>140</v>
      </c>
      <c r="R40" s="20">
        <f t="shared" si="7"/>
        <v>0.92307692307692313</v>
      </c>
      <c r="S40" s="19">
        <v>121</v>
      </c>
      <c r="T40" s="20">
        <f t="shared" si="8"/>
        <v>0.67346938775510212</v>
      </c>
      <c r="U40" s="19">
        <v>120</v>
      </c>
      <c r="V40" s="20">
        <f t="shared" si="9"/>
        <v>0.79120879120879128</v>
      </c>
      <c r="W40" s="19">
        <v>107</v>
      </c>
      <c r="X40" s="20">
        <f t="shared" si="10"/>
        <v>0.59554730983302417</v>
      </c>
    </row>
    <row r="41" spans="1:24" x14ac:dyDescent="0.25">
      <c r="A41" s="2" t="s">
        <v>5</v>
      </c>
      <c r="B41" s="2" t="s">
        <v>45</v>
      </c>
      <c r="C41" s="50">
        <v>150</v>
      </c>
      <c r="D41" s="50">
        <f t="shared" si="0"/>
        <v>50</v>
      </c>
      <c r="E41" s="50">
        <v>150</v>
      </c>
      <c r="F41" s="50">
        <f t="shared" si="1"/>
        <v>50</v>
      </c>
      <c r="G41" s="19">
        <v>56</v>
      </c>
      <c r="H41" s="20">
        <f t="shared" si="2"/>
        <v>1.1200000000000001</v>
      </c>
      <c r="I41" s="19">
        <v>51</v>
      </c>
      <c r="J41" s="20">
        <f t="shared" si="3"/>
        <v>1.02</v>
      </c>
      <c r="K41" s="19">
        <v>59</v>
      </c>
      <c r="L41" s="20">
        <f t="shared" si="4"/>
        <v>1.18</v>
      </c>
      <c r="M41" s="19">
        <v>51</v>
      </c>
      <c r="N41" s="20">
        <f t="shared" si="5"/>
        <v>1.02</v>
      </c>
      <c r="O41" s="19">
        <v>61</v>
      </c>
      <c r="P41" s="20">
        <f t="shared" si="6"/>
        <v>1.22</v>
      </c>
      <c r="Q41" s="19">
        <v>48</v>
      </c>
      <c r="R41" s="20">
        <f t="shared" si="7"/>
        <v>0.96</v>
      </c>
      <c r="S41" s="19">
        <v>58</v>
      </c>
      <c r="T41" s="20">
        <f t="shared" si="8"/>
        <v>1.1599999999999999</v>
      </c>
      <c r="U41" s="19">
        <v>42</v>
      </c>
      <c r="V41" s="20">
        <f t="shared" si="9"/>
        <v>0.84</v>
      </c>
      <c r="W41" s="19">
        <v>51</v>
      </c>
      <c r="X41" s="20">
        <f t="shared" si="10"/>
        <v>1.02</v>
      </c>
    </row>
    <row r="42" spans="1:24" x14ac:dyDescent="0.25">
      <c r="A42" s="2" t="s">
        <v>2</v>
      </c>
      <c r="B42" s="2" t="s">
        <v>46</v>
      </c>
      <c r="C42" s="50">
        <v>160</v>
      </c>
      <c r="D42" s="50">
        <f t="shared" si="0"/>
        <v>53.333333333333336</v>
      </c>
      <c r="E42" s="50">
        <v>191</v>
      </c>
      <c r="F42" s="50">
        <f t="shared" si="1"/>
        <v>63.666666666666664</v>
      </c>
      <c r="G42" s="19">
        <v>56</v>
      </c>
      <c r="H42" s="20">
        <f t="shared" si="2"/>
        <v>1.05</v>
      </c>
      <c r="I42" s="19">
        <v>50</v>
      </c>
      <c r="J42" s="20">
        <f t="shared" si="3"/>
        <v>0.9375</v>
      </c>
      <c r="K42" s="19">
        <v>45</v>
      </c>
      <c r="L42" s="20">
        <f t="shared" si="4"/>
        <v>0.70680628272251311</v>
      </c>
      <c r="M42" s="19">
        <v>59</v>
      </c>
      <c r="N42" s="20">
        <f t="shared" si="5"/>
        <v>1.10625</v>
      </c>
      <c r="O42" s="19">
        <v>52</v>
      </c>
      <c r="P42" s="20">
        <f t="shared" si="6"/>
        <v>0.81675392670157076</v>
      </c>
      <c r="Q42" s="19">
        <v>57</v>
      </c>
      <c r="R42" s="20">
        <f t="shared" si="7"/>
        <v>1.0687499999999999</v>
      </c>
      <c r="S42" s="19">
        <v>50</v>
      </c>
      <c r="T42" s="20">
        <f t="shared" si="8"/>
        <v>0.78534031413612571</v>
      </c>
      <c r="U42" s="19">
        <v>52</v>
      </c>
      <c r="V42" s="20">
        <f t="shared" si="9"/>
        <v>0.97499999999999998</v>
      </c>
      <c r="W42" s="19">
        <v>47</v>
      </c>
      <c r="X42" s="20">
        <f t="shared" si="10"/>
        <v>0.73821989528795817</v>
      </c>
    </row>
    <row r="43" spans="1:24" x14ac:dyDescent="0.25">
      <c r="A43" s="2" t="s">
        <v>2</v>
      </c>
      <c r="B43" s="2" t="s">
        <v>47</v>
      </c>
      <c r="C43" s="50">
        <v>96</v>
      </c>
      <c r="D43" s="50">
        <f t="shared" si="0"/>
        <v>32</v>
      </c>
      <c r="E43" s="50">
        <v>112</v>
      </c>
      <c r="F43" s="50">
        <f t="shared" si="1"/>
        <v>37.333333333333336</v>
      </c>
      <c r="G43" s="19">
        <v>33</v>
      </c>
      <c r="H43" s="20">
        <f t="shared" si="2"/>
        <v>1.03125</v>
      </c>
      <c r="I43" s="19">
        <v>32</v>
      </c>
      <c r="J43" s="20">
        <f t="shared" si="3"/>
        <v>1</v>
      </c>
      <c r="K43" s="19">
        <v>51</v>
      </c>
      <c r="L43" s="20">
        <f t="shared" si="4"/>
        <v>1.3660714285714284</v>
      </c>
      <c r="M43" s="19">
        <v>36</v>
      </c>
      <c r="N43" s="20">
        <f t="shared" si="5"/>
        <v>1.125</v>
      </c>
      <c r="O43" s="19">
        <v>50</v>
      </c>
      <c r="P43" s="20">
        <f t="shared" si="6"/>
        <v>1.3392857142857142</v>
      </c>
      <c r="Q43" s="19">
        <v>38</v>
      </c>
      <c r="R43" s="20">
        <f t="shared" si="7"/>
        <v>1.1875</v>
      </c>
      <c r="S43" s="19">
        <v>49</v>
      </c>
      <c r="T43" s="20">
        <f t="shared" si="8"/>
        <v>1.3125</v>
      </c>
      <c r="U43" s="19">
        <v>32</v>
      </c>
      <c r="V43" s="20">
        <f t="shared" si="9"/>
        <v>1</v>
      </c>
      <c r="W43" s="19">
        <v>50</v>
      </c>
      <c r="X43" s="20">
        <f t="shared" si="10"/>
        <v>1.3392857142857142</v>
      </c>
    </row>
    <row r="44" spans="1:24" x14ac:dyDescent="0.25">
      <c r="A44" s="2" t="s">
        <v>4</v>
      </c>
      <c r="B44" s="2" t="s">
        <v>48</v>
      </c>
      <c r="C44" s="50">
        <v>2612</v>
      </c>
      <c r="D44" s="50">
        <f t="shared" si="0"/>
        <v>870.66666666666663</v>
      </c>
      <c r="E44" s="50">
        <v>2837</v>
      </c>
      <c r="F44" s="50">
        <f t="shared" si="1"/>
        <v>945.66666666666663</v>
      </c>
      <c r="G44" s="19">
        <v>768</v>
      </c>
      <c r="H44" s="20">
        <f t="shared" si="2"/>
        <v>0.88208269525268002</v>
      </c>
      <c r="I44" s="19">
        <v>724</v>
      </c>
      <c r="J44" s="20">
        <f t="shared" si="3"/>
        <v>0.83154670750382853</v>
      </c>
      <c r="K44" s="19">
        <v>607</v>
      </c>
      <c r="L44" s="20">
        <f t="shared" si="4"/>
        <v>0.64187522030313715</v>
      </c>
      <c r="M44" s="19">
        <v>725</v>
      </c>
      <c r="N44" s="20">
        <f t="shared" si="5"/>
        <v>0.83269525267993882</v>
      </c>
      <c r="O44" s="19">
        <v>590</v>
      </c>
      <c r="P44" s="20">
        <f t="shared" si="6"/>
        <v>0.62389848431441663</v>
      </c>
      <c r="Q44" s="19">
        <v>727</v>
      </c>
      <c r="R44" s="20">
        <f t="shared" si="7"/>
        <v>0.8349923430321593</v>
      </c>
      <c r="S44" s="19">
        <v>603</v>
      </c>
      <c r="T44" s="20">
        <f t="shared" si="8"/>
        <v>0.63764540007049708</v>
      </c>
      <c r="U44" s="19">
        <v>684</v>
      </c>
      <c r="V44" s="20">
        <f t="shared" si="9"/>
        <v>0.78560490045941811</v>
      </c>
      <c r="W44" s="19">
        <v>593</v>
      </c>
      <c r="X44" s="20">
        <f t="shared" si="10"/>
        <v>0.6270708494888968</v>
      </c>
    </row>
    <row r="45" spans="1:24" x14ac:dyDescent="0.25">
      <c r="A45" s="2" t="s">
        <v>4</v>
      </c>
      <c r="B45" s="2" t="s">
        <v>49</v>
      </c>
      <c r="C45" s="50">
        <v>174</v>
      </c>
      <c r="D45" s="50">
        <f t="shared" si="0"/>
        <v>58</v>
      </c>
      <c r="E45" s="50">
        <v>227</v>
      </c>
      <c r="F45" s="50">
        <f t="shared" si="1"/>
        <v>75.666666666666671</v>
      </c>
      <c r="G45" s="19">
        <v>36</v>
      </c>
      <c r="H45" s="20">
        <f t="shared" si="2"/>
        <v>0.62068965517241381</v>
      </c>
      <c r="I45" s="19">
        <v>37</v>
      </c>
      <c r="J45" s="20">
        <f t="shared" si="3"/>
        <v>0.63793103448275867</v>
      </c>
      <c r="K45" s="19">
        <v>54</v>
      </c>
      <c r="L45" s="20">
        <f t="shared" si="4"/>
        <v>0.71365638766519823</v>
      </c>
      <c r="M45" s="19">
        <v>30</v>
      </c>
      <c r="N45" s="20">
        <f t="shared" si="5"/>
        <v>0.51724137931034486</v>
      </c>
      <c r="O45" s="19">
        <v>53</v>
      </c>
      <c r="P45" s="20">
        <f t="shared" si="6"/>
        <v>0.70044052863436124</v>
      </c>
      <c r="Q45" s="19">
        <v>43</v>
      </c>
      <c r="R45" s="20">
        <f t="shared" si="7"/>
        <v>0.74137931034482762</v>
      </c>
      <c r="S45" s="19">
        <v>53</v>
      </c>
      <c r="T45" s="20">
        <f t="shared" si="8"/>
        <v>0.70044052863436124</v>
      </c>
      <c r="U45" s="19">
        <v>38</v>
      </c>
      <c r="V45" s="20">
        <f t="shared" si="9"/>
        <v>0.65517241379310343</v>
      </c>
      <c r="W45" s="19">
        <v>48</v>
      </c>
      <c r="X45" s="20">
        <f t="shared" si="10"/>
        <v>0.63436123348017615</v>
      </c>
    </row>
    <row r="46" spans="1:24" x14ac:dyDescent="0.25">
      <c r="A46" s="2" t="s">
        <v>5</v>
      </c>
      <c r="B46" s="2" t="s">
        <v>50</v>
      </c>
      <c r="C46" s="50">
        <v>539</v>
      </c>
      <c r="D46" s="50">
        <f t="shared" si="0"/>
        <v>179.66666666666666</v>
      </c>
      <c r="E46" s="50">
        <v>556</v>
      </c>
      <c r="F46" s="50">
        <f t="shared" si="1"/>
        <v>185.33333333333334</v>
      </c>
      <c r="G46" s="19">
        <v>171</v>
      </c>
      <c r="H46" s="20">
        <f t="shared" si="2"/>
        <v>0.95176252319109467</v>
      </c>
      <c r="I46" s="19">
        <v>163</v>
      </c>
      <c r="J46" s="20">
        <f t="shared" si="3"/>
        <v>0.90723562152133586</v>
      </c>
      <c r="K46" s="19">
        <v>127</v>
      </c>
      <c r="L46" s="20">
        <f t="shared" si="4"/>
        <v>0.68525179856115104</v>
      </c>
      <c r="M46" s="19">
        <v>191</v>
      </c>
      <c r="N46" s="20">
        <f t="shared" si="5"/>
        <v>1.0630797773654916</v>
      </c>
      <c r="O46" s="19">
        <v>142</v>
      </c>
      <c r="P46" s="20">
        <f t="shared" si="6"/>
        <v>0.76618705035971224</v>
      </c>
      <c r="Q46" s="19">
        <v>169</v>
      </c>
      <c r="R46" s="20">
        <f t="shared" si="7"/>
        <v>0.94063079777365499</v>
      </c>
      <c r="S46" s="19">
        <v>147</v>
      </c>
      <c r="T46" s="20">
        <f t="shared" si="8"/>
        <v>0.79316546762589923</v>
      </c>
      <c r="U46" s="19">
        <v>155</v>
      </c>
      <c r="V46" s="20">
        <f t="shared" si="9"/>
        <v>0.86270871985157704</v>
      </c>
      <c r="W46" s="19">
        <v>145</v>
      </c>
      <c r="X46" s="20">
        <f t="shared" si="10"/>
        <v>0.78237410071942437</v>
      </c>
    </row>
    <row r="47" spans="1:24" x14ac:dyDescent="0.25">
      <c r="A47" s="2" t="s">
        <v>2</v>
      </c>
      <c r="B47" s="2" t="s">
        <v>51</v>
      </c>
      <c r="C47" s="50">
        <v>249</v>
      </c>
      <c r="D47" s="50">
        <f t="shared" si="0"/>
        <v>83</v>
      </c>
      <c r="E47" s="50">
        <v>243</v>
      </c>
      <c r="F47" s="50">
        <f t="shared" si="1"/>
        <v>81</v>
      </c>
      <c r="G47" s="19">
        <v>63</v>
      </c>
      <c r="H47" s="20">
        <f t="shared" si="2"/>
        <v>0.75903614457831325</v>
      </c>
      <c r="I47" s="19">
        <v>58</v>
      </c>
      <c r="J47" s="20">
        <f t="shared" si="3"/>
        <v>0.6987951807228916</v>
      </c>
      <c r="K47" s="19">
        <v>76</v>
      </c>
      <c r="L47" s="20">
        <f t="shared" si="4"/>
        <v>0.93827160493827155</v>
      </c>
      <c r="M47" s="19">
        <v>80</v>
      </c>
      <c r="N47" s="20">
        <f t="shared" si="5"/>
        <v>0.96385542168674698</v>
      </c>
      <c r="O47" s="19">
        <v>62</v>
      </c>
      <c r="P47" s="20">
        <f t="shared" si="6"/>
        <v>0.76543209876543206</v>
      </c>
      <c r="Q47" s="19">
        <v>76</v>
      </c>
      <c r="R47" s="20">
        <f t="shared" si="7"/>
        <v>0.91566265060240959</v>
      </c>
      <c r="S47" s="19">
        <v>58</v>
      </c>
      <c r="T47" s="20">
        <f t="shared" si="8"/>
        <v>0.71604938271604934</v>
      </c>
      <c r="U47" s="19">
        <v>76</v>
      </c>
      <c r="V47" s="20">
        <f t="shared" si="9"/>
        <v>0.91566265060240959</v>
      </c>
      <c r="W47" s="19">
        <v>68</v>
      </c>
      <c r="X47" s="20">
        <f t="shared" si="10"/>
        <v>0.83950617283950613</v>
      </c>
    </row>
    <row r="48" spans="1:24" x14ac:dyDescent="0.25">
      <c r="A48" s="2" t="s">
        <v>4</v>
      </c>
      <c r="B48" s="2" t="s">
        <v>52</v>
      </c>
      <c r="C48" s="50">
        <v>146</v>
      </c>
      <c r="D48" s="50">
        <f t="shared" si="0"/>
        <v>48.666666666666664</v>
      </c>
      <c r="E48" s="50">
        <v>145</v>
      </c>
      <c r="F48" s="50">
        <f t="shared" si="1"/>
        <v>48.333333333333336</v>
      </c>
      <c r="G48" s="19">
        <v>51</v>
      </c>
      <c r="H48" s="20">
        <f t="shared" si="2"/>
        <v>1.047945205479452</v>
      </c>
      <c r="I48" s="19">
        <v>49</v>
      </c>
      <c r="J48" s="20">
        <f t="shared" si="3"/>
        <v>1.0068493150684932</v>
      </c>
      <c r="K48" s="19">
        <v>42</v>
      </c>
      <c r="L48" s="20">
        <f t="shared" si="4"/>
        <v>0.86896551724137927</v>
      </c>
      <c r="M48" s="19">
        <v>44</v>
      </c>
      <c r="N48" s="20">
        <f t="shared" si="5"/>
        <v>0.90410958904109595</v>
      </c>
      <c r="O48" s="19">
        <v>39</v>
      </c>
      <c r="P48" s="20">
        <f t="shared" si="6"/>
        <v>0.80689655172413788</v>
      </c>
      <c r="Q48" s="19">
        <v>47</v>
      </c>
      <c r="R48" s="20">
        <f t="shared" si="7"/>
        <v>0.96575342465753433</v>
      </c>
      <c r="S48" s="19">
        <v>47</v>
      </c>
      <c r="T48" s="20">
        <f t="shared" si="8"/>
        <v>0.97241379310344822</v>
      </c>
      <c r="U48" s="19">
        <v>48</v>
      </c>
      <c r="V48" s="20">
        <f t="shared" si="9"/>
        <v>0.98630136986301375</v>
      </c>
      <c r="W48" s="19">
        <v>41</v>
      </c>
      <c r="X48" s="20">
        <f t="shared" si="10"/>
        <v>0.84827586206896544</v>
      </c>
    </row>
    <row r="49" spans="1:24" x14ac:dyDescent="0.25">
      <c r="A49" s="2" t="s">
        <v>5</v>
      </c>
      <c r="B49" s="2" t="s">
        <v>53</v>
      </c>
      <c r="C49" s="50">
        <v>307</v>
      </c>
      <c r="D49" s="50">
        <f t="shared" si="0"/>
        <v>102.33333333333333</v>
      </c>
      <c r="E49" s="50">
        <v>329</v>
      </c>
      <c r="F49" s="50">
        <f t="shared" si="1"/>
        <v>109.66666666666667</v>
      </c>
      <c r="G49" s="19">
        <v>94</v>
      </c>
      <c r="H49" s="20">
        <f t="shared" si="2"/>
        <v>0.91856677524429975</v>
      </c>
      <c r="I49" s="19">
        <v>92</v>
      </c>
      <c r="J49" s="20">
        <f t="shared" si="3"/>
        <v>0.89902280130293166</v>
      </c>
      <c r="K49" s="19">
        <v>94</v>
      </c>
      <c r="L49" s="20">
        <f t="shared" si="4"/>
        <v>0.8571428571428571</v>
      </c>
      <c r="M49" s="19">
        <v>75</v>
      </c>
      <c r="N49" s="20">
        <f t="shared" si="5"/>
        <v>0.73289902280130292</v>
      </c>
      <c r="O49" s="19">
        <v>86</v>
      </c>
      <c r="P49" s="20">
        <f t="shared" si="6"/>
        <v>0.78419452887537988</v>
      </c>
      <c r="Q49" s="19">
        <v>85</v>
      </c>
      <c r="R49" s="20">
        <f t="shared" si="7"/>
        <v>0.83061889250814336</v>
      </c>
      <c r="S49" s="19">
        <v>92</v>
      </c>
      <c r="T49" s="20">
        <f t="shared" si="8"/>
        <v>0.83890577507598785</v>
      </c>
      <c r="U49" s="19">
        <v>78</v>
      </c>
      <c r="V49" s="20">
        <f t="shared" si="9"/>
        <v>0.76221498371335505</v>
      </c>
      <c r="W49" s="19">
        <v>90</v>
      </c>
      <c r="X49" s="20">
        <f t="shared" si="10"/>
        <v>0.82066869300911849</v>
      </c>
    </row>
    <row r="50" spans="1:24" x14ac:dyDescent="0.25">
      <c r="A50" s="2" t="s">
        <v>3</v>
      </c>
      <c r="B50" s="2" t="s">
        <v>54</v>
      </c>
      <c r="C50" s="50">
        <v>254</v>
      </c>
      <c r="D50" s="50">
        <f t="shared" si="0"/>
        <v>84.666666666666671</v>
      </c>
      <c r="E50" s="50">
        <v>264</v>
      </c>
      <c r="F50" s="50">
        <f t="shared" si="1"/>
        <v>88</v>
      </c>
      <c r="G50" s="19">
        <v>84</v>
      </c>
      <c r="H50" s="20">
        <f t="shared" si="2"/>
        <v>0.99212598425196841</v>
      </c>
      <c r="I50" s="19">
        <v>78</v>
      </c>
      <c r="J50" s="20">
        <f t="shared" si="3"/>
        <v>0.92125984251968496</v>
      </c>
      <c r="K50" s="19">
        <v>76</v>
      </c>
      <c r="L50" s="20">
        <f t="shared" si="4"/>
        <v>0.86363636363636365</v>
      </c>
      <c r="M50" s="19">
        <v>100</v>
      </c>
      <c r="N50" s="20">
        <f t="shared" si="5"/>
        <v>1.1811023622047243</v>
      </c>
      <c r="O50" s="19">
        <v>83</v>
      </c>
      <c r="P50" s="20">
        <f t="shared" si="6"/>
        <v>0.94318181818181823</v>
      </c>
      <c r="Q50" s="19">
        <v>97</v>
      </c>
      <c r="R50" s="20">
        <f t="shared" si="7"/>
        <v>1.1456692913385826</v>
      </c>
      <c r="S50" s="19">
        <v>78</v>
      </c>
      <c r="T50" s="20">
        <f t="shared" si="8"/>
        <v>0.88636363636363635</v>
      </c>
      <c r="U50" s="19">
        <v>86</v>
      </c>
      <c r="V50" s="20">
        <f t="shared" si="9"/>
        <v>1.015748031496063</v>
      </c>
      <c r="W50" s="19">
        <v>83</v>
      </c>
      <c r="X50" s="20">
        <f t="shared" si="10"/>
        <v>0.94318181818181823</v>
      </c>
    </row>
    <row r="51" spans="1:24" x14ac:dyDescent="0.25">
      <c r="A51" s="2" t="s">
        <v>3</v>
      </c>
      <c r="B51" s="2" t="s">
        <v>55</v>
      </c>
      <c r="C51" s="50">
        <v>87</v>
      </c>
      <c r="D51" s="50">
        <f t="shared" si="0"/>
        <v>29</v>
      </c>
      <c r="E51" s="50">
        <v>73</v>
      </c>
      <c r="F51" s="50">
        <f t="shared" si="1"/>
        <v>24.333333333333332</v>
      </c>
      <c r="G51" s="19">
        <v>21</v>
      </c>
      <c r="H51" s="20">
        <f t="shared" si="2"/>
        <v>0.72413793103448276</v>
      </c>
      <c r="I51" s="19">
        <v>21</v>
      </c>
      <c r="J51" s="20">
        <f t="shared" si="3"/>
        <v>0.72413793103448276</v>
      </c>
      <c r="K51" s="19">
        <v>16</v>
      </c>
      <c r="L51" s="20">
        <f t="shared" si="4"/>
        <v>0.65753424657534254</v>
      </c>
      <c r="M51" s="19">
        <v>29</v>
      </c>
      <c r="N51" s="20">
        <f t="shared" si="5"/>
        <v>1</v>
      </c>
      <c r="O51" s="19">
        <v>18</v>
      </c>
      <c r="P51" s="20">
        <f t="shared" si="6"/>
        <v>0.73972602739726034</v>
      </c>
      <c r="Q51" s="19">
        <v>29</v>
      </c>
      <c r="R51" s="20">
        <f t="shared" si="7"/>
        <v>1</v>
      </c>
      <c r="S51" s="19">
        <v>15</v>
      </c>
      <c r="T51" s="20">
        <f t="shared" si="8"/>
        <v>0.61643835616438358</v>
      </c>
      <c r="U51" s="19">
        <v>28</v>
      </c>
      <c r="V51" s="20">
        <f t="shared" si="9"/>
        <v>0.96551724137931039</v>
      </c>
      <c r="W51" s="19">
        <v>14</v>
      </c>
      <c r="X51" s="20">
        <f t="shared" si="10"/>
        <v>0.57534246575342474</v>
      </c>
    </row>
    <row r="52" spans="1:24" x14ac:dyDescent="0.25">
      <c r="A52" s="2" t="s">
        <v>5</v>
      </c>
      <c r="B52" s="2" t="s">
        <v>56</v>
      </c>
      <c r="C52" s="50">
        <v>192</v>
      </c>
      <c r="D52" s="50">
        <f t="shared" si="0"/>
        <v>64</v>
      </c>
      <c r="E52" s="50">
        <v>244</v>
      </c>
      <c r="F52" s="50">
        <f t="shared" si="1"/>
        <v>81.333333333333329</v>
      </c>
      <c r="G52" s="19">
        <v>76</v>
      </c>
      <c r="H52" s="20">
        <f t="shared" si="2"/>
        <v>1.1875</v>
      </c>
      <c r="I52" s="19">
        <v>67</v>
      </c>
      <c r="J52" s="20">
        <f t="shared" si="3"/>
        <v>1.046875</v>
      </c>
      <c r="K52" s="19">
        <v>80</v>
      </c>
      <c r="L52" s="20">
        <f t="shared" si="4"/>
        <v>0.98360655737704927</v>
      </c>
      <c r="M52" s="19">
        <v>77</v>
      </c>
      <c r="N52" s="20">
        <f t="shared" si="5"/>
        <v>1.203125</v>
      </c>
      <c r="O52" s="19">
        <v>81</v>
      </c>
      <c r="P52" s="20">
        <f t="shared" si="6"/>
        <v>0.99590163934426235</v>
      </c>
      <c r="Q52" s="19">
        <v>78</v>
      </c>
      <c r="R52" s="20">
        <f t="shared" si="7"/>
        <v>1.21875</v>
      </c>
      <c r="S52" s="19">
        <v>84</v>
      </c>
      <c r="T52" s="20">
        <f t="shared" si="8"/>
        <v>1.0327868852459017</v>
      </c>
      <c r="U52" s="19">
        <v>69</v>
      </c>
      <c r="V52" s="20">
        <f t="shared" si="9"/>
        <v>1.078125</v>
      </c>
      <c r="W52" s="19">
        <v>72</v>
      </c>
      <c r="X52" s="20">
        <f t="shared" si="10"/>
        <v>0.88524590163934436</v>
      </c>
    </row>
    <row r="53" spans="1:24" x14ac:dyDescent="0.25">
      <c r="A53" s="2" t="s">
        <v>5</v>
      </c>
      <c r="B53" s="2" t="s">
        <v>57</v>
      </c>
      <c r="C53" s="50">
        <v>178</v>
      </c>
      <c r="D53" s="50">
        <f t="shared" si="0"/>
        <v>59.333333333333336</v>
      </c>
      <c r="E53" s="50">
        <v>190</v>
      </c>
      <c r="F53" s="50">
        <f t="shared" si="1"/>
        <v>63.333333333333336</v>
      </c>
      <c r="G53" s="19">
        <v>62</v>
      </c>
      <c r="H53" s="20">
        <f t="shared" si="2"/>
        <v>1.044943820224719</v>
      </c>
      <c r="I53" s="19">
        <v>62</v>
      </c>
      <c r="J53" s="20">
        <f t="shared" si="3"/>
        <v>1.044943820224719</v>
      </c>
      <c r="K53" s="19">
        <v>56</v>
      </c>
      <c r="L53" s="20">
        <f t="shared" si="4"/>
        <v>0.88421052631578945</v>
      </c>
      <c r="M53" s="19">
        <v>69</v>
      </c>
      <c r="N53" s="20">
        <f t="shared" si="5"/>
        <v>1.1629213483146066</v>
      </c>
      <c r="O53" s="19">
        <v>61</v>
      </c>
      <c r="P53" s="20">
        <f t="shared" si="6"/>
        <v>0.9631578947368421</v>
      </c>
      <c r="Q53" s="19">
        <v>66</v>
      </c>
      <c r="R53" s="20">
        <f t="shared" si="7"/>
        <v>1.1123595505617978</v>
      </c>
      <c r="S53" s="19">
        <v>58</v>
      </c>
      <c r="T53" s="20">
        <f t="shared" si="8"/>
        <v>0.91578947368421049</v>
      </c>
      <c r="U53" s="19">
        <v>68</v>
      </c>
      <c r="V53" s="20">
        <f t="shared" si="9"/>
        <v>1.146067415730337</v>
      </c>
      <c r="W53" s="19">
        <v>57</v>
      </c>
      <c r="X53" s="20">
        <f t="shared" si="10"/>
        <v>0.89999999999999991</v>
      </c>
    </row>
    <row r="54" spans="1:24" x14ac:dyDescent="0.25">
      <c r="A54" s="2" t="s">
        <v>3</v>
      </c>
      <c r="B54" s="2" t="s">
        <v>58</v>
      </c>
      <c r="C54" s="50">
        <v>655</v>
      </c>
      <c r="D54" s="50">
        <f t="shared" si="0"/>
        <v>218.33333333333334</v>
      </c>
      <c r="E54" s="50">
        <v>685</v>
      </c>
      <c r="F54" s="50">
        <f t="shared" si="1"/>
        <v>228.33333333333334</v>
      </c>
      <c r="G54" s="19">
        <v>212</v>
      </c>
      <c r="H54" s="20">
        <f t="shared" si="2"/>
        <v>0.97099236641221365</v>
      </c>
      <c r="I54" s="19">
        <v>210</v>
      </c>
      <c r="J54" s="20">
        <f t="shared" si="3"/>
        <v>0.96183206106870223</v>
      </c>
      <c r="K54" s="19">
        <v>182</v>
      </c>
      <c r="L54" s="20">
        <f t="shared" si="4"/>
        <v>0.79708029197080288</v>
      </c>
      <c r="M54" s="19">
        <v>214</v>
      </c>
      <c r="N54" s="20">
        <f t="shared" si="5"/>
        <v>0.98015267175572518</v>
      </c>
      <c r="O54" s="19">
        <v>180</v>
      </c>
      <c r="P54" s="20">
        <f t="shared" si="6"/>
        <v>0.7883211678832116</v>
      </c>
      <c r="Q54" s="19">
        <v>222</v>
      </c>
      <c r="R54" s="20">
        <f t="shared" si="7"/>
        <v>1.0167938931297709</v>
      </c>
      <c r="S54" s="19">
        <v>182</v>
      </c>
      <c r="T54" s="20">
        <f t="shared" si="8"/>
        <v>0.79708029197080288</v>
      </c>
      <c r="U54" s="19">
        <v>217</v>
      </c>
      <c r="V54" s="20">
        <f t="shared" si="9"/>
        <v>0.99389312977099231</v>
      </c>
      <c r="W54" s="19">
        <v>180</v>
      </c>
      <c r="X54" s="20">
        <f t="shared" si="10"/>
        <v>0.7883211678832116</v>
      </c>
    </row>
    <row r="55" spans="1:24" x14ac:dyDescent="0.25">
      <c r="A55" s="2" t="s">
        <v>4</v>
      </c>
      <c r="B55" s="2" t="s">
        <v>59</v>
      </c>
      <c r="C55" s="50">
        <v>225</v>
      </c>
      <c r="D55" s="50">
        <f t="shared" si="0"/>
        <v>75</v>
      </c>
      <c r="E55" s="50">
        <v>341</v>
      </c>
      <c r="F55" s="50">
        <f t="shared" si="1"/>
        <v>113.66666666666667</v>
      </c>
      <c r="G55" s="19">
        <v>74</v>
      </c>
      <c r="H55" s="20">
        <f t="shared" si="2"/>
        <v>0.98666666666666669</v>
      </c>
      <c r="I55" s="19">
        <v>69</v>
      </c>
      <c r="J55" s="20">
        <f t="shared" si="3"/>
        <v>0.92</v>
      </c>
      <c r="K55" s="19">
        <v>72</v>
      </c>
      <c r="L55" s="20">
        <f t="shared" si="4"/>
        <v>0.63343108504398826</v>
      </c>
      <c r="M55" s="19">
        <v>73</v>
      </c>
      <c r="N55" s="20">
        <f t="shared" si="5"/>
        <v>0.97333333333333338</v>
      </c>
      <c r="O55" s="19">
        <v>71</v>
      </c>
      <c r="P55" s="20">
        <f t="shared" si="6"/>
        <v>0.62463343108504399</v>
      </c>
      <c r="Q55" s="19">
        <v>73</v>
      </c>
      <c r="R55" s="20">
        <f t="shared" si="7"/>
        <v>0.97333333333333338</v>
      </c>
      <c r="S55" s="19">
        <v>73</v>
      </c>
      <c r="T55" s="20">
        <f t="shared" si="8"/>
        <v>0.64222873900293254</v>
      </c>
      <c r="U55" s="19">
        <v>62</v>
      </c>
      <c r="V55" s="20">
        <f t="shared" si="9"/>
        <v>0.82666666666666666</v>
      </c>
      <c r="W55" s="19">
        <v>72</v>
      </c>
      <c r="X55" s="20">
        <f t="shared" si="10"/>
        <v>0.63343108504398826</v>
      </c>
    </row>
    <row r="56" spans="1:24" x14ac:dyDescent="0.25">
      <c r="A56" s="2" t="s">
        <v>3</v>
      </c>
      <c r="B56" s="2" t="s">
        <v>60</v>
      </c>
      <c r="C56" s="50">
        <v>395</v>
      </c>
      <c r="D56" s="50">
        <f t="shared" si="0"/>
        <v>131.66666666666666</v>
      </c>
      <c r="E56" s="50">
        <v>452</v>
      </c>
      <c r="F56" s="50">
        <f t="shared" si="1"/>
        <v>150.66666666666666</v>
      </c>
      <c r="G56" s="19">
        <v>95</v>
      </c>
      <c r="H56" s="20">
        <f t="shared" si="2"/>
        <v>0.72151898734177222</v>
      </c>
      <c r="I56" s="19">
        <v>98</v>
      </c>
      <c r="J56" s="20">
        <f t="shared" si="3"/>
        <v>0.74430379746835451</v>
      </c>
      <c r="K56" s="19">
        <v>97</v>
      </c>
      <c r="L56" s="20">
        <f t="shared" si="4"/>
        <v>0.64380530973451333</v>
      </c>
      <c r="M56" s="19">
        <v>114</v>
      </c>
      <c r="N56" s="20">
        <f t="shared" si="5"/>
        <v>0.86582278481012664</v>
      </c>
      <c r="O56" s="19">
        <v>100</v>
      </c>
      <c r="P56" s="20">
        <f t="shared" si="6"/>
        <v>0.66371681415929207</v>
      </c>
      <c r="Q56" s="19">
        <v>120</v>
      </c>
      <c r="R56" s="20">
        <f t="shared" si="7"/>
        <v>0.91139240506329122</v>
      </c>
      <c r="S56" s="19">
        <v>108</v>
      </c>
      <c r="T56" s="20">
        <f t="shared" si="8"/>
        <v>0.7168141592920354</v>
      </c>
      <c r="U56" s="19">
        <v>95</v>
      </c>
      <c r="V56" s="20">
        <f t="shared" si="9"/>
        <v>0.72151898734177222</v>
      </c>
      <c r="W56" s="19">
        <v>97</v>
      </c>
      <c r="X56" s="20">
        <f t="shared" si="10"/>
        <v>0.64380530973451333</v>
      </c>
    </row>
    <row r="57" spans="1:24" x14ac:dyDescent="0.25">
      <c r="A57" s="2" t="s">
        <v>3</v>
      </c>
      <c r="B57" s="2" t="s">
        <v>61</v>
      </c>
      <c r="C57" s="50">
        <v>345</v>
      </c>
      <c r="D57" s="50">
        <f t="shared" si="0"/>
        <v>115</v>
      </c>
      <c r="E57" s="50">
        <v>441</v>
      </c>
      <c r="F57" s="50">
        <f t="shared" si="1"/>
        <v>147</v>
      </c>
      <c r="G57" s="19">
        <v>91</v>
      </c>
      <c r="H57" s="20">
        <f t="shared" si="2"/>
        <v>0.79130434782608694</v>
      </c>
      <c r="I57" s="19">
        <v>94</v>
      </c>
      <c r="J57" s="20">
        <f t="shared" si="3"/>
        <v>0.81739130434782614</v>
      </c>
      <c r="K57" s="19">
        <v>67</v>
      </c>
      <c r="L57" s="20">
        <f t="shared" si="4"/>
        <v>0.45578231292517007</v>
      </c>
      <c r="M57" s="19">
        <v>91</v>
      </c>
      <c r="N57" s="20">
        <f t="shared" si="5"/>
        <v>0.79130434782608694</v>
      </c>
      <c r="O57" s="19">
        <v>69</v>
      </c>
      <c r="P57" s="20">
        <f t="shared" si="6"/>
        <v>0.46938775510204084</v>
      </c>
      <c r="Q57" s="19">
        <v>92</v>
      </c>
      <c r="R57" s="20">
        <f t="shared" si="7"/>
        <v>0.8</v>
      </c>
      <c r="S57" s="19">
        <v>78</v>
      </c>
      <c r="T57" s="20">
        <f t="shared" si="8"/>
        <v>0.53061224489795922</v>
      </c>
      <c r="U57" s="19">
        <v>78</v>
      </c>
      <c r="V57" s="20">
        <f t="shared" si="9"/>
        <v>0.67826086956521736</v>
      </c>
      <c r="W57" s="19">
        <v>73</v>
      </c>
      <c r="X57" s="20">
        <f t="shared" si="10"/>
        <v>0.49659863945578231</v>
      </c>
    </row>
    <row r="58" spans="1:24" x14ac:dyDescent="0.25">
      <c r="A58" s="2" t="s">
        <v>5</v>
      </c>
      <c r="B58" s="2" t="s">
        <v>62</v>
      </c>
      <c r="C58" s="50">
        <v>312</v>
      </c>
      <c r="D58" s="50">
        <f t="shared" si="0"/>
        <v>104</v>
      </c>
      <c r="E58" s="50">
        <v>308</v>
      </c>
      <c r="F58" s="50">
        <f t="shared" si="1"/>
        <v>102.66666666666667</v>
      </c>
      <c r="G58" s="19">
        <v>103</v>
      </c>
      <c r="H58" s="20">
        <f t="shared" si="2"/>
        <v>0.99038461538461542</v>
      </c>
      <c r="I58" s="19">
        <v>99</v>
      </c>
      <c r="J58" s="20">
        <f t="shared" si="3"/>
        <v>0.95192307692307687</v>
      </c>
      <c r="K58" s="19">
        <v>97</v>
      </c>
      <c r="L58" s="20">
        <f t="shared" si="4"/>
        <v>0.94480519480519476</v>
      </c>
      <c r="M58" s="19">
        <v>93</v>
      </c>
      <c r="N58" s="20">
        <f t="shared" si="5"/>
        <v>0.89423076923076927</v>
      </c>
      <c r="O58" s="19">
        <v>93</v>
      </c>
      <c r="P58" s="20">
        <f t="shared" si="6"/>
        <v>0.90584415584415579</v>
      </c>
      <c r="Q58" s="19">
        <v>83</v>
      </c>
      <c r="R58" s="20">
        <f t="shared" si="7"/>
        <v>0.79807692307692313</v>
      </c>
      <c r="S58" s="19">
        <v>102</v>
      </c>
      <c r="T58" s="20">
        <f t="shared" si="8"/>
        <v>0.99350649350649345</v>
      </c>
      <c r="U58" s="19">
        <v>80</v>
      </c>
      <c r="V58" s="20">
        <f t="shared" si="9"/>
        <v>0.76923076923076927</v>
      </c>
      <c r="W58" s="19">
        <v>95</v>
      </c>
      <c r="X58" s="20">
        <f t="shared" si="10"/>
        <v>0.92532467532467533</v>
      </c>
    </row>
    <row r="59" spans="1:24" x14ac:dyDescent="0.25">
      <c r="A59" s="2" t="s">
        <v>3</v>
      </c>
      <c r="B59" s="2" t="s">
        <v>63</v>
      </c>
      <c r="C59" s="50">
        <v>93</v>
      </c>
      <c r="D59" s="50">
        <f t="shared" si="0"/>
        <v>31</v>
      </c>
      <c r="E59" s="50">
        <v>116</v>
      </c>
      <c r="F59" s="50">
        <f t="shared" si="1"/>
        <v>38.666666666666664</v>
      </c>
      <c r="G59" s="19">
        <v>31</v>
      </c>
      <c r="H59" s="20">
        <f t="shared" si="2"/>
        <v>1</v>
      </c>
      <c r="I59" s="19">
        <v>31</v>
      </c>
      <c r="J59" s="20">
        <f t="shared" si="3"/>
        <v>1</v>
      </c>
      <c r="K59" s="19">
        <v>25</v>
      </c>
      <c r="L59" s="20">
        <f t="shared" si="4"/>
        <v>0.64655172413793105</v>
      </c>
      <c r="M59" s="19">
        <v>22</v>
      </c>
      <c r="N59" s="20">
        <f t="shared" si="5"/>
        <v>0.70967741935483875</v>
      </c>
      <c r="O59" s="19">
        <v>30</v>
      </c>
      <c r="P59" s="20">
        <f t="shared" si="6"/>
        <v>0.77586206896551724</v>
      </c>
      <c r="Q59" s="19">
        <v>25</v>
      </c>
      <c r="R59" s="20">
        <f t="shared" si="7"/>
        <v>0.80645161290322576</v>
      </c>
      <c r="S59" s="19">
        <v>28</v>
      </c>
      <c r="T59" s="20">
        <f t="shared" si="8"/>
        <v>0.72413793103448276</v>
      </c>
      <c r="U59" s="19">
        <v>19</v>
      </c>
      <c r="V59" s="20">
        <f t="shared" si="9"/>
        <v>0.61290322580645162</v>
      </c>
      <c r="W59" s="19">
        <v>28</v>
      </c>
      <c r="X59" s="20">
        <f t="shared" si="10"/>
        <v>0.72413793103448276</v>
      </c>
    </row>
    <row r="60" spans="1:24" x14ac:dyDescent="0.25">
      <c r="A60" s="2" t="s">
        <v>5</v>
      </c>
      <c r="B60" s="2" t="s">
        <v>64</v>
      </c>
      <c r="C60" s="50">
        <v>203</v>
      </c>
      <c r="D60" s="50">
        <f t="shared" si="0"/>
        <v>67.666666666666671</v>
      </c>
      <c r="E60" s="50">
        <v>165</v>
      </c>
      <c r="F60" s="50">
        <f t="shared" si="1"/>
        <v>55</v>
      </c>
      <c r="G60" s="19">
        <v>66</v>
      </c>
      <c r="H60" s="20">
        <f t="shared" si="2"/>
        <v>0.97536945812807874</v>
      </c>
      <c r="I60" s="19">
        <v>63</v>
      </c>
      <c r="J60" s="20">
        <f t="shared" si="3"/>
        <v>0.93103448275862066</v>
      </c>
      <c r="K60" s="19">
        <v>60</v>
      </c>
      <c r="L60" s="20">
        <f t="shared" si="4"/>
        <v>1.0909090909090908</v>
      </c>
      <c r="M60" s="19">
        <v>66</v>
      </c>
      <c r="N60" s="20">
        <f t="shared" si="5"/>
        <v>0.97536945812807874</v>
      </c>
      <c r="O60" s="19">
        <v>73</v>
      </c>
      <c r="P60" s="20">
        <f t="shared" si="6"/>
        <v>1.3272727272727274</v>
      </c>
      <c r="Q60" s="19">
        <v>61</v>
      </c>
      <c r="R60" s="20">
        <f t="shared" si="7"/>
        <v>0.90147783251231517</v>
      </c>
      <c r="S60" s="19">
        <v>70</v>
      </c>
      <c r="T60" s="20">
        <f t="shared" si="8"/>
        <v>1.2727272727272727</v>
      </c>
      <c r="U60" s="19">
        <v>53</v>
      </c>
      <c r="V60" s="20">
        <f t="shared" si="9"/>
        <v>0.78325123152709353</v>
      </c>
      <c r="W60" s="19">
        <v>61</v>
      </c>
      <c r="X60" s="20">
        <f t="shared" si="10"/>
        <v>1.1090909090909091</v>
      </c>
    </row>
    <row r="61" spans="1:24" x14ac:dyDescent="0.25">
      <c r="A61" s="2" t="s">
        <v>4</v>
      </c>
      <c r="B61" s="2" t="s">
        <v>65</v>
      </c>
      <c r="C61" s="50">
        <v>289</v>
      </c>
      <c r="D61" s="50">
        <f t="shared" si="0"/>
        <v>96.333333333333329</v>
      </c>
      <c r="E61" s="50">
        <v>255</v>
      </c>
      <c r="F61" s="50">
        <f t="shared" si="1"/>
        <v>85</v>
      </c>
      <c r="G61" s="19">
        <v>97</v>
      </c>
      <c r="H61" s="20">
        <f t="shared" si="2"/>
        <v>1.0069204152249136</v>
      </c>
      <c r="I61" s="19">
        <v>90</v>
      </c>
      <c r="J61" s="20">
        <f t="shared" si="3"/>
        <v>0.93425605536332179</v>
      </c>
      <c r="K61" s="19">
        <v>87</v>
      </c>
      <c r="L61" s="20">
        <f t="shared" si="4"/>
        <v>1.0235294117647058</v>
      </c>
      <c r="M61" s="19">
        <v>108</v>
      </c>
      <c r="N61" s="20">
        <f t="shared" si="5"/>
        <v>1.1211072664359862</v>
      </c>
      <c r="O61" s="19">
        <v>97</v>
      </c>
      <c r="P61" s="20">
        <f t="shared" si="6"/>
        <v>1.1411764705882352</v>
      </c>
      <c r="Q61" s="19">
        <v>106</v>
      </c>
      <c r="R61" s="20">
        <f t="shared" si="7"/>
        <v>1.1003460207612457</v>
      </c>
      <c r="S61" s="19">
        <v>84</v>
      </c>
      <c r="T61" s="20">
        <f t="shared" si="8"/>
        <v>0.9882352941176471</v>
      </c>
      <c r="U61" s="19">
        <v>109</v>
      </c>
      <c r="V61" s="20">
        <f t="shared" si="9"/>
        <v>1.1314878892733564</v>
      </c>
      <c r="W61" s="19">
        <v>86</v>
      </c>
      <c r="X61" s="20">
        <f t="shared" si="10"/>
        <v>1.0117647058823529</v>
      </c>
    </row>
    <row r="62" spans="1:24" x14ac:dyDescent="0.25">
      <c r="A62" s="2" t="s">
        <v>5</v>
      </c>
      <c r="B62" s="2" t="s">
        <v>66</v>
      </c>
      <c r="C62" s="50">
        <v>116</v>
      </c>
      <c r="D62" s="50">
        <f t="shared" si="0"/>
        <v>38.666666666666664</v>
      </c>
      <c r="E62" s="50">
        <v>139</v>
      </c>
      <c r="F62" s="50">
        <f t="shared" si="1"/>
        <v>46.333333333333336</v>
      </c>
      <c r="G62" s="19">
        <v>45</v>
      </c>
      <c r="H62" s="20">
        <f t="shared" si="2"/>
        <v>1.163793103448276</v>
      </c>
      <c r="I62" s="19">
        <v>39</v>
      </c>
      <c r="J62" s="20">
        <f t="shared" si="3"/>
        <v>1.0086206896551724</v>
      </c>
      <c r="K62" s="19">
        <v>57</v>
      </c>
      <c r="L62" s="20">
        <f t="shared" si="4"/>
        <v>1.2302158273381294</v>
      </c>
      <c r="M62" s="19">
        <v>39</v>
      </c>
      <c r="N62" s="20">
        <f t="shared" si="5"/>
        <v>1.0086206896551724</v>
      </c>
      <c r="O62" s="19">
        <v>46</v>
      </c>
      <c r="P62" s="20">
        <f t="shared" si="6"/>
        <v>0.99280575539568339</v>
      </c>
      <c r="Q62" s="19">
        <v>38</v>
      </c>
      <c r="R62" s="20">
        <f t="shared" si="7"/>
        <v>0.98275862068965525</v>
      </c>
      <c r="S62" s="19">
        <v>53</v>
      </c>
      <c r="T62" s="20">
        <f t="shared" si="8"/>
        <v>1.1438848920863309</v>
      </c>
      <c r="U62" s="19">
        <v>40</v>
      </c>
      <c r="V62" s="20">
        <f t="shared" si="9"/>
        <v>1.0344827586206897</v>
      </c>
      <c r="W62" s="19">
        <v>57</v>
      </c>
      <c r="X62" s="20">
        <f t="shared" si="10"/>
        <v>1.2302158273381294</v>
      </c>
    </row>
    <row r="63" spans="1:24" x14ac:dyDescent="0.25">
      <c r="A63" s="2" t="s">
        <v>2</v>
      </c>
      <c r="B63" s="2" t="s">
        <v>67</v>
      </c>
      <c r="C63" s="50">
        <v>117</v>
      </c>
      <c r="D63" s="50">
        <f t="shared" si="0"/>
        <v>39</v>
      </c>
      <c r="E63" s="50">
        <v>151</v>
      </c>
      <c r="F63" s="50">
        <f t="shared" si="1"/>
        <v>50.333333333333336</v>
      </c>
      <c r="G63" s="19">
        <v>34</v>
      </c>
      <c r="H63" s="20">
        <f t="shared" si="2"/>
        <v>0.87179487179487181</v>
      </c>
      <c r="I63" s="19">
        <v>34</v>
      </c>
      <c r="J63" s="20">
        <f t="shared" si="3"/>
        <v>0.87179487179487181</v>
      </c>
      <c r="K63" s="19">
        <v>28</v>
      </c>
      <c r="L63" s="20">
        <f t="shared" si="4"/>
        <v>0.55629139072847678</v>
      </c>
      <c r="M63" s="19">
        <v>44</v>
      </c>
      <c r="N63" s="20">
        <f t="shared" si="5"/>
        <v>1.1282051282051282</v>
      </c>
      <c r="O63" s="19">
        <v>30</v>
      </c>
      <c r="P63" s="20">
        <f t="shared" si="6"/>
        <v>0.5960264900662251</v>
      </c>
      <c r="Q63" s="19">
        <v>42</v>
      </c>
      <c r="R63" s="20">
        <f t="shared" si="7"/>
        <v>1.0769230769230769</v>
      </c>
      <c r="S63" s="19">
        <v>30</v>
      </c>
      <c r="T63" s="20">
        <f t="shared" si="8"/>
        <v>0.5960264900662251</v>
      </c>
      <c r="U63" s="19">
        <v>43</v>
      </c>
      <c r="V63" s="20">
        <f t="shared" si="9"/>
        <v>1.1025641025641026</v>
      </c>
      <c r="W63" s="19">
        <v>34</v>
      </c>
      <c r="X63" s="20">
        <f t="shared" si="10"/>
        <v>0.67549668874172186</v>
      </c>
    </row>
    <row r="64" spans="1:24" x14ac:dyDescent="0.25">
      <c r="A64" s="2" t="s">
        <v>2</v>
      </c>
      <c r="B64" s="2" t="s">
        <v>68</v>
      </c>
      <c r="C64" s="50">
        <v>715</v>
      </c>
      <c r="D64" s="50">
        <f t="shared" si="0"/>
        <v>238.33333333333334</v>
      </c>
      <c r="E64" s="50">
        <v>590</v>
      </c>
      <c r="F64" s="50">
        <f t="shared" si="1"/>
        <v>196.66666666666666</v>
      </c>
      <c r="G64" s="19">
        <v>176</v>
      </c>
      <c r="H64" s="20">
        <f t="shared" si="2"/>
        <v>0.73846153846153839</v>
      </c>
      <c r="I64" s="19">
        <v>176</v>
      </c>
      <c r="J64" s="20">
        <f t="shared" si="3"/>
        <v>0.73846153846153839</v>
      </c>
      <c r="K64" s="19">
        <v>206</v>
      </c>
      <c r="L64" s="20">
        <f t="shared" si="4"/>
        <v>1.0474576271186442</v>
      </c>
      <c r="M64" s="19">
        <v>195</v>
      </c>
      <c r="N64" s="20">
        <f t="shared" si="5"/>
        <v>0.81818181818181812</v>
      </c>
      <c r="O64" s="19">
        <v>196</v>
      </c>
      <c r="P64" s="20">
        <f t="shared" si="6"/>
        <v>0.99661016949152548</v>
      </c>
      <c r="Q64" s="19">
        <v>199</v>
      </c>
      <c r="R64" s="20">
        <f t="shared" si="7"/>
        <v>0.83496503496503494</v>
      </c>
      <c r="S64" s="19">
        <v>193</v>
      </c>
      <c r="T64" s="20">
        <f t="shared" si="8"/>
        <v>0.9813559322033899</v>
      </c>
      <c r="U64" s="19">
        <v>195</v>
      </c>
      <c r="V64" s="20">
        <f t="shared" si="9"/>
        <v>0.81818181818181812</v>
      </c>
      <c r="W64" s="19">
        <v>203</v>
      </c>
      <c r="X64" s="20">
        <f t="shared" si="10"/>
        <v>1.0322033898305085</v>
      </c>
    </row>
    <row r="65" spans="1:24" x14ac:dyDescent="0.25">
      <c r="A65" s="2" t="s">
        <v>2</v>
      </c>
      <c r="B65" s="2" t="s">
        <v>69</v>
      </c>
      <c r="C65" s="50">
        <v>312</v>
      </c>
      <c r="D65" s="50">
        <f t="shared" si="0"/>
        <v>104</v>
      </c>
      <c r="E65" s="50">
        <v>276</v>
      </c>
      <c r="F65" s="50">
        <f t="shared" si="1"/>
        <v>92</v>
      </c>
      <c r="G65" s="19">
        <v>107</v>
      </c>
      <c r="H65" s="20">
        <f t="shared" si="2"/>
        <v>1.0288461538461537</v>
      </c>
      <c r="I65" s="19">
        <v>108</v>
      </c>
      <c r="J65" s="20">
        <f t="shared" si="3"/>
        <v>1.0384615384615385</v>
      </c>
      <c r="K65" s="19">
        <v>62</v>
      </c>
      <c r="L65" s="20">
        <f t="shared" si="4"/>
        <v>0.67391304347826086</v>
      </c>
      <c r="M65" s="19">
        <v>93</v>
      </c>
      <c r="N65" s="20">
        <f t="shared" si="5"/>
        <v>0.89423076923076927</v>
      </c>
      <c r="O65" s="19">
        <v>56</v>
      </c>
      <c r="P65" s="20">
        <f t="shared" si="6"/>
        <v>0.60869565217391308</v>
      </c>
      <c r="Q65" s="19">
        <v>98</v>
      </c>
      <c r="R65" s="20">
        <f t="shared" si="7"/>
        <v>0.94230769230769229</v>
      </c>
      <c r="S65" s="19">
        <v>60</v>
      </c>
      <c r="T65" s="20">
        <f t="shared" si="8"/>
        <v>0.65217391304347827</v>
      </c>
      <c r="U65" s="19">
        <v>88</v>
      </c>
      <c r="V65" s="20">
        <f t="shared" si="9"/>
        <v>0.84615384615384615</v>
      </c>
      <c r="W65" s="19">
        <v>54</v>
      </c>
      <c r="X65" s="20">
        <f t="shared" si="10"/>
        <v>0.58695652173913049</v>
      </c>
    </row>
    <row r="66" spans="1:24" x14ac:dyDescent="0.25">
      <c r="A66" s="2" t="s">
        <v>4</v>
      </c>
      <c r="B66" s="2" t="s">
        <v>70</v>
      </c>
      <c r="C66" s="50">
        <v>105</v>
      </c>
      <c r="D66" s="50">
        <f t="shared" si="0"/>
        <v>35</v>
      </c>
      <c r="E66" s="50">
        <v>118</v>
      </c>
      <c r="F66" s="50">
        <f t="shared" si="1"/>
        <v>39.333333333333336</v>
      </c>
      <c r="G66" s="19">
        <v>40</v>
      </c>
      <c r="H66" s="20">
        <f t="shared" si="2"/>
        <v>1.1428571428571428</v>
      </c>
      <c r="I66" s="19">
        <v>36</v>
      </c>
      <c r="J66" s="20">
        <f t="shared" si="3"/>
        <v>1.0285714285714285</v>
      </c>
      <c r="K66" s="19">
        <v>35</v>
      </c>
      <c r="L66" s="20">
        <f t="shared" si="4"/>
        <v>0.88983050847457623</v>
      </c>
      <c r="M66" s="19">
        <v>45</v>
      </c>
      <c r="N66" s="20">
        <f t="shared" si="5"/>
        <v>1.2857142857142858</v>
      </c>
      <c r="O66" s="19">
        <v>33</v>
      </c>
      <c r="P66" s="20">
        <f t="shared" si="6"/>
        <v>0.83898305084745761</v>
      </c>
      <c r="Q66" s="19">
        <v>44</v>
      </c>
      <c r="R66" s="20">
        <f t="shared" si="7"/>
        <v>1.2571428571428571</v>
      </c>
      <c r="S66" s="19">
        <v>34</v>
      </c>
      <c r="T66" s="20">
        <f t="shared" si="8"/>
        <v>0.86440677966101687</v>
      </c>
      <c r="U66" s="19">
        <v>46</v>
      </c>
      <c r="V66" s="20">
        <f t="shared" si="9"/>
        <v>1.3142857142857143</v>
      </c>
      <c r="W66" s="19">
        <v>31</v>
      </c>
      <c r="X66" s="20">
        <f t="shared" si="10"/>
        <v>0.78813559322033888</v>
      </c>
    </row>
    <row r="67" spans="1:24" x14ac:dyDescent="0.25">
      <c r="A67" s="2" t="s">
        <v>4</v>
      </c>
      <c r="B67" s="2" t="s">
        <v>71</v>
      </c>
      <c r="C67" s="50">
        <v>390</v>
      </c>
      <c r="D67" s="50">
        <f t="shared" ref="D67:D79" si="11">C67/12*4</f>
        <v>130</v>
      </c>
      <c r="E67" s="50">
        <v>510</v>
      </c>
      <c r="F67" s="50">
        <f t="shared" ref="F67:F79" si="12">E67/12*4</f>
        <v>170</v>
      </c>
      <c r="G67" s="19">
        <v>152</v>
      </c>
      <c r="H67" s="20">
        <f t="shared" ref="H67:H79" si="13">G67/D67</f>
        <v>1.1692307692307693</v>
      </c>
      <c r="I67" s="19">
        <v>145</v>
      </c>
      <c r="J67" s="20">
        <f t="shared" ref="J67:J79" si="14">I67/D67</f>
        <v>1.1153846153846154</v>
      </c>
      <c r="K67" s="19">
        <v>122</v>
      </c>
      <c r="L67" s="20">
        <f t="shared" ref="L67:L79" si="15">K67/F67</f>
        <v>0.71764705882352942</v>
      </c>
      <c r="M67" s="19">
        <v>126</v>
      </c>
      <c r="N67" s="20">
        <f t="shared" ref="N67:N79" si="16">M67/D67</f>
        <v>0.96923076923076923</v>
      </c>
      <c r="O67" s="19">
        <v>112</v>
      </c>
      <c r="P67" s="20">
        <f t="shared" ref="P67:P79" si="17">O67/F67</f>
        <v>0.6588235294117647</v>
      </c>
      <c r="Q67" s="19">
        <v>128</v>
      </c>
      <c r="R67" s="20">
        <f t="shared" ref="R67:R79" si="18">Q67/D67</f>
        <v>0.98461538461538467</v>
      </c>
      <c r="S67" s="19">
        <v>120</v>
      </c>
      <c r="T67" s="20">
        <f t="shared" ref="T67:T79" si="19">S67/F67</f>
        <v>0.70588235294117652</v>
      </c>
      <c r="U67" s="19">
        <v>131</v>
      </c>
      <c r="V67" s="20">
        <f t="shared" ref="V67:V79" si="20">U67/D67</f>
        <v>1.0076923076923077</v>
      </c>
      <c r="W67" s="19">
        <v>119</v>
      </c>
      <c r="X67" s="20">
        <f t="shared" ref="X67:X79" si="21">W67/F67</f>
        <v>0.7</v>
      </c>
    </row>
    <row r="68" spans="1:24" x14ac:dyDescent="0.25">
      <c r="A68" s="2" t="s">
        <v>5</v>
      </c>
      <c r="B68" s="2" t="s">
        <v>72</v>
      </c>
      <c r="C68" s="50">
        <v>136</v>
      </c>
      <c r="D68" s="50">
        <f t="shared" si="11"/>
        <v>45.333333333333336</v>
      </c>
      <c r="E68" s="50">
        <v>132</v>
      </c>
      <c r="F68" s="50">
        <f t="shared" si="12"/>
        <v>44</v>
      </c>
      <c r="G68" s="19">
        <v>36</v>
      </c>
      <c r="H68" s="20">
        <f t="shared" si="13"/>
        <v>0.79411764705882348</v>
      </c>
      <c r="I68" s="19">
        <v>36</v>
      </c>
      <c r="J68" s="20">
        <f t="shared" si="14"/>
        <v>0.79411764705882348</v>
      </c>
      <c r="K68" s="19">
        <v>30</v>
      </c>
      <c r="L68" s="20">
        <f t="shared" si="15"/>
        <v>0.68181818181818177</v>
      </c>
      <c r="M68" s="19">
        <v>33</v>
      </c>
      <c r="N68" s="20">
        <f t="shared" si="16"/>
        <v>0.7279411764705882</v>
      </c>
      <c r="O68" s="19">
        <v>27</v>
      </c>
      <c r="P68" s="20">
        <f t="shared" si="17"/>
        <v>0.61363636363636365</v>
      </c>
      <c r="Q68" s="19">
        <v>37</v>
      </c>
      <c r="R68" s="20">
        <f t="shared" si="18"/>
        <v>0.81617647058823528</v>
      </c>
      <c r="S68" s="19">
        <v>33</v>
      </c>
      <c r="T68" s="20">
        <f t="shared" si="19"/>
        <v>0.75</v>
      </c>
      <c r="U68" s="19">
        <v>34</v>
      </c>
      <c r="V68" s="20">
        <f t="shared" si="20"/>
        <v>0.75</v>
      </c>
      <c r="W68" s="19">
        <v>31</v>
      </c>
      <c r="X68" s="20">
        <f t="shared" si="21"/>
        <v>0.70454545454545459</v>
      </c>
    </row>
    <row r="69" spans="1:24" x14ac:dyDescent="0.25">
      <c r="A69" s="2" t="s">
        <v>3</v>
      </c>
      <c r="B69" s="2" t="s">
        <v>73</v>
      </c>
      <c r="C69" s="50">
        <v>1860</v>
      </c>
      <c r="D69" s="50">
        <f t="shared" si="11"/>
        <v>620</v>
      </c>
      <c r="E69" s="50">
        <v>2010</v>
      </c>
      <c r="F69" s="50">
        <f t="shared" si="12"/>
        <v>670</v>
      </c>
      <c r="G69" s="19">
        <v>510</v>
      </c>
      <c r="H69" s="20">
        <f t="shared" si="13"/>
        <v>0.82258064516129037</v>
      </c>
      <c r="I69" s="19">
        <v>476</v>
      </c>
      <c r="J69" s="20">
        <f t="shared" si="14"/>
        <v>0.76774193548387093</v>
      </c>
      <c r="K69" s="19">
        <v>492</v>
      </c>
      <c r="L69" s="20">
        <f t="shared" si="15"/>
        <v>0.73432835820895526</v>
      </c>
      <c r="M69" s="19">
        <v>523</v>
      </c>
      <c r="N69" s="20">
        <f t="shared" si="16"/>
        <v>0.84354838709677415</v>
      </c>
      <c r="O69" s="19">
        <v>522</v>
      </c>
      <c r="P69" s="20">
        <f t="shared" si="17"/>
        <v>0.77910447761194035</v>
      </c>
      <c r="Q69" s="19">
        <v>538</v>
      </c>
      <c r="R69" s="20">
        <f t="shared" si="18"/>
        <v>0.86774193548387102</v>
      </c>
      <c r="S69" s="19">
        <v>533</v>
      </c>
      <c r="T69" s="20">
        <f t="shared" si="19"/>
        <v>0.79552238805970155</v>
      </c>
      <c r="U69" s="19">
        <v>447</v>
      </c>
      <c r="V69" s="20">
        <f t="shared" si="20"/>
        <v>0.72096774193548385</v>
      </c>
      <c r="W69" s="19">
        <v>498</v>
      </c>
      <c r="X69" s="20">
        <f t="shared" si="21"/>
        <v>0.74328358208955225</v>
      </c>
    </row>
    <row r="70" spans="1:24" x14ac:dyDescent="0.25">
      <c r="A70" s="2" t="s">
        <v>4</v>
      </c>
      <c r="B70" s="2" t="s">
        <v>74</v>
      </c>
      <c r="C70" s="50">
        <v>114</v>
      </c>
      <c r="D70" s="50">
        <f t="shared" si="11"/>
        <v>38</v>
      </c>
      <c r="E70" s="50">
        <v>154</v>
      </c>
      <c r="F70" s="50">
        <f t="shared" si="12"/>
        <v>51.333333333333336</v>
      </c>
      <c r="G70" s="19">
        <v>33</v>
      </c>
      <c r="H70" s="20">
        <f t="shared" si="13"/>
        <v>0.86842105263157898</v>
      </c>
      <c r="I70" s="19">
        <v>31</v>
      </c>
      <c r="J70" s="20">
        <f t="shared" si="14"/>
        <v>0.81578947368421051</v>
      </c>
      <c r="K70" s="19">
        <v>35</v>
      </c>
      <c r="L70" s="20">
        <f t="shared" si="15"/>
        <v>0.68181818181818177</v>
      </c>
      <c r="M70" s="19">
        <v>31</v>
      </c>
      <c r="N70" s="20">
        <f t="shared" si="16"/>
        <v>0.81578947368421051</v>
      </c>
      <c r="O70" s="19">
        <v>31</v>
      </c>
      <c r="P70" s="20">
        <f t="shared" si="17"/>
        <v>0.60389610389610382</v>
      </c>
      <c r="Q70" s="19">
        <v>31</v>
      </c>
      <c r="R70" s="20">
        <f t="shared" si="18"/>
        <v>0.81578947368421051</v>
      </c>
      <c r="S70" s="19">
        <v>36</v>
      </c>
      <c r="T70" s="20">
        <f t="shared" si="19"/>
        <v>0.70129870129870131</v>
      </c>
      <c r="U70" s="19">
        <v>29</v>
      </c>
      <c r="V70" s="20">
        <f t="shared" si="20"/>
        <v>0.76315789473684215</v>
      </c>
      <c r="W70" s="19">
        <v>35</v>
      </c>
      <c r="X70" s="20">
        <f t="shared" si="21"/>
        <v>0.68181818181818177</v>
      </c>
    </row>
    <row r="71" spans="1:24" x14ac:dyDescent="0.25">
      <c r="A71" s="2" t="s">
        <v>2</v>
      </c>
      <c r="B71" s="2" t="s">
        <v>75</v>
      </c>
      <c r="C71" s="50">
        <v>7421</v>
      </c>
      <c r="D71" s="50">
        <f t="shared" si="11"/>
        <v>2473.6666666666665</v>
      </c>
      <c r="E71" s="50">
        <v>8250</v>
      </c>
      <c r="F71" s="50">
        <f t="shared" si="12"/>
        <v>2750</v>
      </c>
      <c r="G71" s="19">
        <v>2222</v>
      </c>
      <c r="H71" s="20">
        <f t="shared" si="13"/>
        <v>0.8982616897992185</v>
      </c>
      <c r="I71" s="19">
        <v>1986</v>
      </c>
      <c r="J71" s="20">
        <f t="shared" si="14"/>
        <v>0.80285675784934651</v>
      </c>
      <c r="K71" s="19">
        <v>1661</v>
      </c>
      <c r="L71" s="20">
        <f t="shared" si="15"/>
        <v>0.60399999999999998</v>
      </c>
      <c r="M71" s="19">
        <v>2041</v>
      </c>
      <c r="N71" s="20">
        <f t="shared" si="16"/>
        <v>0.82509095809190136</v>
      </c>
      <c r="O71" s="19">
        <v>1763</v>
      </c>
      <c r="P71" s="20">
        <f t="shared" si="17"/>
        <v>0.64109090909090904</v>
      </c>
      <c r="Q71" s="19">
        <v>1985</v>
      </c>
      <c r="R71" s="20">
        <f t="shared" si="18"/>
        <v>0.80245249966311827</v>
      </c>
      <c r="S71" s="19">
        <v>1815</v>
      </c>
      <c r="T71" s="20">
        <f t="shared" si="19"/>
        <v>0.66</v>
      </c>
      <c r="U71" s="19">
        <v>1607</v>
      </c>
      <c r="V71" s="20">
        <f t="shared" si="20"/>
        <v>0.64964290526883173</v>
      </c>
      <c r="W71" s="19">
        <v>1331</v>
      </c>
      <c r="X71" s="20">
        <f t="shared" si="21"/>
        <v>0.48399999999999999</v>
      </c>
    </row>
    <row r="72" spans="1:24" x14ac:dyDescent="0.25">
      <c r="A72" s="2" t="s">
        <v>4</v>
      </c>
      <c r="B72" s="2" t="s">
        <v>76</v>
      </c>
      <c r="C72" s="50">
        <v>455</v>
      </c>
      <c r="D72" s="50">
        <f t="shared" si="11"/>
        <v>151.66666666666666</v>
      </c>
      <c r="E72" s="50">
        <v>602</v>
      </c>
      <c r="F72" s="50">
        <f t="shared" si="12"/>
        <v>200.66666666666666</v>
      </c>
      <c r="G72" s="19">
        <v>130</v>
      </c>
      <c r="H72" s="20">
        <f t="shared" si="13"/>
        <v>0.85714285714285721</v>
      </c>
      <c r="I72" s="19">
        <v>105</v>
      </c>
      <c r="J72" s="20">
        <f t="shared" si="14"/>
        <v>0.6923076923076924</v>
      </c>
      <c r="K72" s="19">
        <v>92</v>
      </c>
      <c r="L72" s="20">
        <f t="shared" si="15"/>
        <v>0.4584717607973422</v>
      </c>
      <c r="M72" s="19">
        <v>128</v>
      </c>
      <c r="N72" s="20">
        <f t="shared" si="16"/>
        <v>0.84395604395604396</v>
      </c>
      <c r="O72" s="19">
        <v>89</v>
      </c>
      <c r="P72" s="20">
        <f t="shared" si="17"/>
        <v>0.4435215946843854</v>
      </c>
      <c r="Q72" s="19">
        <v>133</v>
      </c>
      <c r="R72" s="20">
        <f t="shared" si="18"/>
        <v>0.87692307692307703</v>
      </c>
      <c r="S72" s="19">
        <v>83</v>
      </c>
      <c r="T72" s="20">
        <f t="shared" si="19"/>
        <v>0.41362126245847181</v>
      </c>
      <c r="U72" s="19">
        <v>117</v>
      </c>
      <c r="V72" s="20">
        <f t="shared" si="20"/>
        <v>0.77142857142857146</v>
      </c>
      <c r="W72" s="19">
        <v>105</v>
      </c>
      <c r="X72" s="20">
        <f t="shared" si="21"/>
        <v>0.52325581395348841</v>
      </c>
    </row>
    <row r="73" spans="1:24" x14ac:dyDescent="0.25">
      <c r="A73" s="2" t="s">
        <v>5</v>
      </c>
      <c r="B73" s="2" t="s">
        <v>77</v>
      </c>
      <c r="C73" s="50">
        <v>246</v>
      </c>
      <c r="D73" s="50">
        <f t="shared" si="11"/>
        <v>82</v>
      </c>
      <c r="E73" s="50">
        <v>330</v>
      </c>
      <c r="F73" s="50">
        <f t="shared" si="12"/>
        <v>110</v>
      </c>
      <c r="G73" s="19">
        <v>88</v>
      </c>
      <c r="H73" s="20">
        <f t="shared" si="13"/>
        <v>1.0731707317073171</v>
      </c>
      <c r="I73" s="19">
        <v>81</v>
      </c>
      <c r="J73" s="20">
        <f t="shared" si="14"/>
        <v>0.98780487804878048</v>
      </c>
      <c r="K73" s="19">
        <v>98</v>
      </c>
      <c r="L73" s="20">
        <f t="shared" si="15"/>
        <v>0.89090909090909087</v>
      </c>
      <c r="M73" s="19">
        <v>82</v>
      </c>
      <c r="N73" s="20">
        <f t="shared" si="16"/>
        <v>1</v>
      </c>
      <c r="O73" s="19">
        <v>97</v>
      </c>
      <c r="P73" s="20">
        <f t="shared" si="17"/>
        <v>0.88181818181818183</v>
      </c>
      <c r="Q73" s="19">
        <v>91</v>
      </c>
      <c r="R73" s="20">
        <f t="shared" si="18"/>
        <v>1.1097560975609757</v>
      </c>
      <c r="S73" s="19">
        <v>100</v>
      </c>
      <c r="T73" s="20">
        <f t="shared" si="19"/>
        <v>0.90909090909090906</v>
      </c>
      <c r="U73" s="19">
        <v>84</v>
      </c>
      <c r="V73" s="20">
        <f t="shared" si="20"/>
        <v>1.024390243902439</v>
      </c>
      <c r="W73" s="19">
        <v>99</v>
      </c>
      <c r="X73" s="20">
        <f t="shared" si="21"/>
        <v>0.9</v>
      </c>
    </row>
    <row r="74" spans="1:24" x14ac:dyDescent="0.25">
      <c r="A74" s="2" t="s">
        <v>2</v>
      </c>
      <c r="B74" s="2" t="s">
        <v>78</v>
      </c>
      <c r="C74" s="50">
        <v>338</v>
      </c>
      <c r="D74" s="50">
        <f t="shared" si="11"/>
        <v>112.66666666666667</v>
      </c>
      <c r="E74" s="50">
        <v>323</v>
      </c>
      <c r="F74" s="50">
        <f t="shared" si="12"/>
        <v>107.66666666666667</v>
      </c>
      <c r="G74" s="19">
        <v>139</v>
      </c>
      <c r="H74" s="20">
        <f t="shared" si="13"/>
        <v>1.2337278106508875</v>
      </c>
      <c r="I74" s="19">
        <v>128</v>
      </c>
      <c r="J74" s="20">
        <f t="shared" si="14"/>
        <v>1.136094674556213</v>
      </c>
      <c r="K74" s="19">
        <v>103</v>
      </c>
      <c r="L74" s="20">
        <f t="shared" si="15"/>
        <v>0.95665634674922595</v>
      </c>
      <c r="M74" s="19">
        <v>124</v>
      </c>
      <c r="N74" s="20">
        <f t="shared" si="16"/>
        <v>1.1005917159763312</v>
      </c>
      <c r="O74" s="19">
        <v>101</v>
      </c>
      <c r="P74" s="20">
        <f t="shared" si="17"/>
        <v>0.9380804953560371</v>
      </c>
      <c r="Q74" s="19">
        <v>121</v>
      </c>
      <c r="R74" s="20">
        <f t="shared" si="18"/>
        <v>1.0739644970414202</v>
      </c>
      <c r="S74" s="19">
        <v>102</v>
      </c>
      <c r="T74" s="20">
        <f t="shared" si="19"/>
        <v>0.94736842105263153</v>
      </c>
      <c r="U74" s="19">
        <v>128</v>
      </c>
      <c r="V74" s="20">
        <f t="shared" si="20"/>
        <v>1.136094674556213</v>
      </c>
      <c r="W74" s="19">
        <v>99</v>
      </c>
      <c r="X74" s="20">
        <f t="shared" si="21"/>
        <v>0.91950464396284826</v>
      </c>
    </row>
    <row r="75" spans="1:24" x14ac:dyDescent="0.25">
      <c r="A75" s="2" t="s">
        <v>2</v>
      </c>
      <c r="B75" s="2" t="s">
        <v>79</v>
      </c>
      <c r="C75" s="50">
        <v>1006</v>
      </c>
      <c r="D75" s="50">
        <f t="shared" si="11"/>
        <v>335.33333333333331</v>
      </c>
      <c r="E75" s="50">
        <v>1164</v>
      </c>
      <c r="F75" s="50">
        <f t="shared" si="12"/>
        <v>388</v>
      </c>
      <c r="G75" s="19">
        <v>277</v>
      </c>
      <c r="H75" s="20">
        <f t="shared" si="13"/>
        <v>0.82604373757455274</v>
      </c>
      <c r="I75" s="19">
        <v>263</v>
      </c>
      <c r="J75" s="20">
        <f t="shared" si="14"/>
        <v>0.78429423459244541</v>
      </c>
      <c r="K75" s="19">
        <v>229</v>
      </c>
      <c r="L75" s="20">
        <f t="shared" si="15"/>
        <v>0.59020618556701032</v>
      </c>
      <c r="M75" s="19">
        <v>285</v>
      </c>
      <c r="N75" s="20">
        <f t="shared" si="16"/>
        <v>0.8499005964214712</v>
      </c>
      <c r="O75" s="19">
        <v>223</v>
      </c>
      <c r="P75" s="20">
        <f t="shared" si="17"/>
        <v>0.57474226804123707</v>
      </c>
      <c r="Q75" s="19">
        <v>234</v>
      </c>
      <c r="R75" s="20">
        <f t="shared" si="18"/>
        <v>0.69781312127236583</v>
      </c>
      <c r="S75" s="19">
        <v>216</v>
      </c>
      <c r="T75" s="20">
        <f t="shared" si="19"/>
        <v>0.55670103092783507</v>
      </c>
      <c r="U75" s="19">
        <v>193</v>
      </c>
      <c r="V75" s="20">
        <f t="shared" si="20"/>
        <v>0.57554671968190863</v>
      </c>
      <c r="W75" s="19">
        <v>223</v>
      </c>
      <c r="X75" s="20">
        <f t="shared" si="21"/>
        <v>0.57474226804123707</v>
      </c>
    </row>
    <row r="76" spans="1:24" x14ac:dyDescent="0.25">
      <c r="A76" s="2" t="s">
        <v>3</v>
      </c>
      <c r="B76" s="2" t="s">
        <v>80</v>
      </c>
      <c r="C76" s="50">
        <v>104</v>
      </c>
      <c r="D76" s="50">
        <f t="shared" si="11"/>
        <v>34.666666666666664</v>
      </c>
      <c r="E76" s="50">
        <v>119</v>
      </c>
      <c r="F76" s="50">
        <f t="shared" si="12"/>
        <v>39.666666666666664</v>
      </c>
      <c r="G76" s="19">
        <v>38</v>
      </c>
      <c r="H76" s="20">
        <f t="shared" si="13"/>
        <v>1.0961538461538463</v>
      </c>
      <c r="I76" s="19">
        <v>41</v>
      </c>
      <c r="J76" s="20">
        <f t="shared" si="14"/>
        <v>1.1826923076923077</v>
      </c>
      <c r="K76" s="19">
        <v>41</v>
      </c>
      <c r="L76" s="20">
        <f t="shared" si="15"/>
        <v>1.0336134453781514</v>
      </c>
      <c r="M76" s="19">
        <v>38</v>
      </c>
      <c r="N76" s="20">
        <f t="shared" si="16"/>
        <v>1.0961538461538463</v>
      </c>
      <c r="O76" s="19">
        <v>38</v>
      </c>
      <c r="P76" s="20">
        <f t="shared" si="17"/>
        <v>0.95798319327731096</v>
      </c>
      <c r="Q76" s="19">
        <v>44</v>
      </c>
      <c r="R76" s="20">
        <f t="shared" si="18"/>
        <v>1.2692307692307694</v>
      </c>
      <c r="S76" s="19">
        <v>44</v>
      </c>
      <c r="T76" s="20">
        <f t="shared" si="19"/>
        <v>1.1092436974789917</v>
      </c>
      <c r="U76" s="19">
        <v>35</v>
      </c>
      <c r="V76" s="20">
        <f t="shared" si="20"/>
        <v>1.0096153846153846</v>
      </c>
      <c r="W76" s="19">
        <v>40</v>
      </c>
      <c r="X76" s="20">
        <f t="shared" si="21"/>
        <v>1.0084033613445378</v>
      </c>
    </row>
    <row r="77" spans="1:24" x14ac:dyDescent="0.25">
      <c r="A77" s="2" t="s">
        <v>4</v>
      </c>
      <c r="B77" s="2" t="s">
        <v>81</v>
      </c>
      <c r="C77" s="50">
        <v>211</v>
      </c>
      <c r="D77" s="50">
        <f t="shared" si="11"/>
        <v>70.333333333333329</v>
      </c>
      <c r="E77" s="50">
        <v>192</v>
      </c>
      <c r="F77" s="50">
        <f t="shared" si="12"/>
        <v>64</v>
      </c>
      <c r="G77" s="19">
        <v>82</v>
      </c>
      <c r="H77" s="20">
        <f t="shared" si="13"/>
        <v>1.1658767772511849</v>
      </c>
      <c r="I77" s="19">
        <v>77</v>
      </c>
      <c r="J77" s="20">
        <f t="shared" si="14"/>
        <v>1.09478672985782</v>
      </c>
      <c r="K77" s="19">
        <v>61</v>
      </c>
      <c r="L77" s="20">
        <f t="shared" si="15"/>
        <v>0.953125</v>
      </c>
      <c r="M77" s="19">
        <v>72</v>
      </c>
      <c r="N77" s="20">
        <f t="shared" si="16"/>
        <v>1.0236966824644551</v>
      </c>
      <c r="O77" s="19">
        <v>53</v>
      </c>
      <c r="P77" s="20">
        <f t="shared" si="17"/>
        <v>0.828125</v>
      </c>
      <c r="Q77" s="19">
        <v>77</v>
      </c>
      <c r="R77" s="20">
        <f t="shared" si="18"/>
        <v>1.09478672985782</v>
      </c>
      <c r="S77" s="19">
        <v>60</v>
      </c>
      <c r="T77" s="20">
        <f t="shared" si="19"/>
        <v>0.9375</v>
      </c>
      <c r="U77" s="19">
        <v>68</v>
      </c>
      <c r="V77" s="20">
        <f t="shared" si="20"/>
        <v>0.96682464454976313</v>
      </c>
      <c r="W77" s="19">
        <v>60</v>
      </c>
      <c r="X77" s="20">
        <f t="shared" si="21"/>
        <v>0.9375</v>
      </c>
    </row>
    <row r="78" spans="1:24" x14ac:dyDescent="0.25">
      <c r="A78" s="2" t="s">
        <v>2</v>
      </c>
      <c r="B78" s="2" t="s">
        <v>82</v>
      </c>
      <c r="C78" s="50">
        <v>5925</v>
      </c>
      <c r="D78" s="50">
        <f t="shared" si="11"/>
        <v>1975</v>
      </c>
      <c r="E78" s="50">
        <v>6302</v>
      </c>
      <c r="F78" s="50">
        <f t="shared" si="12"/>
        <v>2100.6666666666665</v>
      </c>
      <c r="G78" s="19">
        <v>1613</v>
      </c>
      <c r="H78" s="20">
        <f t="shared" si="13"/>
        <v>0.81670886075949367</v>
      </c>
      <c r="I78" s="19">
        <v>1409</v>
      </c>
      <c r="J78" s="20">
        <f t="shared" si="14"/>
        <v>0.7134177215189873</v>
      </c>
      <c r="K78" s="19">
        <v>1408</v>
      </c>
      <c r="L78" s="20">
        <f t="shared" si="15"/>
        <v>0.67026340844176457</v>
      </c>
      <c r="M78" s="19">
        <v>1479</v>
      </c>
      <c r="N78" s="20">
        <f t="shared" si="16"/>
        <v>0.74886075949367092</v>
      </c>
      <c r="O78" s="19">
        <v>1200</v>
      </c>
      <c r="P78" s="20">
        <f t="shared" si="17"/>
        <v>0.57124722310377662</v>
      </c>
      <c r="Q78" s="19">
        <v>1482</v>
      </c>
      <c r="R78" s="20">
        <f t="shared" si="18"/>
        <v>0.75037974683544306</v>
      </c>
      <c r="S78" s="19">
        <v>1311</v>
      </c>
      <c r="T78" s="20">
        <f t="shared" si="19"/>
        <v>0.62408759124087598</v>
      </c>
      <c r="U78" s="19">
        <v>1275</v>
      </c>
      <c r="V78" s="20">
        <f t="shared" si="20"/>
        <v>0.64556962025316456</v>
      </c>
      <c r="W78" s="19">
        <v>1332</v>
      </c>
      <c r="X78" s="20">
        <f t="shared" si="21"/>
        <v>0.63408441764519208</v>
      </c>
    </row>
    <row r="79" spans="1:24" x14ac:dyDescent="0.25">
      <c r="A79" s="2" t="s">
        <v>2</v>
      </c>
      <c r="B79" s="2" t="s">
        <v>83</v>
      </c>
      <c r="C79" s="50">
        <v>3947</v>
      </c>
      <c r="D79" s="50">
        <f t="shared" si="11"/>
        <v>1315.6666666666667</v>
      </c>
      <c r="E79" s="50">
        <v>4297</v>
      </c>
      <c r="F79" s="50">
        <f t="shared" si="12"/>
        <v>1432.3333333333333</v>
      </c>
      <c r="G79" s="19">
        <v>957</v>
      </c>
      <c r="H79" s="20">
        <f t="shared" si="13"/>
        <v>0.72738788953635669</v>
      </c>
      <c r="I79" s="19">
        <v>876</v>
      </c>
      <c r="J79" s="20">
        <f t="shared" si="14"/>
        <v>0.66582214340005064</v>
      </c>
      <c r="K79" s="19">
        <v>922</v>
      </c>
      <c r="L79" s="20">
        <f t="shared" si="15"/>
        <v>0.64370491040260647</v>
      </c>
      <c r="M79" s="19">
        <v>1052</v>
      </c>
      <c r="N79" s="20">
        <f t="shared" si="16"/>
        <v>0.79959462883202426</v>
      </c>
      <c r="O79" s="19">
        <v>963</v>
      </c>
      <c r="P79" s="20">
        <f t="shared" si="17"/>
        <v>0.67232953223178971</v>
      </c>
      <c r="Q79" s="19">
        <v>963</v>
      </c>
      <c r="R79" s="20">
        <f t="shared" si="18"/>
        <v>0.73194831517608305</v>
      </c>
      <c r="S79" s="19">
        <v>902</v>
      </c>
      <c r="T79" s="20">
        <f t="shared" si="19"/>
        <v>0.62974168024202937</v>
      </c>
      <c r="U79" s="19">
        <v>886</v>
      </c>
      <c r="V79" s="20">
        <f t="shared" si="20"/>
        <v>0.67342285279959457</v>
      </c>
      <c r="W79" s="19">
        <v>828</v>
      </c>
      <c r="X79" s="20">
        <f t="shared" si="21"/>
        <v>0.57807772864789386</v>
      </c>
    </row>
    <row r="81" spans="1:24" s="18" customFormat="1" x14ac:dyDescent="0.25">
      <c r="A81"/>
      <c r="B81" s="13" t="s">
        <v>91</v>
      </c>
      <c r="C81" s="14">
        <f>SUMIF($A$2:$A$79,"Norte",C$2:C$79)</f>
        <v>5856</v>
      </c>
      <c r="D81" s="14">
        <f>SUMIF($A$2:$A$79,"Norte",D$2:D$79)</f>
        <v>1952</v>
      </c>
      <c r="E81" s="14">
        <f>SUMIF($A$2:$A$79,"Norte",E$2:E$79)</f>
        <v>6573</v>
      </c>
      <c r="F81" s="14">
        <f>SUMIF($A$2:$A$79,"Norte",F$2:F$79)</f>
        <v>2191</v>
      </c>
      <c r="G81" s="19">
        <f>SUMIF($A$2:$A$79,"Norte",G$2:G$79)</f>
        <v>1767</v>
      </c>
      <c r="H81" s="20">
        <f t="shared" ref="H81:H84" si="22">G81/D81</f>
        <v>0.90522540983606559</v>
      </c>
      <c r="I81" s="19">
        <f>SUMIF($A$2:$A$79,"Norte",I$2:I$79)</f>
        <v>1662</v>
      </c>
      <c r="J81" s="20">
        <f t="shared" ref="J81:J84" si="23">I81/D81</f>
        <v>0.85143442622950816</v>
      </c>
      <c r="K81" s="19">
        <f>SUMIF($A$2:$A$79,"Norte",K$2:K$79)</f>
        <v>1522</v>
      </c>
      <c r="L81" s="20">
        <f>K81/F81</f>
        <v>0.69465997261524415</v>
      </c>
      <c r="M81" s="19">
        <f>SUMIF($A$2:$A$79,"Norte",M$2:M$79)</f>
        <v>1751</v>
      </c>
      <c r="N81" s="20">
        <f t="shared" ref="N81:N84" si="24">M81/D81</f>
        <v>0.89702868852459017</v>
      </c>
      <c r="O81" s="19">
        <f>SUMIF($A$2:$A$79,"Norte",O$2:O$79)</f>
        <v>1559</v>
      </c>
      <c r="P81" s="20">
        <f>O81/F81</f>
        <v>0.71154723870378822</v>
      </c>
      <c r="Q81" s="19">
        <f>SUMIF($A$2:$A$79,"Norte",Q$2:Q$79)</f>
        <v>1784</v>
      </c>
      <c r="R81" s="20">
        <f t="shared" ref="R81:R84" si="25">Q81/D81</f>
        <v>0.91393442622950816</v>
      </c>
      <c r="S81" s="19">
        <f>SUMIF($A$2:$A$79,"Norte",S$2:S$79)</f>
        <v>1591</v>
      </c>
      <c r="T81" s="20">
        <f>S81/F81</f>
        <v>0.72615244180739391</v>
      </c>
      <c r="U81" s="19">
        <f>SUMIF($A$2:$A$79,"Norte",U$2:U$79)</f>
        <v>1533</v>
      </c>
      <c r="V81" s="20">
        <f t="shared" ref="V81:V84" si="26">U81/D81</f>
        <v>0.78534836065573765</v>
      </c>
      <c r="W81" s="19">
        <f>SUMIF($A$2:$A$79,"Norte",W$2:W$79)</f>
        <v>1518</v>
      </c>
      <c r="X81" s="20">
        <f>W81/F81</f>
        <v>0.69283432222729346</v>
      </c>
    </row>
    <row r="82" spans="1:24" s="18" customFormat="1" x14ac:dyDescent="0.25">
      <c r="A82"/>
      <c r="B82" s="13" t="s">
        <v>92</v>
      </c>
      <c r="C82" s="14">
        <f>SUMIF($A$2:$A$79,"Central",C$2:C$79)</f>
        <v>6941</v>
      </c>
      <c r="D82" s="14">
        <f>SUMIF($A$2:$A$79,"Central",D$2:D$79)</f>
        <v>2313.6666666666665</v>
      </c>
      <c r="E82" s="14">
        <f>SUMIF($A$2:$A$79,"Central",E$2:E$79)</f>
        <v>7658</v>
      </c>
      <c r="F82" s="14">
        <f>SUMIF($A$2:$A$79,"Central",F$2:F$79)</f>
        <v>2552.666666666667</v>
      </c>
      <c r="G82" s="19">
        <f>SUMIF($A$2:$A$79,"Central",G$2:G$79)</f>
        <v>2098</v>
      </c>
      <c r="H82" s="20">
        <f t="shared" si="22"/>
        <v>0.90678576573980696</v>
      </c>
      <c r="I82" s="19">
        <f>SUMIF($A$2:$A$79,"Central",I$2:I$79)</f>
        <v>1908</v>
      </c>
      <c r="J82" s="20">
        <f t="shared" si="23"/>
        <v>0.82466503385679302</v>
      </c>
      <c r="K82" s="19">
        <f>SUMIF($A$2:$A$79,"Central",K$2:K$79)</f>
        <v>1793</v>
      </c>
      <c r="L82" s="20">
        <f t="shared" ref="L82:L85" si="27">K82/F82</f>
        <v>0.70240271611386773</v>
      </c>
      <c r="M82" s="19">
        <f>SUMIF($A$2:$A$79,"Central",M$2:M$79)</f>
        <v>1937</v>
      </c>
      <c r="N82" s="20">
        <f t="shared" si="24"/>
        <v>0.83719925082841096</v>
      </c>
      <c r="O82" s="19">
        <f>SUMIF($A$2:$A$79,"Central",O$2:O$79)</f>
        <v>1702</v>
      </c>
      <c r="P82" s="20">
        <f t="shared" ref="P82:P85" si="28">O82/F82</f>
        <v>0.66675372159832846</v>
      </c>
      <c r="Q82" s="19">
        <f>SUMIF($A$2:$A$79,"Central",Q$2:Q$79)</f>
        <v>1998</v>
      </c>
      <c r="R82" s="20">
        <f t="shared" si="25"/>
        <v>0.86356432790664173</v>
      </c>
      <c r="S82" s="19">
        <f>SUMIF($A$2:$A$79,"Central",S$2:S$79)</f>
        <v>1781</v>
      </c>
      <c r="T82" s="20">
        <f t="shared" ref="T82:T85" si="29">S82/F82</f>
        <v>0.69770174980412636</v>
      </c>
      <c r="U82" s="19">
        <f>SUMIF($A$2:$A$79,"Central",U$2:U$79)</f>
        <v>1888</v>
      </c>
      <c r="V82" s="20">
        <f t="shared" si="26"/>
        <v>0.81602074629015997</v>
      </c>
      <c r="W82" s="19">
        <f>SUMIF($A$2:$A$79,"Central",W$2:W$79)</f>
        <v>1805</v>
      </c>
      <c r="X82" s="20">
        <f t="shared" ref="X82:X85" si="30">W82/F82</f>
        <v>0.70710368242360921</v>
      </c>
    </row>
    <row r="83" spans="1:24" s="18" customFormat="1" x14ac:dyDescent="0.25">
      <c r="A83"/>
      <c r="B83" s="13" t="s">
        <v>93</v>
      </c>
      <c r="C83" s="14">
        <f>SUMIF($A$2:$A$79,"Metropolitana",C$2:C$79)</f>
        <v>31097</v>
      </c>
      <c r="D83" s="14">
        <f>SUMIF($A$2:$A$79,"Metropolitana",D$2:D$79)</f>
        <v>10365.666666666666</v>
      </c>
      <c r="E83" s="14">
        <f>SUMIF($A$2:$A$79,"Metropolitana",E$2:E$79)</f>
        <v>33453</v>
      </c>
      <c r="F83" s="14">
        <f>SUMIF($A$2:$A$79,"Metropolitana",F$2:F$79)</f>
        <v>11151.000000000002</v>
      </c>
      <c r="G83" s="19">
        <f>SUMIF($A$2:$A$79,"Metropolitana",G$2:G$79)</f>
        <v>8900</v>
      </c>
      <c r="H83" s="20">
        <f t="shared" si="22"/>
        <v>0.85860372383188099</v>
      </c>
      <c r="I83" s="19">
        <f>SUMIF($A$2:$A$79,"Metropolitana",I$2:I$79)</f>
        <v>8077</v>
      </c>
      <c r="J83" s="20">
        <f t="shared" si="23"/>
        <v>0.77920699745956201</v>
      </c>
      <c r="K83" s="19">
        <f>SUMIF($A$2:$A$79,"Metropolitana",K$2:K$79)</f>
        <v>7675</v>
      </c>
      <c r="L83" s="20">
        <f t="shared" si="27"/>
        <v>0.68827907810958644</v>
      </c>
      <c r="M83" s="19">
        <f>SUMIF($A$2:$A$79,"Metropolitana",M$2:M$79)</f>
        <v>8358</v>
      </c>
      <c r="N83" s="20">
        <f t="shared" si="24"/>
        <v>0.80631572177380462</v>
      </c>
      <c r="O83" s="19">
        <f>SUMIF($A$2:$A$79,"Metropolitana",O$2:O$79)</f>
        <v>7156</v>
      </c>
      <c r="P83" s="20">
        <f t="shared" si="28"/>
        <v>0.6417361671598959</v>
      </c>
      <c r="Q83" s="19">
        <f>SUMIF($A$2:$A$79,"Metropolitana",Q$2:Q$79)</f>
        <v>8425</v>
      </c>
      <c r="R83" s="20">
        <f t="shared" si="25"/>
        <v>0.81277936778467386</v>
      </c>
      <c r="S83" s="19">
        <f>SUMIF($A$2:$A$79,"Metropolitana",S$2:S$79)</f>
        <v>7686</v>
      </c>
      <c r="T83" s="20">
        <f t="shared" si="29"/>
        <v>0.68926553672316371</v>
      </c>
      <c r="U83" s="19">
        <f>SUMIF($A$2:$A$79,"Metropolitana",U$2:U$79)</f>
        <v>7312</v>
      </c>
      <c r="V83" s="20">
        <f t="shared" si="26"/>
        <v>0.70540566614142852</v>
      </c>
      <c r="W83" s="19">
        <f>SUMIF($A$2:$A$79,"Metropolitana",W$2:W$79)</f>
        <v>7174</v>
      </c>
      <c r="X83" s="20">
        <f t="shared" si="30"/>
        <v>0.64335037216393143</v>
      </c>
    </row>
    <row r="84" spans="1:24" s="18" customFormat="1" x14ac:dyDescent="0.25">
      <c r="A84"/>
      <c r="B84" s="13" t="s">
        <v>94</v>
      </c>
      <c r="C84" s="14">
        <f>SUMIF($A$2:$A$79,"sul",C$2:C$79)</f>
        <v>8539</v>
      </c>
      <c r="D84" s="14">
        <f>SUMIF($A$2:$A$79,"sul",D$2:D$79)</f>
        <v>2846.3333333333335</v>
      </c>
      <c r="E84" s="14">
        <f>SUMIF($A$2:$A$79,"sul",E$2:E$79)</f>
        <v>9170</v>
      </c>
      <c r="F84" s="14">
        <f>SUMIF($A$2:$A$79,"sul",F$2:F$79)</f>
        <v>3056.666666666667</v>
      </c>
      <c r="G84" s="19">
        <f>SUMIF($A$2:$A$79,"sul",G$2:G$79)</f>
        <v>2765</v>
      </c>
      <c r="H84" s="20">
        <f t="shared" si="22"/>
        <v>0.97142522543623366</v>
      </c>
      <c r="I84" s="19">
        <f>SUMIF($A$2:$A$79,"sul",I$2:I$79)</f>
        <v>2572</v>
      </c>
      <c r="J84" s="20">
        <f t="shared" si="23"/>
        <v>0.90361869071319822</v>
      </c>
      <c r="K84" s="19">
        <f>SUMIF($A$2:$A$79,"sul",K$2:K$79)</f>
        <v>2540</v>
      </c>
      <c r="L84" s="20">
        <f t="shared" si="27"/>
        <v>0.83097055616139581</v>
      </c>
      <c r="M84" s="19">
        <f>SUMIF($A$2:$A$79,"sul",M$2:M$79)</f>
        <v>2656</v>
      </c>
      <c r="N84" s="20">
        <f t="shared" si="24"/>
        <v>0.93313034313151422</v>
      </c>
      <c r="O84" s="19">
        <f>SUMIF($A$2:$A$79,"sul",O$2:O$79)</f>
        <v>2559</v>
      </c>
      <c r="P84" s="20">
        <f t="shared" si="28"/>
        <v>0.83718647764449283</v>
      </c>
      <c r="Q84" s="19">
        <f>SUMIF($A$2:$A$79,"sul",Q$2:Q$79)</f>
        <v>2576</v>
      </c>
      <c r="R84" s="20">
        <f t="shared" si="25"/>
        <v>0.90502400749502276</v>
      </c>
      <c r="S84" s="19">
        <f>SUMIF($A$2:$A$79,"sul",S$2:S$79)</f>
        <v>2596</v>
      </c>
      <c r="T84" s="20">
        <f t="shared" si="29"/>
        <v>0.84929116684841865</v>
      </c>
      <c r="U84" s="19">
        <f>SUMIF($A$2:$A$79,"sul",U$2:U$79)</f>
        <v>2379</v>
      </c>
      <c r="V84" s="20">
        <f t="shared" si="26"/>
        <v>0.83581215599016279</v>
      </c>
      <c r="W84" s="19">
        <f>SUMIF($A$2:$A$79,"sul",W$2:W$79)</f>
        <v>2530</v>
      </c>
      <c r="X84" s="20">
        <f t="shared" si="30"/>
        <v>0.82769901853871308</v>
      </c>
    </row>
    <row r="85" spans="1:24" s="18" customFormat="1" x14ac:dyDescent="0.25">
      <c r="A85"/>
      <c r="B85" s="15" t="s">
        <v>90</v>
      </c>
      <c r="C85" s="16">
        <f>SUM(C2:C79)</f>
        <v>52433</v>
      </c>
      <c r="D85" s="16">
        <f>SUM(D2:D79)</f>
        <v>17477.666666666668</v>
      </c>
      <c r="E85" s="16">
        <f>SUM(E2:E79)</f>
        <v>56854</v>
      </c>
      <c r="F85" s="16">
        <f>SUM(F2:F79)</f>
        <v>18951.333333333332</v>
      </c>
      <c r="G85" s="15">
        <f>SUM(G2:G79)</f>
        <v>15530</v>
      </c>
      <c r="H85" s="17">
        <f>G85/D85</f>
        <v>0.88856254648789879</v>
      </c>
      <c r="I85" s="15">
        <f>SUM(I2:I79)</f>
        <v>14219</v>
      </c>
      <c r="J85" s="17">
        <f>I85/D85</f>
        <v>0.81355253370968661</v>
      </c>
      <c r="K85" s="15">
        <f>SUM(K2:K79)</f>
        <v>13530</v>
      </c>
      <c r="L85" s="17">
        <f t="shared" si="27"/>
        <v>0.71393393604671618</v>
      </c>
      <c r="M85" s="15">
        <f>SUM(M2:M79)</f>
        <v>14702</v>
      </c>
      <c r="N85" s="17">
        <f>M85/D85</f>
        <v>0.84118780157534367</v>
      </c>
      <c r="O85" s="15">
        <f>SUM(O2:O79)</f>
        <v>12976</v>
      </c>
      <c r="P85" s="17">
        <f t="shared" si="28"/>
        <v>0.68470116438597117</v>
      </c>
      <c r="Q85" s="15">
        <f>SUM(Q2:Q79)</f>
        <v>14783</v>
      </c>
      <c r="R85" s="17">
        <f>Q85/D85</f>
        <v>0.84582228749070232</v>
      </c>
      <c r="S85" s="15">
        <f>SUM(S2:S79)</f>
        <v>13654</v>
      </c>
      <c r="T85" s="17">
        <f t="shared" si="29"/>
        <v>0.72047701129208153</v>
      </c>
      <c r="U85" s="15">
        <f>SUM(U2:U79)</f>
        <v>13112</v>
      </c>
      <c r="V85" s="17">
        <f>U85/D85</f>
        <v>0.75021455953311844</v>
      </c>
      <c r="W85" s="15">
        <f>SUM(W2:W79)</f>
        <v>13027</v>
      </c>
      <c r="X85" s="17">
        <f t="shared" si="30"/>
        <v>0.68739226791430685</v>
      </c>
    </row>
    <row r="88" spans="1:24" x14ac:dyDescent="0.25">
      <c r="A88" s="61" t="s">
        <v>171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</row>
    <row r="89" spans="1:24" x14ac:dyDescent="0.25">
      <c r="A89" s="61" t="s">
        <v>167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</row>
    <row r="90" spans="1:24" x14ac:dyDescent="0.25">
      <c r="A90" s="62" t="s">
        <v>168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</row>
    <row r="91" spans="1:24" x14ac:dyDescent="0.25">
      <c r="A91" s="60" t="s">
        <v>169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</row>
    <row r="92" spans="1:24" s="29" customFormat="1" ht="15" customHeight="1" x14ac:dyDescent="0.25">
      <c r="A92" s="64" t="s">
        <v>160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</row>
    <row r="94" spans="1:24" x14ac:dyDescent="0.25">
      <c r="A94" s="65" t="s">
        <v>162</v>
      </c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</row>
    <row r="95" spans="1:24" x14ac:dyDescent="0.25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</row>
    <row r="96" spans="1:24" ht="17.25" x14ac:dyDescent="0.25">
      <c r="A96" s="59" t="s">
        <v>85</v>
      </c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</row>
    <row r="97" spans="1:12" x14ac:dyDescent="0.25">
      <c r="A97" s="60" t="s">
        <v>86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</row>
    <row r="98" spans="1:12" x14ac:dyDescent="0.25">
      <c r="A98" s="60" t="s">
        <v>87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</row>
  </sheetData>
  <mergeCells count="9">
    <mergeCell ref="A96:L96"/>
    <mergeCell ref="A97:L97"/>
    <mergeCell ref="A98:L98"/>
    <mergeCell ref="A94:L95"/>
    <mergeCell ref="A88:L88"/>
    <mergeCell ref="A89:L89"/>
    <mergeCell ref="A90:L90"/>
    <mergeCell ref="A91:L91"/>
    <mergeCell ref="A92:L9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tabColor rgb="FFFF99CC"/>
  </sheetPr>
  <dimension ref="A1:L95"/>
  <sheetViews>
    <sheetView showGridLines="0" topLeftCell="A58" workbookViewId="0">
      <selection activeCell="F80" sqref="F80"/>
    </sheetView>
  </sheetViews>
  <sheetFormatPr defaultRowHeight="15" x14ac:dyDescent="0.25"/>
  <cols>
    <col min="1" max="1" width="13.85546875" style="7" bestFit="1" customWidth="1"/>
    <col min="2" max="2" width="27.28515625" style="7" bestFit="1" customWidth="1"/>
    <col min="3" max="16384" width="9.140625" style="7"/>
  </cols>
  <sheetData>
    <row r="1" spans="1:6" ht="143.25" x14ac:dyDescent="0.25">
      <c r="A1" s="37" t="s">
        <v>89</v>
      </c>
      <c r="B1" s="37" t="s">
        <v>88</v>
      </c>
      <c r="C1" s="38" t="s">
        <v>156</v>
      </c>
      <c r="D1" s="38" t="s">
        <v>166</v>
      </c>
      <c r="E1" s="38" t="s">
        <v>157</v>
      </c>
      <c r="F1" s="38" t="s">
        <v>158</v>
      </c>
    </row>
    <row r="2" spans="1:6" x14ac:dyDescent="0.25">
      <c r="A2" s="30" t="s">
        <v>2</v>
      </c>
      <c r="B2" s="19" t="s">
        <v>6</v>
      </c>
      <c r="C2" s="39">
        <v>421</v>
      </c>
      <c r="D2" s="40">
        <v>140.33333333333334</v>
      </c>
      <c r="E2" s="13">
        <v>109</v>
      </c>
      <c r="F2" s="41">
        <f>E2/D2</f>
        <v>0.77672209026128258</v>
      </c>
    </row>
    <row r="3" spans="1:6" x14ac:dyDescent="0.25">
      <c r="A3" s="30" t="s">
        <v>3</v>
      </c>
      <c r="B3" s="19" t="s">
        <v>7</v>
      </c>
      <c r="C3" s="39">
        <v>160</v>
      </c>
      <c r="D3" s="40">
        <v>133.33333333333334</v>
      </c>
      <c r="E3" s="13">
        <v>37</v>
      </c>
      <c r="F3" s="41">
        <f t="shared" ref="F3:F66" si="0">E3/D3</f>
        <v>0.27749999999999997</v>
      </c>
    </row>
    <row r="4" spans="1:6" x14ac:dyDescent="0.25">
      <c r="A4" s="30" t="s">
        <v>4</v>
      </c>
      <c r="B4" s="19" t="s">
        <v>8</v>
      </c>
      <c r="C4" s="39">
        <v>120</v>
      </c>
      <c r="D4" s="40">
        <v>100</v>
      </c>
      <c r="E4" s="13">
        <v>39</v>
      </c>
      <c r="F4" s="41">
        <f t="shared" si="0"/>
        <v>0.39</v>
      </c>
    </row>
    <row r="5" spans="1:6" x14ac:dyDescent="0.25">
      <c r="A5" s="30" t="s">
        <v>5</v>
      </c>
      <c r="B5" s="19" t="s">
        <v>9</v>
      </c>
      <c r="C5" s="39">
        <v>343</v>
      </c>
      <c r="D5" s="40">
        <v>285.83333333333331</v>
      </c>
      <c r="E5" s="13">
        <v>108</v>
      </c>
      <c r="F5" s="41">
        <f t="shared" si="0"/>
        <v>0.37784256559766766</v>
      </c>
    </row>
    <row r="6" spans="1:6" x14ac:dyDescent="0.25">
      <c r="A6" s="30" t="s">
        <v>5</v>
      </c>
      <c r="B6" s="19" t="s">
        <v>10</v>
      </c>
      <c r="C6" s="39">
        <v>139</v>
      </c>
      <c r="D6" s="40">
        <v>115.83333333333334</v>
      </c>
      <c r="E6" s="13">
        <v>59</v>
      </c>
      <c r="F6" s="41">
        <f t="shared" si="0"/>
        <v>0.50935251798561143</v>
      </c>
    </row>
    <row r="7" spans="1:6" x14ac:dyDescent="0.25">
      <c r="A7" s="30" t="s">
        <v>4</v>
      </c>
      <c r="B7" s="19" t="s">
        <v>11</v>
      </c>
      <c r="C7" s="39">
        <v>101</v>
      </c>
      <c r="D7" s="40">
        <v>84.166666666666657</v>
      </c>
      <c r="E7" s="13">
        <v>32</v>
      </c>
      <c r="F7" s="41">
        <f t="shared" si="0"/>
        <v>0.38019801980198026</v>
      </c>
    </row>
    <row r="8" spans="1:6" x14ac:dyDescent="0.25">
      <c r="A8" s="30" t="s">
        <v>5</v>
      </c>
      <c r="B8" s="19" t="s">
        <v>12</v>
      </c>
      <c r="C8" s="39">
        <v>389</v>
      </c>
      <c r="D8" s="40">
        <v>324.16666666666663</v>
      </c>
      <c r="E8" s="13">
        <v>118</v>
      </c>
      <c r="F8" s="41">
        <f t="shared" si="0"/>
        <v>0.36401028277634967</v>
      </c>
    </row>
    <row r="9" spans="1:6" x14ac:dyDescent="0.25">
      <c r="A9" s="30" t="s">
        <v>5</v>
      </c>
      <c r="B9" s="19" t="s">
        <v>13</v>
      </c>
      <c r="C9" s="39">
        <v>75</v>
      </c>
      <c r="D9" s="40">
        <v>62.5</v>
      </c>
      <c r="E9" s="13">
        <v>17</v>
      </c>
      <c r="F9" s="41">
        <f t="shared" si="0"/>
        <v>0.27200000000000002</v>
      </c>
    </row>
    <row r="10" spans="1:6" x14ac:dyDescent="0.25">
      <c r="A10" s="30" t="s">
        <v>2</v>
      </c>
      <c r="B10" s="19" t="s">
        <v>14</v>
      </c>
      <c r="C10" s="39">
        <v>1449</v>
      </c>
      <c r="D10" s="40">
        <v>1207.5</v>
      </c>
      <c r="E10" s="13">
        <v>441</v>
      </c>
      <c r="F10" s="41">
        <f t="shared" si="0"/>
        <v>0.36521739130434783</v>
      </c>
    </row>
    <row r="11" spans="1:6" x14ac:dyDescent="0.25">
      <c r="A11" s="30" t="s">
        <v>5</v>
      </c>
      <c r="B11" s="19" t="s">
        <v>15</v>
      </c>
      <c r="C11" s="39">
        <v>145</v>
      </c>
      <c r="D11" s="40">
        <v>120.83333333333334</v>
      </c>
      <c r="E11" s="13">
        <v>37</v>
      </c>
      <c r="F11" s="41">
        <f t="shared" si="0"/>
        <v>0.30620689655172412</v>
      </c>
    </row>
    <row r="12" spans="1:6" x14ac:dyDescent="0.25">
      <c r="A12" s="30" t="s">
        <v>4</v>
      </c>
      <c r="B12" s="19" t="s">
        <v>16</v>
      </c>
      <c r="C12" s="39">
        <v>380</v>
      </c>
      <c r="D12" s="40">
        <v>316.66666666666669</v>
      </c>
      <c r="E12" s="13">
        <v>114</v>
      </c>
      <c r="F12" s="41">
        <f t="shared" si="0"/>
        <v>0.36</v>
      </c>
    </row>
    <row r="13" spans="1:6" x14ac:dyDescent="0.25">
      <c r="A13" s="30" t="s">
        <v>3</v>
      </c>
      <c r="B13" s="19" t="s">
        <v>17</v>
      </c>
      <c r="C13" s="39">
        <v>633</v>
      </c>
      <c r="D13" s="40">
        <v>527.5</v>
      </c>
      <c r="E13" s="13">
        <v>157</v>
      </c>
      <c r="F13" s="41">
        <f t="shared" si="0"/>
        <v>0.29763033175355452</v>
      </c>
    </row>
    <row r="14" spans="1:6" x14ac:dyDescent="0.25">
      <c r="A14" s="30" t="s">
        <v>3</v>
      </c>
      <c r="B14" s="19" t="s">
        <v>18</v>
      </c>
      <c r="C14" s="39">
        <v>166</v>
      </c>
      <c r="D14" s="40">
        <v>138.33333333333334</v>
      </c>
      <c r="E14" s="13">
        <v>58</v>
      </c>
      <c r="F14" s="41">
        <f t="shared" si="0"/>
        <v>0.41927710843373489</v>
      </c>
    </row>
    <row r="15" spans="1:6" x14ac:dyDescent="0.25">
      <c r="A15" s="30" t="s">
        <v>5</v>
      </c>
      <c r="B15" s="19" t="s">
        <v>19</v>
      </c>
      <c r="C15" s="39">
        <v>109</v>
      </c>
      <c r="D15" s="40">
        <v>90.833333333333343</v>
      </c>
      <c r="E15" s="13">
        <v>25</v>
      </c>
      <c r="F15" s="41">
        <f t="shared" si="0"/>
        <v>0.2752293577981651</v>
      </c>
    </row>
    <row r="16" spans="1:6" x14ac:dyDescent="0.25">
      <c r="A16" s="30" t="s">
        <v>2</v>
      </c>
      <c r="B16" s="19" t="s">
        <v>20</v>
      </c>
      <c r="C16" s="39">
        <v>203</v>
      </c>
      <c r="D16" s="40">
        <v>169.16666666666669</v>
      </c>
      <c r="E16" s="13">
        <v>58</v>
      </c>
      <c r="F16" s="41">
        <f t="shared" si="0"/>
        <v>0.3428571428571428</v>
      </c>
    </row>
    <row r="17" spans="1:6" x14ac:dyDescent="0.25">
      <c r="A17" s="30" t="s">
        <v>5</v>
      </c>
      <c r="B17" s="19" t="s">
        <v>21</v>
      </c>
      <c r="C17" s="39">
        <v>2550</v>
      </c>
      <c r="D17" s="40">
        <v>2125</v>
      </c>
      <c r="E17" s="13">
        <v>674</v>
      </c>
      <c r="F17" s="41">
        <f t="shared" si="0"/>
        <v>0.31717647058823528</v>
      </c>
    </row>
    <row r="18" spans="1:6" x14ac:dyDescent="0.25">
      <c r="A18" s="30" t="s">
        <v>2</v>
      </c>
      <c r="B18" s="19" t="s">
        <v>22</v>
      </c>
      <c r="C18" s="39">
        <v>5265</v>
      </c>
      <c r="D18" s="40">
        <v>4387.5</v>
      </c>
      <c r="E18" s="13">
        <v>1331</v>
      </c>
      <c r="F18" s="41">
        <f t="shared" si="0"/>
        <v>0.30336182336182338</v>
      </c>
    </row>
    <row r="19" spans="1:6" x14ac:dyDescent="0.25">
      <c r="A19" s="30" t="s">
        <v>5</v>
      </c>
      <c r="B19" s="19" t="s">
        <v>23</v>
      </c>
      <c r="C19" s="39">
        <v>407</v>
      </c>
      <c r="D19" s="40">
        <v>339.16666666666663</v>
      </c>
      <c r="E19" s="13">
        <v>132</v>
      </c>
      <c r="F19" s="41">
        <f t="shared" si="0"/>
        <v>0.38918918918918921</v>
      </c>
    </row>
    <row r="20" spans="1:6" x14ac:dyDescent="0.25">
      <c r="A20" s="30" t="s">
        <v>4</v>
      </c>
      <c r="B20" s="19" t="s">
        <v>24</v>
      </c>
      <c r="C20" s="39">
        <v>1491</v>
      </c>
      <c r="D20" s="40">
        <v>1242.5</v>
      </c>
      <c r="E20" s="13">
        <v>377</v>
      </c>
      <c r="F20" s="41">
        <f t="shared" si="0"/>
        <v>0.303420523138833</v>
      </c>
    </row>
    <row r="21" spans="1:6" x14ac:dyDescent="0.25">
      <c r="A21" s="30" t="s">
        <v>3</v>
      </c>
      <c r="B21" s="19" t="s">
        <v>25</v>
      </c>
      <c r="C21" s="39">
        <v>390</v>
      </c>
      <c r="D21" s="40">
        <v>325</v>
      </c>
      <c r="E21" s="13">
        <v>105</v>
      </c>
      <c r="F21" s="41">
        <f t="shared" si="0"/>
        <v>0.32307692307692309</v>
      </c>
    </row>
    <row r="22" spans="1:6" x14ac:dyDescent="0.25">
      <c r="A22" s="30" t="s">
        <v>2</v>
      </c>
      <c r="B22" s="19" t="s">
        <v>26</v>
      </c>
      <c r="C22" s="39">
        <v>178</v>
      </c>
      <c r="D22" s="40">
        <v>148.33333333333334</v>
      </c>
      <c r="E22" s="13">
        <v>30</v>
      </c>
      <c r="F22" s="41">
        <f t="shared" si="0"/>
        <v>0.20224719101123595</v>
      </c>
    </row>
    <row r="23" spans="1:6" x14ac:dyDescent="0.25">
      <c r="A23" s="30" t="s">
        <v>5</v>
      </c>
      <c r="B23" s="19" t="s">
        <v>27</v>
      </c>
      <c r="C23" s="39">
        <v>59</v>
      </c>
      <c r="D23" s="40">
        <v>49.166666666666671</v>
      </c>
      <c r="E23" s="13">
        <v>20</v>
      </c>
      <c r="F23" s="41">
        <f t="shared" si="0"/>
        <v>0.40677966101694912</v>
      </c>
    </row>
    <row r="24" spans="1:6" x14ac:dyDescent="0.25">
      <c r="A24" s="30" t="s">
        <v>2</v>
      </c>
      <c r="B24" s="19" t="s">
        <v>28</v>
      </c>
      <c r="C24" s="39">
        <v>443</v>
      </c>
      <c r="D24" s="40">
        <v>369.16666666666663</v>
      </c>
      <c r="E24" s="13">
        <v>142</v>
      </c>
      <c r="F24" s="41">
        <f t="shared" si="0"/>
        <v>0.38465011286681722</v>
      </c>
    </row>
    <row r="25" spans="1:6" x14ac:dyDescent="0.25">
      <c r="A25" s="30" t="s">
        <v>5</v>
      </c>
      <c r="B25" s="19" t="s">
        <v>29</v>
      </c>
      <c r="C25" s="39">
        <v>86</v>
      </c>
      <c r="D25" s="40">
        <v>71.666666666666671</v>
      </c>
      <c r="E25" s="13">
        <v>26</v>
      </c>
      <c r="F25" s="41">
        <f t="shared" si="0"/>
        <v>0.36279069767441857</v>
      </c>
    </row>
    <row r="26" spans="1:6" x14ac:dyDescent="0.25">
      <c r="A26" s="30" t="s">
        <v>3</v>
      </c>
      <c r="B26" s="19" t="s">
        <v>30</v>
      </c>
      <c r="C26" s="39">
        <v>259</v>
      </c>
      <c r="D26" s="40">
        <v>215.83333333333331</v>
      </c>
      <c r="E26" s="13">
        <v>73</v>
      </c>
      <c r="F26" s="41">
        <f t="shared" si="0"/>
        <v>0.33822393822393826</v>
      </c>
    </row>
    <row r="27" spans="1:6" x14ac:dyDescent="0.25">
      <c r="A27" s="30" t="s">
        <v>2</v>
      </c>
      <c r="B27" s="19" t="s">
        <v>31</v>
      </c>
      <c r="C27" s="39">
        <v>271</v>
      </c>
      <c r="D27" s="40">
        <v>225.83333333333331</v>
      </c>
      <c r="E27" s="13">
        <v>81</v>
      </c>
      <c r="F27" s="41">
        <f t="shared" si="0"/>
        <v>0.35867158671586719</v>
      </c>
    </row>
    <row r="28" spans="1:6" x14ac:dyDescent="0.25">
      <c r="A28" s="30" t="s">
        <v>4</v>
      </c>
      <c r="B28" s="19" t="s">
        <v>32</v>
      </c>
      <c r="C28" s="39">
        <v>128</v>
      </c>
      <c r="D28" s="40">
        <v>106.66666666666666</v>
      </c>
      <c r="E28" s="13">
        <v>48</v>
      </c>
      <c r="F28" s="41">
        <f t="shared" si="0"/>
        <v>0.45000000000000007</v>
      </c>
    </row>
    <row r="29" spans="1:6" x14ac:dyDescent="0.25">
      <c r="A29" s="30" t="s">
        <v>5</v>
      </c>
      <c r="B29" s="19" t="s">
        <v>33</v>
      </c>
      <c r="C29" s="39">
        <v>429</v>
      </c>
      <c r="D29" s="40">
        <v>357.5</v>
      </c>
      <c r="E29" s="13">
        <v>84</v>
      </c>
      <c r="F29" s="41">
        <f t="shared" si="0"/>
        <v>0.23496503496503496</v>
      </c>
    </row>
    <row r="30" spans="1:6" x14ac:dyDescent="0.25">
      <c r="A30" s="30" t="s">
        <v>2</v>
      </c>
      <c r="B30" s="19" t="s">
        <v>34</v>
      </c>
      <c r="C30" s="39">
        <v>1820</v>
      </c>
      <c r="D30" s="40">
        <v>1516.6666666666665</v>
      </c>
      <c r="E30" s="13">
        <v>484</v>
      </c>
      <c r="F30" s="41">
        <f t="shared" si="0"/>
        <v>0.31912087912087916</v>
      </c>
    </row>
    <row r="31" spans="1:6" x14ac:dyDescent="0.25">
      <c r="A31" s="30" t="s">
        <v>2</v>
      </c>
      <c r="B31" s="19" t="s">
        <v>35</v>
      </c>
      <c r="C31" s="39">
        <v>368</v>
      </c>
      <c r="D31" s="40">
        <v>306.66666666666669</v>
      </c>
      <c r="E31" s="13">
        <v>117</v>
      </c>
      <c r="F31" s="41">
        <f t="shared" si="0"/>
        <v>0.38152173913043474</v>
      </c>
    </row>
    <row r="32" spans="1:6" x14ac:dyDescent="0.25">
      <c r="A32" s="30" t="s">
        <v>2</v>
      </c>
      <c r="B32" s="19" t="s">
        <v>36</v>
      </c>
      <c r="C32" s="39">
        <v>147</v>
      </c>
      <c r="D32" s="40">
        <v>122.5</v>
      </c>
      <c r="E32" s="13">
        <v>44</v>
      </c>
      <c r="F32" s="41">
        <f t="shared" si="0"/>
        <v>0.35918367346938773</v>
      </c>
    </row>
    <row r="33" spans="1:6" x14ac:dyDescent="0.25">
      <c r="A33" s="30" t="s">
        <v>5</v>
      </c>
      <c r="B33" s="19" t="s">
        <v>37</v>
      </c>
      <c r="C33" s="39">
        <v>130</v>
      </c>
      <c r="D33" s="40">
        <v>108.33333333333334</v>
      </c>
      <c r="E33" s="13">
        <v>38</v>
      </c>
      <c r="F33" s="41">
        <f t="shared" si="0"/>
        <v>0.35076923076923072</v>
      </c>
    </row>
    <row r="34" spans="1:6" x14ac:dyDescent="0.25">
      <c r="A34" s="30" t="s">
        <v>5</v>
      </c>
      <c r="B34" s="19" t="s">
        <v>38</v>
      </c>
      <c r="C34" s="39">
        <v>118</v>
      </c>
      <c r="D34" s="40">
        <v>98.333333333333343</v>
      </c>
      <c r="E34" s="13">
        <v>40</v>
      </c>
      <c r="F34" s="41">
        <f t="shared" si="0"/>
        <v>0.40677966101694912</v>
      </c>
    </row>
    <row r="35" spans="1:6" x14ac:dyDescent="0.25">
      <c r="A35" s="30" t="s">
        <v>5</v>
      </c>
      <c r="B35" s="19" t="s">
        <v>39</v>
      </c>
      <c r="C35" s="39">
        <v>179</v>
      </c>
      <c r="D35" s="40">
        <v>149.16666666666666</v>
      </c>
      <c r="E35" s="13">
        <v>84</v>
      </c>
      <c r="F35" s="41">
        <f t="shared" si="0"/>
        <v>0.5631284916201118</v>
      </c>
    </row>
    <row r="36" spans="1:6" x14ac:dyDescent="0.25">
      <c r="A36" s="30" t="s">
        <v>2</v>
      </c>
      <c r="B36" s="19" t="s">
        <v>40</v>
      </c>
      <c r="C36" s="39">
        <v>142</v>
      </c>
      <c r="D36" s="40">
        <v>118.33333333333334</v>
      </c>
      <c r="E36" s="13">
        <v>42</v>
      </c>
      <c r="F36" s="41">
        <f t="shared" si="0"/>
        <v>0.3549295774647887</v>
      </c>
    </row>
    <row r="37" spans="1:6" x14ac:dyDescent="0.25">
      <c r="A37" s="30" t="s">
        <v>5</v>
      </c>
      <c r="B37" s="19" t="s">
        <v>41</v>
      </c>
      <c r="C37" s="39">
        <v>556</v>
      </c>
      <c r="D37" s="40">
        <v>463.33333333333337</v>
      </c>
      <c r="E37" s="13">
        <v>168</v>
      </c>
      <c r="F37" s="41">
        <f t="shared" si="0"/>
        <v>0.36258992805755391</v>
      </c>
    </row>
    <row r="38" spans="1:6" x14ac:dyDescent="0.25">
      <c r="A38" s="30" t="s">
        <v>2</v>
      </c>
      <c r="B38" s="19" t="s">
        <v>42</v>
      </c>
      <c r="C38" s="39">
        <v>104</v>
      </c>
      <c r="D38" s="40">
        <v>86.666666666666657</v>
      </c>
      <c r="E38" s="13">
        <v>43</v>
      </c>
      <c r="F38" s="41">
        <f t="shared" si="0"/>
        <v>0.49615384615384622</v>
      </c>
    </row>
    <row r="39" spans="1:6" x14ac:dyDescent="0.25">
      <c r="A39" s="30" t="s">
        <v>5</v>
      </c>
      <c r="B39" s="19" t="s">
        <v>43</v>
      </c>
      <c r="C39" s="39">
        <v>446</v>
      </c>
      <c r="D39" s="40">
        <v>371.66666666666663</v>
      </c>
      <c r="E39" s="13">
        <v>140</v>
      </c>
      <c r="F39" s="41">
        <f t="shared" si="0"/>
        <v>0.37668161434977582</v>
      </c>
    </row>
    <row r="40" spans="1:6" x14ac:dyDescent="0.25">
      <c r="A40" s="30" t="s">
        <v>3</v>
      </c>
      <c r="B40" s="19" t="s">
        <v>44</v>
      </c>
      <c r="C40" s="39">
        <v>455</v>
      </c>
      <c r="D40" s="40">
        <v>379.16666666666663</v>
      </c>
      <c r="E40" s="13">
        <v>133</v>
      </c>
      <c r="F40" s="41">
        <f t="shared" si="0"/>
        <v>0.35076923076923078</v>
      </c>
    </row>
    <row r="41" spans="1:6" x14ac:dyDescent="0.25">
      <c r="A41" s="30" t="s">
        <v>5</v>
      </c>
      <c r="B41" s="19" t="s">
        <v>45</v>
      </c>
      <c r="C41" s="39">
        <v>150</v>
      </c>
      <c r="D41" s="40">
        <v>125</v>
      </c>
      <c r="E41" s="13">
        <v>58</v>
      </c>
      <c r="F41" s="41">
        <f t="shared" si="0"/>
        <v>0.46400000000000002</v>
      </c>
    </row>
    <row r="42" spans="1:6" x14ac:dyDescent="0.25">
      <c r="A42" s="30" t="s">
        <v>2</v>
      </c>
      <c r="B42" s="19" t="s">
        <v>46</v>
      </c>
      <c r="C42" s="39">
        <v>160</v>
      </c>
      <c r="D42" s="40">
        <v>133.33333333333334</v>
      </c>
      <c r="E42" s="13">
        <v>42</v>
      </c>
      <c r="F42" s="41">
        <f t="shared" si="0"/>
        <v>0.315</v>
      </c>
    </row>
    <row r="43" spans="1:6" x14ac:dyDescent="0.25">
      <c r="A43" s="30" t="s">
        <v>2</v>
      </c>
      <c r="B43" s="19" t="s">
        <v>47</v>
      </c>
      <c r="C43" s="39">
        <v>96</v>
      </c>
      <c r="D43" s="40">
        <v>80</v>
      </c>
      <c r="E43" s="13">
        <v>31</v>
      </c>
      <c r="F43" s="41">
        <f t="shared" si="0"/>
        <v>0.38750000000000001</v>
      </c>
    </row>
    <row r="44" spans="1:6" x14ac:dyDescent="0.25">
      <c r="A44" s="30" t="s">
        <v>4</v>
      </c>
      <c r="B44" s="19" t="s">
        <v>48</v>
      </c>
      <c r="C44" s="39">
        <v>2612</v>
      </c>
      <c r="D44" s="40">
        <v>2176.6666666666665</v>
      </c>
      <c r="E44" s="13">
        <v>657</v>
      </c>
      <c r="F44" s="41">
        <f t="shared" si="0"/>
        <v>0.30183767228177644</v>
      </c>
    </row>
    <row r="45" spans="1:6" x14ac:dyDescent="0.25">
      <c r="A45" s="30" t="s">
        <v>4</v>
      </c>
      <c r="B45" s="19" t="s">
        <v>49</v>
      </c>
      <c r="C45" s="39">
        <v>174</v>
      </c>
      <c r="D45" s="40">
        <v>145</v>
      </c>
      <c r="E45" s="13">
        <v>39</v>
      </c>
      <c r="F45" s="41">
        <f t="shared" si="0"/>
        <v>0.26896551724137929</v>
      </c>
    </row>
    <row r="46" spans="1:6" x14ac:dyDescent="0.25">
      <c r="A46" s="30" t="s">
        <v>5</v>
      </c>
      <c r="B46" s="19" t="s">
        <v>50</v>
      </c>
      <c r="C46" s="39">
        <v>539</v>
      </c>
      <c r="D46" s="40">
        <v>449.16666666666663</v>
      </c>
      <c r="E46" s="13">
        <v>161</v>
      </c>
      <c r="F46" s="41">
        <f t="shared" si="0"/>
        <v>0.35844155844155845</v>
      </c>
    </row>
    <row r="47" spans="1:6" x14ac:dyDescent="0.25">
      <c r="A47" s="30" t="s">
        <v>2</v>
      </c>
      <c r="B47" s="19" t="s">
        <v>51</v>
      </c>
      <c r="C47" s="39">
        <v>249</v>
      </c>
      <c r="D47" s="40">
        <v>207.5</v>
      </c>
      <c r="E47" s="13">
        <v>77</v>
      </c>
      <c r="F47" s="41">
        <f t="shared" si="0"/>
        <v>0.37108433734939761</v>
      </c>
    </row>
    <row r="48" spans="1:6" x14ac:dyDescent="0.25">
      <c r="A48" s="30" t="s">
        <v>4</v>
      </c>
      <c r="B48" s="19" t="s">
        <v>52</v>
      </c>
      <c r="C48" s="39">
        <v>146</v>
      </c>
      <c r="D48" s="40">
        <v>121.66666666666666</v>
      </c>
      <c r="E48" s="13">
        <v>46</v>
      </c>
      <c r="F48" s="41">
        <f t="shared" si="0"/>
        <v>0.37808219178082197</v>
      </c>
    </row>
    <row r="49" spans="1:6" x14ac:dyDescent="0.25">
      <c r="A49" s="30" t="s">
        <v>5</v>
      </c>
      <c r="B49" s="19" t="s">
        <v>53</v>
      </c>
      <c r="C49" s="39">
        <v>307</v>
      </c>
      <c r="D49" s="40">
        <v>255.83333333333331</v>
      </c>
      <c r="E49" s="13">
        <v>70</v>
      </c>
      <c r="F49" s="41">
        <f t="shared" si="0"/>
        <v>0.2736156351791531</v>
      </c>
    </row>
    <row r="50" spans="1:6" x14ac:dyDescent="0.25">
      <c r="A50" s="30" t="s">
        <v>3</v>
      </c>
      <c r="B50" s="19" t="s">
        <v>54</v>
      </c>
      <c r="C50" s="39">
        <v>254</v>
      </c>
      <c r="D50" s="40">
        <v>211.66666666666669</v>
      </c>
      <c r="E50" s="13">
        <v>68</v>
      </c>
      <c r="F50" s="41">
        <f t="shared" si="0"/>
        <v>0.32125984251968503</v>
      </c>
    </row>
    <row r="51" spans="1:6" x14ac:dyDescent="0.25">
      <c r="A51" s="30" t="s">
        <v>3</v>
      </c>
      <c r="B51" s="19" t="s">
        <v>55</v>
      </c>
      <c r="C51" s="39">
        <v>87</v>
      </c>
      <c r="D51" s="40">
        <v>72.5</v>
      </c>
      <c r="E51" s="13">
        <v>26</v>
      </c>
      <c r="F51" s="41">
        <f t="shared" si="0"/>
        <v>0.35862068965517241</v>
      </c>
    </row>
    <row r="52" spans="1:6" x14ac:dyDescent="0.25">
      <c r="A52" s="30" t="s">
        <v>5</v>
      </c>
      <c r="B52" s="19" t="s">
        <v>56</v>
      </c>
      <c r="C52" s="39">
        <v>192</v>
      </c>
      <c r="D52" s="40">
        <v>160</v>
      </c>
      <c r="E52" s="13">
        <v>67</v>
      </c>
      <c r="F52" s="41">
        <f t="shared" si="0"/>
        <v>0.41875000000000001</v>
      </c>
    </row>
    <row r="53" spans="1:6" x14ac:dyDescent="0.25">
      <c r="A53" s="30" t="s">
        <v>5</v>
      </c>
      <c r="B53" s="19" t="s">
        <v>57</v>
      </c>
      <c r="C53" s="39">
        <v>178</v>
      </c>
      <c r="D53" s="40">
        <v>148.33333333333334</v>
      </c>
      <c r="E53" s="13">
        <v>55</v>
      </c>
      <c r="F53" s="41">
        <f t="shared" si="0"/>
        <v>0.37078651685393255</v>
      </c>
    </row>
    <row r="54" spans="1:6" x14ac:dyDescent="0.25">
      <c r="A54" s="30" t="s">
        <v>3</v>
      </c>
      <c r="B54" s="19" t="s">
        <v>58</v>
      </c>
      <c r="C54" s="39">
        <v>655</v>
      </c>
      <c r="D54" s="40">
        <v>545.83333333333337</v>
      </c>
      <c r="E54" s="13">
        <v>181</v>
      </c>
      <c r="F54" s="41">
        <f t="shared" si="0"/>
        <v>0.33160305343511448</v>
      </c>
    </row>
    <row r="55" spans="1:6" x14ac:dyDescent="0.25">
      <c r="A55" s="30" t="s">
        <v>4</v>
      </c>
      <c r="B55" s="19" t="s">
        <v>59</v>
      </c>
      <c r="C55" s="39">
        <v>225</v>
      </c>
      <c r="D55" s="40">
        <v>187.5</v>
      </c>
      <c r="E55" s="13">
        <v>67</v>
      </c>
      <c r="F55" s="41">
        <f t="shared" si="0"/>
        <v>0.35733333333333334</v>
      </c>
    </row>
    <row r="56" spans="1:6" x14ac:dyDescent="0.25">
      <c r="A56" s="30" t="s">
        <v>3</v>
      </c>
      <c r="B56" s="19" t="s">
        <v>60</v>
      </c>
      <c r="C56" s="39">
        <v>395</v>
      </c>
      <c r="D56" s="40">
        <v>329.16666666666663</v>
      </c>
      <c r="E56" s="13">
        <v>93</v>
      </c>
      <c r="F56" s="41">
        <f t="shared" si="0"/>
        <v>0.28253164556962029</v>
      </c>
    </row>
    <row r="57" spans="1:6" x14ac:dyDescent="0.25">
      <c r="A57" s="30" t="s">
        <v>3</v>
      </c>
      <c r="B57" s="19" t="s">
        <v>61</v>
      </c>
      <c r="C57" s="39">
        <v>345</v>
      </c>
      <c r="D57" s="40">
        <v>287.5</v>
      </c>
      <c r="E57" s="13">
        <v>91</v>
      </c>
      <c r="F57" s="41">
        <f t="shared" si="0"/>
        <v>0.3165217391304348</v>
      </c>
    </row>
    <row r="58" spans="1:6" x14ac:dyDescent="0.25">
      <c r="A58" s="30" t="s">
        <v>5</v>
      </c>
      <c r="B58" s="19" t="s">
        <v>62</v>
      </c>
      <c r="C58" s="39">
        <v>312</v>
      </c>
      <c r="D58" s="40">
        <v>260</v>
      </c>
      <c r="E58" s="13">
        <v>82</v>
      </c>
      <c r="F58" s="41">
        <f t="shared" si="0"/>
        <v>0.31538461538461537</v>
      </c>
    </row>
    <row r="59" spans="1:6" x14ac:dyDescent="0.25">
      <c r="A59" s="30" t="s">
        <v>3</v>
      </c>
      <c r="B59" s="19" t="s">
        <v>63</v>
      </c>
      <c r="C59" s="39">
        <v>93</v>
      </c>
      <c r="D59" s="40">
        <v>77.5</v>
      </c>
      <c r="E59" s="13">
        <v>23</v>
      </c>
      <c r="F59" s="41">
        <f t="shared" si="0"/>
        <v>0.29677419354838708</v>
      </c>
    </row>
    <row r="60" spans="1:6" x14ac:dyDescent="0.25">
      <c r="A60" s="30" t="s">
        <v>5</v>
      </c>
      <c r="B60" s="19" t="s">
        <v>64</v>
      </c>
      <c r="C60" s="39">
        <v>203</v>
      </c>
      <c r="D60" s="40">
        <v>169.16666666666669</v>
      </c>
      <c r="E60" s="13">
        <v>48</v>
      </c>
      <c r="F60" s="41">
        <f t="shared" si="0"/>
        <v>0.28374384236453198</v>
      </c>
    </row>
    <row r="61" spans="1:6" x14ac:dyDescent="0.25">
      <c r="A61" s="30" t="s">
        <v>4</v>
      </c>
      <c r="B61" s="19" t="s">
        <v>65</v>
      </c>
      <c r="C61" s="39">
        <v>289</v>
      </c>
      <c r="D61" s="40">
        <v>240.83333333333331</v>
      </c>
      <c r="E61" s="13">
        <v>81</v>
      </c>
      <c r="F61" s="41">
        <f t="shared" si="0"/>
        <v>0.33633217993079589</v>
      </c>
    </row>
    <row r="62" spans="1:6" x14ac:dyDescent="0.25">
      <c r="A62" s="30" t="s">
        <v>5</v>
      </c>
      <c r="B62" s="19" t="s">
        <v>66</v>
      </c>
      <c r="C62" s="39">
        <v>116</v>
      </c>
      <c r="D62" s="40">
        <v>96.666666666666657</v>
      </c>
      <c r="E62" s="13">
        <v>44</v>
      </c>
      <c r="F62" s="41">
        <f t="shared" si="0"/>
        <v>0.45517241379310347</v>
      </c>
    </row>
    <row r="63" spans="1:6" x14ac:dyDescent="0.25">
      <c r="A63" s="30" t="s">
        <v>2</v>
      </c>
      <c r="B63" s="19" t="s">
        <v>67</v>
      </c>
      <c r="C63" s="39">
        <v>117</v>
      </c>
      <c r="D63" s="40">
        <v>97.5</v>
      </c>
      <c r="E63" s="13">
        <v>35</v>
      </c>
      <c r="F63" s="41">
        <f t="shared" si="0"/>
        <v>0.35897435897435898</v>
      </c>
    </row>
    <row r="64" spans="1:6" x14ac:dyDescent="0.25">
      <c r="A64" s="30" t="s">
        <v>2</v>
      </c>
      <c r="B64" s="19" t="s">
        <v>68</v>
      </c>
      <c r="C64" s="39">
        <v>715</v>
      </c>
      <c r="D64" s="40">
        <v>595.83333333333337</v>
      </c>
      <c r="E64" s="13">
        <v>187</v>
      </c>
      <c r="F64" s="41">
        <f t="shared" si="0"/>
        <v>0.31384615384615383</v>
      </c>
    </row>
    <row r="65" spans="1:6" x14ac:dyDescent="0.25">
      <c r="A65" s="30" t="s">
        <v>2</v>
      </c>
      <c r="B65" s="19" t="s">
        <v>69</v>
      </c>
      <c r="C65" s="39">
        <v>312</v>
      </c>
      <c r="D65" s="40">
        <v>260</v>
      </c>
      <c r="E65" s="13">
        <v>86</v>
      </c>
      <c r="F65" s="41">
        <f t="shared" si="0"/>
        <v>0.33076923076923076</v>
      </c>
    </row>
    <row r="66" spans="1:6" x14ac:dyDescent="0.25">
      <c r="A66" s="30" t="s">
        <v>4</v>
      </c>
      <c r="B66" s="19" t="s">
        <v>70</v>
      </c>
      <c r="C66" s="39">
        <v>105</v>
      </c>
      <c r="D66" s="40">
        <v>87.5</v>
      </c>
      <c r="E66" s="13">
        <v>31</v>
      </c>
      <c r="F66" s="41">
        <f t="shared" si="0"/>
        <v>0.35428571428571426</v>
      </c>
    </row>
    <row r="67" spans="1:6" x14ac:dyDescent="0.25">
      <c r="A67" s="30" t="s">
        <v>4</v>
      </c>
      <c r="B67" s="19" t="s">
        <v>71</v>
      </c>
      <c r="C67" s="39">
        <v>390</v>
      </c>
      <c r="D67" s="40">
        <v>325</v>
      </c>
      <c r="E67" s="13">
        <v>129</v>
      </c>
      <c r="F67" s="41">
        <f t="shared" ref="F67:F84" si="1">E67/D67</f>
        <v>0.39692307692307693</v>
      </c>
    </row>
    <row r="68" spans="1:6" x14ac:dyDescent="0.25">
      <c r="A68" s="30" t="s">
        <v>5</v>
      </c>
      <c r="B68" s="19" t="s">
        <v>72</v>
      </c>
      <c r="C68" s="39">
        <v>136</v>
      </c>
      <c r="D68" s="40">
        <v>113.33333333333334</v>
      </c>
      <c r="E68" s="13">
        <v>34</v>
      </c>
      <c r="F68" s="41">
        <f t="shared" si="1"/>
        <v>0.3</v>
      </c>
    </row>
    <row r="69" spans="1:6" x14ac:dyDescent="0.25">
      <c r="A69" s="30" t="s">
        <v>3</v>
      </c>
      <c r="B69" s="19" t="s">
        <v>73</v>
      </c>
      <c r="C69" s="39">
        <v>1860</v>
      </c>
      <c r="D69" s="40">
        <v>1550</v>
      </c>
      <c r="E69" s="13">
        <v>454</v>
      </c>
      <c r="F69" s="41">
        <f t="shared" si="1"/>
        <v>0.29290322580645162</v>
      </c>
    </row>
    <row r="70" spans="1:6" x14ac:dyDescent="0.25">
      <c r="A70" s="30" t="s">
        <v>4</v>
      </c>
      <c r="B70" s="19" t="s">
        <v>74</v>
      </c>
      <c r="C70" s="39">
        <v>114</v>
      </c>
      <c r="D70" s="40">
        <v>95</v>
      </c>
      <c r="E70" s="13">
        <v>40</v>
      </c>
      <c r="F70" s="41">
        <f t="shared" si="1"/>
        <v>0.42105263157894735</v>
      </c>
    </row>
    <row r="71" spans="1:6" x14ac:dyDescent="0.25">
      <c r="A71" s="30" t="s">
        <v>2</v>
      </c>
      <c r="B71" s="19" t="s">
        <v>75</v>
      </c>
      <c r="C71" s="39">
        <v>7421</v>
      </c>
      <c r="D71" s="40">
        <v>6184.1666666666661</v>
      </c>
      <c r="E71" s="13">
        <v>1888</v>
      </c>
      <c r="F71" s="41">
        <f t="shared" si="1"/>
        <v>0.30529578223959036</v>
      </c>
    </row>
    <row r="72" spans="1:6" x14ac:dyDescent="0.25">
      <c r="A72" s="30" t="s">
        <v>4</v>
      </c>
      <c r="B72" s="19" t="s">
        <v>76</v>
      </c>
      <c r="C72" s="39">
        <v>455</v>
      </c>
      <c r="D72" s="40">
        <v>379.16666666666663</v>
      </c>
      <c r="E72" s="13">
        <v>119</v>
      </c>
      <c r="F72" s="41">
        <f t="shared" si="1"/>
        <v>0.31384615384615389</v>
      </c>
    </row>
    <row r="73" spans="1:6" x14ac:dyDescent="0.25">
      <c r="A73" s="30" t="s">
        <v>5</v>
      </c>
      <c r="B73" s="19" t="s">
        <v>77</v>
      </c>
      <c r="C73" s="39">
        <v>246</v>
      </c>
      <c r="D73" s="40">
        <v>205</v>
      </c>
      <c r="E73" s="13">
        <v>65</v>
      </c>
      <c r="F73" s="41">
        <f t="shared" si="1"/>
        <v>0.31707317073170732</v>
      </c>
    </row>
    <row r="74" spans="1:6" x14ac:dyDescent="0.25">
      <c r="A74" s="30" t="s">
        <v>2</v>
      </c>
      <c r="B74" s="19" t="s">
        <v>78</v>
      </c>
      <c r="C74" s="39">
        <v>338</v>
      </c>
      <c r="D74" s="40">
        <v>281.66666666666669</v>
      </c>
      <c r="E74" s="13">
        <v>134</v>
      </c>
      <c r="F74" s="41">
        <f t="shared" si="1"/>
        <v>0.47573964497041416</v>
      </c>
    </row>
    <row r="75" spans="1:6" x14ac:dyDescent="0.25">
      <c r="A75" s="30" t="s">
        <v>2</v>
      </c>
      <c r="B75" s="19" t="s">
        <v>79</v>
      </c>
      <c r="C75" s="39">
        <v>1006</v>
      </c>
      <c r="D75" s="40">
        <v>838.33333333333326</v>
      </c>
      <c r="E75" s="13">
        <v>253</v>
      </c>
      <c r="F75" s="41">
        <f t="shared" si="1"/>
        <v>0.30178926441351889</v>
      </c>
    </row>
    <row r="76" spans="1:6" x14ac:dyDescent="0.25">
      <c r="A76" s="30" t="s">
        <v>3</v>
      </c>
      <c r="B76" s="19" t="s">
        <v>80</v>
      </c>
      <c r="C76" s="39">
        <v>104</v>
      </c>
      <c r="D76" s="40">
        <v>86.666666666666657</v>
      </c>
      <c r="E76" s="13">
        <v>28</v>
      </c>
      <c r="F76" s="41">
        <f t="shared" si="1"/>
        <v>0.32307692307692309</v>
      </c>
    </row>
    <row r="77" spans="1:6" x14ac:dyDescent="0.25">
      <c r="A77" s="30" t="s">
        <v>4</v>
      </c>
      <c r="B77" s="19" t="s">
        <v>81</v>
      </c>
      <c r="C77" s="39">
        <v>211</v>
      </c>
      <c r="D77" s="40">
        <v>175.83333333333331</v>
      </c>
      <c r="E77" s="13">
        <v>65</v>
      </c>
      <c r="F77" s="41">
        <f t="shared" si="1"/>
        <v>0.36966824644549767</v>
      </c>
    </row>
    <row r="78" spans="1:6" x14ac:dyDescent="0.25">
      <c r="A78" s="30" t="s">
        <v>2</v>
      </c>
      <c r="B78" s="19" t="s">
        <v>82</v>
      </c>
      <c r="C78" s="39">
        <v>5925</v>
      </c>
      <c r="D78" s="40">
        <v>4937.5</v>
      </c>
      <c r="E78" s="13">
        <v>1420</v>
      </c>
      <c r="F78" s="41">
        <f t="shared" si="1"/>
        <v>0.28759493670886077</v>
      </c>
    </row>
    <row r="79" spans="1:6" x14ac:dyDescent="0.25">
      <c r="A79" s="30" t="s">
        <v>2</v>
      </c>
      <c r="B79" s="19" t="s">
        <v>83</v>
      </c>
      <c r="C79" s="39">
        <v>3947</v>
      </c>
      <c r="D79" s="40">
        <v>3289.166666666667</v>
      </c>
      <c r="E79" s="13">
        <v>1183</v>
      </c>
      <c r="F79" s="41">
        <f>E79/D79</f>
        <v>0.35966556878642003</v>
      </c>
    </row>
    <row r="81" spans="1:12" x14ac:dyDescent="0.25">
      <c r="B81" s="13" t="s">
        <v>91</v>
      </c>
      <c r="C81" s="14">
        <f>SUMIF($A$2:$A$79,"Norte",C$2:C$79)</f>
        <v>5856</v>
      </c>
      <c r="D81" s="14">
        <f>SUMIF($A$2:$A$79,"Norte",D$2:D$79)</f>
        <v>4880</v>
      </c>
      <c r="E81" s="42">
        <f>SUMIF($A$2:$A$79,"Norte",E$2:E$79)</f>
        <v>1527</v>
      </c>
      <c r="F81" s="41">
        <f t="shared" si="1"/>
        <v>0.31290983606557377</v>
      </c>
    </row>
    <row r="82" spans="1:12" x14ac:dyDescent="0.25">
      <c r="B82" s="13" t="s">
        <v>92</v>
      </c>
      <c r="C82" s="14">
        <f>SUMIF($A$2:$A$79,"CENTRAL",C$2:C$79)</f>
        <v>6941</v>
      </c>
      <c r="D82" s="14">
        <f>SUMIF($A$2:$A$79,"CENTRAL",D$2:D$79)</f>
        <v>5784.166666666667</v>
      </c>
      <c r="E82" s="42">
        <f>SUMIF($A$2:$A$79,"CENTRAL",E$2:E$79)</f>
        <v>1884</v>
      </c>
      <c r="F82" s="41">
        <f t="shared" si="1"/>
        <v>0.32571675551073331</v>
      </c>
    </row>
    <row r="83" spans="1:12" x14ac:dyDescent="0.25">
      <c r="B83" s="13" t="s">
        <v>93</v>
      </c>
      <c r="C83" s="14">
        <f>SUMIF($A$2:$A$79,"METROPOLITANA",C$2:C$79)</f>
        <v>31097</v>
      </c>
      <c r="D83" s="14">
        <f>SUMIF($A$2:$A$79,"METROPOLITANA",D$2:D$79)</f>
        <v>25703.666666666668</v>
      </c>
      <c r="E83" s="42">
        <f>SUMIF($A$2:$A$79,"METROPOLITANA",E$2:E$79)</f>
        <v>8258</v>
      </c>
      <c r="F83" s="41">
        <f t="shared" si="1"/>
        <v>0.32127711999585012</v>
      </c>
    </row>
    <row r="84" spans="1:12" x14ac:dyDescent="0.25">
      <c r="B84" s="13" t="s">
        <v>94</v>
      </c>
      <c r="C84" s="14">
        <f>SUMIF($A$2:$A$79,"SUL",C$2:C$79)</f>
        <v>8539</v>
      </c>
      <c r="D84" s="14">
        <f>SUMIF($A$2:$A$79,"SUL",D$2:D$79)</f>
        <v>7115.833333333333</v>
      </c>
      <c r="E84" s="42">
        <f>SUMIF($A$2:$A$79,"SUL",E$2:E$79)</f>
        <v>2454</v>
      </c>
      <c r="F84" s="41">
        <f t="shared" si="1"/>
        <v>0.34486473825974939</v>
      </c>
    </row>
    <row r="85" spans="1:12" x14ac:dyDescent="0.25">
      <c r="B85" s="43" t="s">
        <v>159</v>
      </c>
      <c r="C85" s="44">
        <f>SUM(C2:C79)</f>
        <v>52433</v>
      </c>
      <c r="D85" s="45">
        <f>SUM(D2:D79)</f>
        <v>43483.666666666664</v>
      </c>
      <c r="E85" s="43">
        <f>SUM(E2:E79)</f>
        <v>14123</v>
      </c>
      <c r="F85" s="46">
        <f>E85/D85</f>
        <v>0.32478861794850178</v>
      </c>
    </row>
    <row r="86" spans="1:12" x14ac:dyDescent="0.25">
      <c r="B86" s="66" t="s">
        <v>154</v>
      </c>
      <c r="C86" s="67"/>
      <c r="D86" s="67"/>
      <c r="E86" s="47">
        <f>COUNTIF(F2:F79,"&gt;=0,95")</f>
        <v>0</v>
      </c>
      <c r="F86" s="48">
        <f>E86/78</f>
        <v>0</v>
      </c>
    </row>
    <row r="89" spans="1:12" x14ac:dyDescent="0.25">
      <c r="A89" s="61" t="s">
        <v>167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</row>
    <row r="90" spans="1:12" x14ac:dyDescent="0.25">
      <c r="A90" s="62" t="s">
        <v>168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</row>
    <row r="91" spans="1:12" x14ac:dyDescent="0.25">
      <c r="A91" s="60" t="s">
        <v>169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</row>
    <row r="92" spans="1:12" x14ac:dyDescent="0.25">
      <c r="A92" s="63" t="s">
        <v>161</v>
      </c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</row>
    <row r="93" spans="1:12" ht="17.25" x14ac:dyDescent="0.25">
      <c r="A93" s="59" t="s">
        <v>85</v>
      </c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</row>
    <row r="94" spans="1:12" x14ac:dyDescent="0.25">
      <c r="A94" s="60" t="s">
        <v>86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</row>
    <row r="95" spans="1:12" x14ac:dyDescent="0.25">
      <c r="A95" s="60" t="s">
        <v>87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</row>
  </sheetData>
  <mergeCells count="8">
    <mergeCell ref="A92:L92"/>
    <mergeCell ref="A93:L93"/>
    <mergeCell ref="A94:L94"/>
    <mergeCell ref="A95:L95"/>
    <mergeCell ref="B86:D86"/>
    <mergeCell ref="A89:L89"/>
    <mergeCell ref="A90:L90"/>
    <mergeCell ref="A91:L9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theme="4" tint="0.39997558519241921"/>
  </sheetPr>
  <dimension ref="A1:L96"/>
  <sheetViews>
    <sheetView showGridLines="0" topLeftCell="A64" workbookViewId="0">
      <selection activeCell="N3" sqref="N3"/>
    </sheetView>
  </sheetViews>
  <sheetFormatPr defaultRowHeight="15" x14ac:dyDescent="0.25"/>
  <cols>
    <col min="1" max="1" width="13.85546875" style="7" bestFit="1" customWidth="1"/>
    <col min="2" max="2" width="27.28515625" style="7" bestFit="1" customWidth="1"/>
    <col min="3" max="16384" width="9.140625" style="7"/>
  </cols>
  <sheetData>
    <row r="1" spans="1:6" ht="143.25" x14ac:dyDescent="0.25">
      <c r="A1" s="37" t="s">
        <v>89</v>
      </c>
      <c r="B1" s="37" t="s">
        <v>88</v>
      </c>
      <c r="C1" s="38" t="s">
        <v>156</v>
      </c>
      <c r="D1" s="38" t="s">
        <v>166</v>
      </c>
      <c r="E1" s="38" t="s">
        <v>157</v>
      </c>
      <c r="F1" s="38" t="s">
        <v>158</v>
      </c>
    </row>
    <row r="2" spans="1:6" x14ac:dyDescent="0.25">
      <c r="A2" s="30" t="s">
        <v>2</v>
      </c>
      <c r="B2" s="19" t="s">
        <v>6</v>
      </c>
      <c r="C2" s="39">
        <v>421</v>
      </c>
      <c r="D2" s="40">
        <f>C2/12*4</f>
        <v>140.33333333333334</v>
      </c>
      <c r="E2" s="13">
        <v>106</v>
      </c>
      <c r="F2" s="41">
        <f>E2/D2</f>
        <v>0.75534441805225649</v>
      </c>
    </row>
    <row r="3" spans="1:6" x14ac:dyDescent="0.25">
      <c r="A3" s="30" t="s">
        <v>3</v>
      </c>
      <c r="B3" s="19" t="s">
        <v>7</v>
      </c>
      <c r="C3" s="39">
        <v>160</v>
      </c>
      <c r="D3" s="40">
        <f t="shared" ref="D3:D66" si="0">C3/12*4</f>
        <v>53.333333333333336</v>
      </c>
      <c r="E3" s="13">
        <v>33</v>
      </c>
      <c r="F3" s="41">
        <f t="shared" ref="F3:F66" si="1">E3/D3</f>
        <v>0.61875000000000002</v>
      </c>
    </row>
    <row r="4" spans="1:6" x14ac:dyDescent="0.25">
      <c r="A4" s="30" t="s">
        <v>4</v>
      </c>
      <c r="B4" s="19" t="s">
        <v>8</v>
      </c>
      <c r="C4" s="39">
        <v>120</v>
      </c>
      <c r="D4" s="40">
        <f t="shared" si="0"/>
        <v>40</v>
      </c>
      <c r="E4" s="13">
        <v>30</v>
      </c>
      <c r="F4" s="41">
        <f t="shared" si="1"/>
        <v>0.75</v>
      </c>
    </row>
    <row r="5" spans="1:6" x14ac:dyDescent="0.25">
      <c r="A5" s="30" t="s">
        <v>5</v>
      </c>
      <c r="B5" s="19" t="s">
        <v>9</v>
      </c>
      <c r="C5" s="39">
        <v>343</v>
      </c>
      <c r="D5" s="40">
        <f t="shared" si="0"/>
        <v>114.33333333333333</v>
      </c>
      <c r="E5" s="13">
        <v>107</v>
      </c>
      <c r="F5" s="41">
        <f t="shared" si="1"/>
        <v>0.93586005830903796</v>
      </c>
    </row>
    <row r="6" spans="1:6" x14ac:dyDescent="0.25">
      <c r="A6" s="30" t="s">
        <v>5</v>
      </c>
      <c r="B6" s="19" t="s">
        <v>10</v>
      </c>
      <c r="C6" s="39">
        <v>139</v>
      </c>
      <c r="D6" s="40">
        <f t="shared" si="0"/>
        <v>46.333333333333336</v>
      </c>
      <c r="E6" s="13">
        <v>65</v>
      </c>
      <c r="F6" s="41">
        <f t="shared" si="1"/>
        <v>1.4028776978417266</v>
      </c>
    </row>
    <row r="7" spans="1:6" x14ac:dyDescent="0.25">
      <c r="A7" s="30" t="s">
        <v>4</v>
      </c>
      <c r="B7" s="19" t="s">
        <v>11</v>
      </c>
      <c r="C7" s="39">
        <v>101</v>
      </c>
      <c r="D7" s="40">
        <f t="shared" si="0"/>
        <v>33.666666666666664</v>
      </c>
      <c r="E7" s="13">
        <v>29</v>
      </c>
      <c r="F7" s="41">
        <f t="shared" si="1"/>
        <v>0.86138613861386149</v>
      </c>
    </row>
    <row r="8" spans="1:6" x14ac:dyDescent="0.25">
      <c r="A8" s="30" t="s">
        <v>5</v>
      </c>
      <c r="B8" s="19" t="s">
        <v>12</v>
      </c>
      <c r="C8" s="39">
        <v>389</v>
      </c>
      <c r="D8" s="40">
        <f t="shared" si="0"/>
        <v>129.66666666666666</v>
      </c>
      <c r="E8" s="13">
        <v>106</v>
      </c>
      <c r="F8" s="41">
        <f t="shared" si="1"/>
        <v>0.81748071979434456</v>
      </c>
    </row>
    <row r="9" spans="1:6" x14ac:dyDescent="0.25">
      <c r="A9" s="30" t="s">
        <v>5</v>
      </c>
      <c r="B9" s="19" t="s">
        <v>13</v>
      </c>
      <c r="C9" s="39">
        <v>75</v>
      </c>
      <c r="D9" s="40">
        <f t="shared" si="0"/>
        <v>25</v>
      </c>
      <c r="E9" s="13">
        <v>13</v>
      </c>
      <c r="F9" s="41">
        <f t="shared" si="1"/>
        <v>0.52</v>
      </c>
    </row>
    <row r="10" spans="1:6" x14ac:dyDescent="0.25">
      <c r="A10" s="30" t="s">
        <v>2</v>
      </c>
      <c r="B10" s="19" t="s">
        <v>14</v>
      </c>
      <c r="C10" s="39">
        <v>1449</v>
      </c>
      <c r="D10" s="40">
        <f t="shared" si="0"/>
        <v>483</v>
      </c>
      <c r="E10" s="13">
        <v>386</v>
      </c>
      <c r="F10" s="41">
        <f t="shared" si="1"/>
        <v>0.79917184265010355</v>
      </c>
    </row>
    <row r="11" spans="1:6" x14ac:dyDescent="0.25">
      <c r="A11" s="30" t="s">
        <v>5</v>
      </c>
      <c r="B11" s="19" t="s">
        <v>15</v>
      </c>
      <c r="C11" s="39">
        <v>145</v>
      </c>
      <c r="D11" s="40">
        <f t="shared" si="0"/>
        <v>48.333333333333336</v>
      </c>
      <c r="E11" s="13">
        <v>43</v>
      </c>
      <c r="F11" s="41">
        <f t="shared" si="1"/>
        <v>0.8896551724137931</v>
      </c>
    </row>
    <row r="12" spans="1:6" x14ac:dyDescent="0.25">
      <c r="A12" s="30" t="s">
        <v>4</v>
      </c>
      <c r="B12" s="19" t="s">
        <v>16</v>
      </c>
      <c r="C12" s="39">
        <v>380</v>
      </c>
      <c r="D12" s="40">
        <f t="shared" si="0"/>
        <v>126.66666666666667</v>
      </c>
      <c r="E12" s="13">
        <v>111</v>
      </c>
      <c r="F12" s="41">
        <f t="shared" si="1"/>
        <v>0.87631578947368416</v>
      </c>
    </row>
    <row r="13" spans="1:6" x14ac:dyDescent="0.25">
      <c r="A13" s="30" t="s">
        <v>3</v>
      </c>
      <c r="B13" s="19" t="s">
        <v>17</v>
      </c>
      <c r="C13" s="39">
        <v>633</v>
      </c>
      <c r="D13" s="40">
        <f t="shared" si="0"/>
        <v>211</v>
      </c>
      <c r="E13" s="13">
        <v>139</v>
      </c>
      <c r="F13" s="41">
        <f t="shared" si="1"/>
        <v>0.65876777251184837</v>
      </c>
    </row>
    <row r="14" spans="1:6" x14ac:dyDescent="0.25">
      <c r="A14" s="30" t="s">
        <v>3</v>
      </c>
      <c r="B14" s="19" t="s">
        <v>18</v>
      </c>
      <c r="C14" s="39">
        <v>166</v>
      </c>
      <c r="D14" s="40">
        <f t="shared" si="0"/>
        <v>55.333333333333336</v>
      </c>
      <c r="E14" s="13">
        <v>50</v>
      </c>
      <c r="F14" s="41">
        <f t="shared" si="1"/>
        <v>0.90361445783132521</v>
      </c>
    </row>
    <row r="15" spans="1:6" x14ac:dyDescent="0.25">
      <c r="A15" s="30" t="s">
        <v>5</v>
      </c>
      <c r="B15" s="19" t="s">
        <v>19</v>
      </c>
      <c r="C15" s="39">
        <v>109</v>
      </c>
      <c r="D15" s="40">
        <f t="shared" si="0"/>
        <v>36.333333333333336</v>
      </c>
      <c r="E15" s="13">
        <v>19</v>
      </c>
      <c r="F15" s="41">
        <f t="shared" si="1"/>
        <v>0.52293577981651373</v>
      </c>
    </row>
    <row r="16" spans="1:6" x14ac:dyDescent="0.25">
      <c r="A16" s="30" t="s">
        <v>2</v>
      </c>
      <c r="B16" s="19" t="s">
        <v>20</v>
      </c>
      <c r="C16" s="39">
        <v>203</v>
      </c>
      <c r="D16" s="40">
        <f t="shared" si="0"/>
        <v>67.666666666666671</v>
      </c>
      <c r="E16" s="13">
        <v>61</v>
      </c>
      <c r="F16" s="41">
        <f t="shared" si="1"/>
        <v>0.90147783251231517</v>
      </c>
    </row>
    <row r="17" spans="1:6" x14ac:dyDescent="0.25">
      <c r="A17" s="30" t="s">
        <v>5</v>
      </c>
      <c r="B17" s="19" t="s">
        <v>21</v>
      </c>
      <c r="C17" s="39">
        <v>2550</v>
      </c>
      <c r="D17" s="40">
        <f t="shared" si="0"/>
        <v>850</v>
      </c>
      <c r="E17" s="13">
        <v>652</v>
      </c>
      <c r="F17" s="41">
        <f t="shared" si="1"/>
        <v>0.76705882352941179</v>
      </c>
    </row>
    <row r="18" spans="1:6" x14ac:dyDescent="0.25">
      <c r="A18" s="30" t="s">
        <v>2</v>
      </c>
      <c r="B18" s="19" t="s">
        <v>22</v>
      </c>
      <c r="C18" s="39">
        <v>5265</v>
      </c>
      <c r="D18" s="40">
        <f t="shared" si="0"/>
        <v>1755</v>
      </c>
      <c r="E18" s="13">
        <v>1453</v>
      </c>
      <c r="F18" s="41">
        <f t="shared" si="1"/>
        <v>0.8279202279202279</v>
      </c>
    </row>
    <row r="19" spans="1:6" x14ac:dyDescent="0.25">
      <c r="A19" s="30" t="s">
        <v>5</v>
      </c>
      <c r="B19" s="19" t="s">
        <v>23</v>
      </c>
      <c r="C19" s="39">
        <v>407</v>
      </c>
      <c r="D19" s="40">
        <f t="shared" si="0"/>
        <v>135.66666666666666</v>
      </c>
      <c r="E19" s="13">
        <v>139</v>
      </c>
      <c r="F19" s="41">
        <f t="shared" si="1"/>
        <v>1.0245700245700247</v>
      </c>
    </row>
    <row r="20" spans="1:6" x14ac:dyDescent="0.25">
      <c r="A20" s="30" t="s">
        <v>4</v>
      </c>
      <c r="B20" s="19" t="s">
        <v>24</v>
      </c>
      <c r="C20" s="39">
        <v>1491</v>
      </c>
      <c r="D20" s="40">
        <f t="shared" si="0"/>
        <v>497</v>
      </c>
      <c r="E20" s="13">
        <v>376</v>
      </c>
      <c r="F20" s="41">
        <f t="shared" si="1"/>
        <v>0.75653923541247481</v>
      </c>
    </row>
    <row r="21" spans="1:6" x14ac:dyDescent="0.25">
      <c r="A21" s="30" t="s">
        <v>3</v>
      </c>
      <c r="B21" s="19" t="s">
        <v>25</v>
      </c>
      <c r="C21" s="39">
        <v>390</v>
      </c>
      <c r="D21" s="40">
        <f t="shared" si="0"/>
        <v>130</v>
      </c>
      <c r="E21" s="13">
        <v>98</v>
      </c>
      <c r="F21" s="41">
        <f t="shared" si="1"/>
        <v>0.75384615384615383</v>
      </c>
    </row>
    <row r="22" spans="1:6" x14ac:dyDescent="0.25">
      <c r="A22" s="30" t="s">
        <v>2</v>
      </c>
      <c r="B22" s="19" t="s">
        <v>26</v>
      </c>
      <c r="C22" s="39">
        <v>178</v>
      </c>
      <c r="D22" s="40">
        <f t="shared" si="0"/>
        <v>59.333333333333336</v>
      </c>
      <c r="E22" s="13">
        <v>38</v>
      </c>
      <c r="F22" s="41">
        <f t="shared" si="1"/>
        <v>0.6404494382022472</v>
      </c>
    </row>
    <row r="23" spans="1:6" x14ac:dyDescent="0.25">
      <c r="A23" s="30" t="s">
        <v>5</v>
      </c>
      <c r="B23" s="19" t="s">
        <v>27</v>
      </c>
      <c r="C23" s="39">
        <v>59</v>
      </c>
      <c r="D23" s="40">
        <f t="shared" si="0"/>
        <v>19.666666666666668</v>
      </c>
      <c r="E23" s="13">
        <v>25</v>
      </c>
      <c r="F23" s="41">
        <f t="shared" si="1"/>
        <v>1.271186440677966</v>
      </c>
    </row>
    <row r="24" spans="1:6" x14ac:dyDescent="0.25">
      <c r="A24" s="30" t="s">
        <v>2</v>
      </c>
      <c r="B24" s="19" t="s">
        <v>28</v>
      </c>
      <c r="C24" s="39">
        <v>443</v>
      </c>
      <c r="D24" s="40">
        <f t="shared" si="0"/>
        <v>147.66666666666666</v>
      </c>
      <c r="E24" s="13">
        <v>140</v>
      </c>
      <c r="F24" s="41">
        <f t="shared" si="1"/>
        <v>0.94808126410835225</v>
      </c>
    </row>
    <row r="25" spans="1:6" x14ac:dyDescent="0.25">
      <c r="A25" s="30" t="s">
        <v>5</v>
      </c>
      <c r="B25" s="19" t="s">
        <v>29</v>
      </c>
      <c r="C25" s="39">
        <v>86</v>
      </c>
      <c r="D25" s="40">
        <f t="shared" si="0"/>
        <v>28.666666666666668</v>
      </c>
      <c r="E25" s="13">
        <v>25</v>
      </c>
      <c r="F25" s="41">
        <f t="shared" si="1"/>
        <v>0.87209302325581395</v>
      </c>
    </row>
    <row r="26" spans="1:6" x14ac:dyDescent="0.25">
      <c r="A26" s="30" t="s">
        <v>3</v>
      </c>
      <c r="B26" s="19" t="s">
        <v>30</v>
      </c>
      <c r="C26" s="39">
        <v>259</v>
      </c>
      <c r="D26" s="40">
        <f t="shared" si="0"/>
        <v>86.333333333333329</v>
      </c>
      <c r="E26" s="13">
        <v>72</v>
      </c>
      <c r="F26" s="41">
        <f t="shared" si="1"/>
        <v>0.83397683397683398</v>
      </c>
    </row>
    <row r="27" spans="1:6" x14ac:dyDescent="0.25">
      <c r="A27" s="30" t="s">
        <v>2</v>
      </c>
      <c r="B27" s="19" t="s">
        <v>31</v>
      </c>
      <c r="C27" s="39">
        <v>271</v>
      </c>
      <c r="D27" s="40">
        <f t="shared" si="0"/>
        <v>90.333333333333329</v>
      </c>
      <c r="E27" s="13">
        <v>75</v>
      </c>
      <c r="F27" s="41">
        <f t="shared" si="1"/>
        <v>0.83025830258302591</v>
      </c>
    </row>
    <row r="28" spans="1:6" x14ac:dyDescent="0.25">
      <c r="A28" s="30" t="s">
        <v>4</v>
      </c>
      <c r="B28" s="19" t="s">
        <v>32</v>
      </c>
      <c r="C28" s="39">
        <v>128</v>
      </c>
      <c r="D28" s="40">
        <f t="shared" si="0"/>
        <v>42.666666666666664</v>
      </c>
      <c r="E28" s="13">
        <v>57</v>
      </c>
      <c r="F28" s="41">
        <f t="shared" si="1"/>
        <v>1.3359375</v>
      </c>
    </row>
    <row r="29" spans="1:6" x14ac:dyDescent="0.25">
      <c r="A29" s="30" t="s">
        <v>5</v>
      </c>
      <c r="B29" s="19" t="s">
        <v>33</v>
      </c>
      <c r="C29" s="39">
        <v>429</v>
      </c>
      <c r="D29" s="40">
        <f t="shared" si="0"/>
        <v>143</v>
      </c>
      <c r="E29" s="13">
        <v>66</v>
      </c>
      <c r="F29" s="41">
        <f t="shared" si="1"/>
        <v>0.46153846153846156</v>
      </c>
    </row>
    <row r="30" spans="1:6" x14ac:dyDescent="0.25">
      <c r="A30" s="30" t="s">
        <v>2</v>
      </c>
      <c r="B30" s="19" t="s">
        <v>34</v>
      </c>
      <c r="C30" s="39">
        <v>1820</v>
      </c>
      <c r="D30" s="40">
        <f t="shared" si="0"/>
        <v>606.66666666666663</v>
      </c>
      <c r="E30" s="13">
        <v>460</v>
      </c>
      <c r="F30" s="41">
        <f t="shared" si="1"/>
        <v>0.75824175824175832</v>
      </c>
    </row>
    <row r="31" spans="1:6" x14ac:dyDescent="0.25">
      <c r="A31" s="30" t="s">
        <v>2</v>
      </c>
      <c r="B31" s="19" t="s">
        <v>35</v>
      </c>
      <c r="C31" s="39">
        <v>368</v>
      </c>
      <c r="D31" s="40">
        <f t="shared" si="0"/>
        <v>122.66666666666667</v>
      </c>
      <c r="E31" s="13">
        <v>114</v>
      </c>
      <c r="F31" s="41">
        <f t="shared" si="1"/>
        <v>0.92934782608695654</v>
      </c>
    </row>
    <row r="32" spans="1:6" x14ac:dyDescent="0.25">
      <c r="A32" s="30" t="s">
        <v>2</v>
      </c>
      <c r="B32" s="19" t="s">
        <v>36</v>
      </c>
      <c r="C32" s="39">
        <v>147</v>
      </c>
      <c r="D32" s="40">
        <f t="shared" si="0"/>
        <v>49</v>
      </c>
      <c r="E32" s="13">
        <v>40</v>
      </c>
      <c r="F32" s="41">
        <f t="shared" si="1"/>
        <v>0.81632653061224492</v>
      </c>
    </row>
    <row r="33" spans="1:6" x14ac:dyDescent="0.25">
      <c r="A33" s="30" t="s">
        <v>5</v>
      </c>
      <c r="B33" s="19" t="s">
        <v>37</v>
      </c>
      <c r="C33" s="39">
        <v>130</v>
      </c>
      <c r="D33" s="40">
        <f t="shared" si="0"/>
        <v>43.333333333333336</v>
      </c>
      <c r="E33" s="13">
        <v>45</v>
      </c>
      <c r="F33" s="41">
        <f t="shared" si="1"/>
        <v>1.0384615384615383</v>
      </c>
    </row>
    <row r="34" spans="1:6" x14ac:dyDescent="0.25">
      <c r="A34" s="30" t="s">
        <v>5</v>
      </c>
      <c r="B34" s="19" t="s">
        <v>38</v>
      </c>
      <c r="C34" s="39">
        <v>118</v>
      </c>
      <c r="D34" s="40">
        <f t="shared" si="0"/>
        <v>39.333333333333336</v>
      </c>
      <c r="E34" s="13">
        <v>46</v>
      </c>
      <c r="F34" s="41">
        <f t="shared" si="1"/>
        <v>1.1694915254237288</v>
      </c>
    </row>
    <row r="35" spans="1:6" x14ac:dyDescent="0.25">
      <c r="A35" s="30" t="s">
        <v>5</v>
      </c>
      <c r="B35" s="19" t="s">
        <v>39</v>
      </c>
      <c r="C35" s="39">
        <v>179</v>
      </c>
      <c r="D35" s="40">
        <f t="shared" si="0"/>
        <v>59.666666666666664</v>
      </c>
      <c r="E35" s="13">
        <v>66</v>
      </c>
      <c r="F35" s="41">
        <f t="shared" si="1"/>
        <v>1.1061452513966481</v>
      </c>
    </row>
    <row r="36" spans="1:6" x14ac:dyDescent="0.25">
      <c r="A36" s="30" t="s">
        <v>2</v>
      </c>
      <c r="B36" s="19" t="s">
        <v>40</v>
      </c>
      <c r="C36" s="39">
        <v>142</v>
      </c>
      <c r="D36" s="40">
        <f t="shared" si="0"/>
        <v>47.333333333333336</v>
      </c>
      <c r="E36" s="13">
        <v>38</v>
      </c>
      <c r="F36" s="41">
        <f t="shared" si="1"/>
        <v>0.80281690140845063</v>
      </c>
    </row>
    <row r="37" spans="1:6" x14ac:dyDescent="0.25">
      <c r="A37" s="30" t="s">
        <v>5</v>
      </c>
      <c r="B37" s="19" t="s">
        <v>41</v>
      </c>
      <c r="C37" s="39">
        <v>556</v>
      </c>
      <c r="D37" s="40">
        <f t="shared" si="0"/>
        <v>185.33333333333334</v>
      </c>
      <c r="E37" s="13">
        <v>176</v>
      </c>
      <c r="F37" s="41">
        <f t="shared" si="1"/>
        <v>0.94964028776978415</v>
      </c>
    </row>
    <row r="38" spans="1:6" x14ac:dyDescent="0.25">
      <c r="A38" s="30" t="s">
        <v>2</v>
      </c>
      <c r="B38" s="19" t="s">
        <v>42</v>
      </c>
      <c r="C38" s="39">
        <v>104</v>
      </c>
      <c r="D38" s="40">
        <f t="shared" si="0"/>
        <v>34.666666666666664</v>
      </c>
      <c r="E38" s="13">
        <v>43</v>
      </c>
      <c r="F38" s="41">
        <f t="shared" si="1"/>
        <v>1.2403846153846154</v>
      </c>
    </row>
    <row r="39" spans="1:6" x14ac:dyDescent="0.25">
      <c r="A39" s="30" t="s">
        <v>5</v>
      </c>
      <c r="B39" s="19" t="s">
        <v>43</v>
      </c>
      <c r="C39" s="39">
        <v>446</v>
      </c>
      <c r="D39" s="40">
        <f t="shared" si="0"/>
        <v>148.66666666666666</v>
      </c>
      <c r="E39" s="13">
        <v>143</v>
      </c>
      <c r="F39" s="41">
        <f t="shared" si="1"/>
        <v>0.96188340807174899</v>
      </c>
    </row>
    <row r="40" spans="1:6" x14ac:dyDescent="0.25">
      <c r="A40" s="30" t="s">
        <v>3</v>
      </c>
      <c r="B40" s="19" t="s">
        <v>44</v>
      </c>
      <c r="C40" s="39">
        <v>455</v>
      </c>
      <c r="D40" s="40">
        <f t="shared" si="0"/>
        <v>151.66666666666666</v>
      </c>
      <c r="E40" s="13">
        <v>132</v>
      </c>
      <c r="F40" s="41">
        <f t="shared" si="1"/>
        <v>0.87032967032967035</v>
      </c>
    </row>
    <row r="41" spans="1:6" x14ac:dyDescent="0.25">
      <c r="A41" s="30" t="s">
        <v>5</v>
      </c>
      <c r="B41" s="19" t="s">
        <v>45</v>
      </c>
      <c r="C41" s="39">
        <v>150</v>
      </c>
      <c r="D41" s="40">
        <f t="shared" si="0"/>
        <v>50</v>
      </c>
      <c r="E41" s="13">
        <v>64</v>
      </c>
      <c r="F41" s="41">
        <f t="shared" si="1"/>
        <v>1.28</v>
      </c>
    </row>
    <row r="42" spans="1:6" x14ac:dyDescent="0.25">
      <c r="A42" s="30" t="s">
        <v>2</v>
      </c>
      <c r="B42" s="19" t="s">
        <v>46</v>
      </c>
      <c r="C42" s="39">
        <v>160</v>
      </c>
      <c r="D42" s="40">
        <f t="shared" si="0"/>
        <v>53.333333333333336</v>
      </c>
      <c r="E42" s="13">
        <v>40</v>
      </c>
      <c r="F42" s="41">
        <f t="shared" si="1"/>
        <v>0.75</v>
      </c>
    </row>
    <row r="43" spans="1:6" x14ac:dyDescent="0.25">
      <c r="A43" s="30" t="s">
        <v>2</v>
      </c>
      <c r="B43" s="19" t="s">
        <v>47</v>
      </c>
      <c r="C43" s="39">
        <v>96</v>
      </c>
      <c r="D43" s="40">
        <f t="shared" si="0"/>
        <v>32</v>
      </c>
      <c r="E43" s="13">
        <v>29</v>
      </c>
      <c r="F43" s="41">
        <f t="shared" si="1"/>
        <v>0.90625</v>
      </c>
    </row>
    <row r="44" spans="1:6" x14ac:dyDescent="0.25">
      <c r="A44" s="30" t="s">
        <v>4</v>
      </c>
      <c r="B44" s="19" t="s">
        <v>48</v>
      </c>
      <c r="C44" s="39">
        <v>2612</v>
      </c>
      <c r="D44" s="40">
        <f t="shared" si="0"/>
        <v>870.66666666666663</v>
      </c>
      <c r="E44" s="13">
        <v>606</v>
      </c>
      <c r="F44" s="41">
        <f t="shared" si="1"/>
        <v>0.69601837672281774</v>
      </c>
    </row>
    <row r="45" spans="1:6" x14ac:dyDescent="0.25">
      <c r="A45" s="30" t="s">
        <v>4</v>
      </c>
      <c r="B45" s="19" t="s">
        <v>49</v>
      </c>
      <c r="C45" s="39">
        <v>174</v>
      </c>
      <c r="D45" s="40">
        <f t="shared" si="0"/>
        <v>58</v>
      </c>
      <c r="E45" s="13">
        <v>34</v>
      </c>
      <c r="F45" s="41">
        <f t="shared" si="1"/>
        <v>0.58620689655172409</v>
      </c>
    </row>
    <row r="46" spans="1:6" x14ac:dyDescent="0.25">
      <c r="A46" s="30" t="s">
        <v>5</v>
      </c>
      <c r="B46" s="19" t="s">
        <v>50</v>
      </c>
      <c r="C46" s="39">
        <v>539</v>
      </c>
      <c r="D46" s="40">
        <f t="shared" si="0"/>
        <v>179.66666666666666</v>
      </c>
      <c r="E46" s="13">
        <v>141</v>
      </c>
      <c r="F46" s="41">
        <f t="shared" si="1"/>
        <v>0.7847866419294991</v>
      </c>
    </row>
    <row r="47" spans="1:6" x14ac:dyDescent="0.25">
      <c r="A47" s="30" t="s">
        <v>2</v>
      </c>
      <c r="B47" s="19" t="s">
        <v>51</v>
      </c>
      <c r="C47" s="39">
        <v>249</v>
      </c>
      <c r="D47" s="40">
        <f t="shared" si="0"/>
        <v>83</v>
      </c>
      <c r="E47" s="13">
        <v>59</v>
      </c>
      <c r="F47" s="41">
        <f t="shared" si="1"/>
        <v>0.71084337349397586</v>
      </c>
    </row>
    <row r="48" spans="1:6" x14ac:dyDescent="0.25">
      <c r="A48" s="30" t="s">
        <v>4</v>
      </c>
      <c r="B48" s="19" t="s">
        <v>52</v>
      </c>
      <c r="C48" s="39">
        <v>146</v>
      </c>
      <c r="D48" s="40">
        <f t="shared" si="0"/>
        <v>48.666666666666664</v>
      </c>
      <c r="E48" s="13">
        <v>40</v>
      </c>
      <c r="F48" s="41">
        <f t="shared" si="1"/>
        <v>0.82191780821917815</v>
      </c>
    </row>
    <row r="49" spans="1:6" x14ac:dyDescent="0.25">
      <c r="A49" s="30" t="s">
        <v>5</v>
      </c>
      <c r="B49" s="19" t="s">
        <v>53</v>
      </c>
      <c r="C49" s="39">
        <v>307</v>
      </c>
      <c r="D49" s="40">
        <f t="shared" si="0"/>
        <v>102.33333333333333</v>
      </c>
      <c r="E49" s="13">
        <v>72</v>
      </c>
      <c r="F49" s="41">
        <f t="shared" si="1"/>
        <v>0.70358306188925079</v>
      </c>
    </row>
    <row r="50" spans="1:6" x14ac:dyDescent="0.25">
      <c r="A50" s="30" t="s">
        <v>3</v>
      </c>
      <c r="B50" s="19" t="s">
        <v>54</v>
      </c>
      <c r="C50" s="39">
        <v>254</v>
      </c>
      <c r="D50" s="40">
        <f t="shared" si="0"/>
        <v>84.666666666666671</v>
      </c>
      <c r="E50" s="13">
        <v>75</v>
      </c>
      <c r="F50" s="41">
        <f t="shared" si="1"/>
        <v>0.88582677165354329</v>
      </c>
    </row>
    <row r="51" spans="1:6" x14ac:dyDescent="0.25">
      <c r="A51" s="30" t="s">
        <v>3</v>
      </c>
      <c r="B51" s="19" t="s">
        <v>55</v>
      </c>
      <c r="C51" s="39">
        <v>87</v>
      </c>
      <c r="D51" s="40">
        <f t="shared" si="0"/>
        <v>29</v>
      </c>
      <c r="E51" s="13">
        <v>27</v>
      </c>
      <c r="F51" s="41">
        <f t="shared" si="1"/>
        <v>0.93103448275862066</v>
      </c>
    </row>
    <row r="52" spans="1:6" x14ac:dyDescent="0.25">
      <c r="A52" s="30" t="s">
        <v>5</v>
      </c>
      <c r="B52" s="19" t="s">
        <v>56</v>
      </c>
      <c r="C52" s="39">
        <v>192</v>
      </c>
      <c r="D52" s="40">
        <f t="shared" si="0"/>
        <v>64</v>
      </c>
      <c r="E52" s="13">
        <v>64</v>
      </c>
      <c r="F52" s="41">
        <f t="shared" si="1"/>
        <v>1</v>
      </c>
    </row>
    <row r="53" spans="1:6" x14ac:dyDescent="0.25">
      <c r="A53" s="30" t="s">
        <v>5</v>
      </c>
      <c r="B53" s="19" t="s">
        <v>57</v>
      </c>
      <c r="C53" s="39">
        <v>178</v>
      </c>
      <c r="D53" s="40">
        <f t="shared" si="0"/>
        <v>59.333333333333336</v>
      </c>
      <c r="E53" s="13">
        <v>53</v>
      </c>
      <c r="F53" s="41">
        <f t="shared" si="1"/>
        <v>0.8932584269662921</v>
      </c>
    </row>
    <row r="54" spans="1:6" x14ac:dyDescent="0.25">
      <c r="A54" s="30" t="s">
        <v>3</v>
      </c>
      <c r="B54" s="19" t="s">
        <v>58</v>
      </c>
      <c r="C54" s="39">
        <v>655</v>
      </c>
      <c r="D54" s="40">
        <f t="shared" si="0"/>
        <v>218.33333333333334</v>
      </c>
      <c r="E54" s="13">
        <v>200</v>
      </c>
      <c r="F54" s="41">
        <f t="shared" si="1"/>
        <v>0.91603053435114501</v>
      </c>
    </row>
    <row r="55" spans="1:6" x14ac:dyDescent="0.25">
      <c r="A55" s="30" t="s">
        <v>4</v>
      </c>
      <c r="B55" s="19" t="s">
        <v>59</v>
      </c>
      <c r="C55" s="39">
        <v>225</v>
      </c>
      <c r="D55" s="40">
        <f t="shared" si="0"/>
        <v>75</v>
      </c>
      <c r="E55" s="13">
        <v>77</v>
      </c>
      <c r="F55" s="41">
        <f t="shared" si="1"/>
        <v>1.0266666666666666</v>
      </c>
    </row>
    <row r="56" spans="1:6" x14ac:dyDescent="0.25">
      <c r="A56" s="30" t="s">
        <v>3</v>
      </c>
      <c r="B56" s="19" t="s">
        <v>60</v>
      </c>
      <c r="C56" s="39">
        <v>395</v>
      </c>
      <c r="D56" s="40">
        <f t="shared" si="0"/>
        <v>131.66666666666666</v>
      </c>
      <c r="E56" s="13">
        <v>98</v>
      </c>
      <c r="F56" s="41">
        <f t="shared" si="1"/>
        <v>0.74430379746835451</v>
      </c>
    </row>
    <row r="57" spans="1:6" x14ac:dyDescent="0.25">
      <c r="A57" s="30" t="s">
        <v>3</v>
      </c>
      <c r="B57" s="19" t="s">
        <v>61</v>
      </c>
      <c r="C57" s="39">
        <v>345</v>
      </c>
      <c r="D57" s="40">
        <f t="shared" si="0"/>
        <v>115</v>
      </c>
      <c r="E57" s="13">
        <v>88</v>
      </c>
      <c r="F57" s="41">
        <f t="shared" si="1"/>
        <v>0.76521739130434785</v>
      </c>
    </row>
    <row r="58" spans="1:6" x14ac:dyDescent="0.25">
      <c r="A58" s="30" t="s">
        <v>5</v>
      </c>
      <c r="B58" s="19" t="s">
        <v>62</v>
      </c>
      <c r="C58" s="39">
        <v>312</v>
      </c>
      <c r="D58" s="40">
        <f t="shared" si="0"/>
        <v>104</v>
      </c>
      <c r="E58" s="13">
        <v>83</v>
      </c>
      <c r="F58" s="41">
        <f t="shared" si="1"/>
        <v>0.79807692307692313</v>
      </c>
    </row>
    <row r="59" spans="1:6" x14ac:dyDescent="0.25">
      <c r="A59" s="30" t="s">
        <v>3</v>
      </c>
      <c r="B59" s="19" t="s">
        <v>63</v>
      </c>
      <c r="C59" s="39">
        <v>93</v>
      </c>
      <c r="D59" s="40">
        <f t="shared" si="0"/>
        <v>31</v>
      </c>
      <c r="E59" s="13">
        <v>22</v>
      </c>
      <c r="F59" s="41">
        <f t="shared" si="1"/>
        <v>0.70967741935483875</v>
      </c>
    </row>
    <row r="60" spans="1:6" x14ac:dyDescent="0.25">
      <c r="A60" s="30" t="s">
        <v>5</v>
      </c>
      <c r="B60" s="19" t="s">
        <v>64</v>
      </c>
      <c r="C60" s="39">
        <v>203</v>
      </c>
      <c r="D60" s="40">
        <f t="shared" si="0"/>
        <v>67.666666666666671</v>
      </c>
      <c r="E60" s="13">
        <v>49</v>
      </c>
      <c r="F60" s="41">
        <f t="shared" si="1"/>
        <v>0.72413793103448276</v>
      </c>
    </row>
    <row r="61" spans="1:6" x14ac:dyDescent="0.25">
      <c r="A61" s="30" t="s">
        <v>4</v>
      </c>
      <c r="B61" s="19" t="s">
        <v>65</v>
      </c>
      <c r="C61" s="39">
        <v>289</v>
      </c>
      <c r="D61" s="40">
        <f t="shared" si="0"/>
        <v>96.333333333333329</v>
      </c>
      <c r="E61" s="13">
        <v>93</v>
      </c>
      <c r="F61" s="41">
        <f t="shared" si="1"/>
        <v>0.96539792387543255</v>
      </c>
    </row>
    <row r="62" spans="1:6" x14ac:dyDescent="0.25">
      <c r="A62" s="30" t="s">
        <v>5</v>
      </c>
      <c r="B62" s="19" t="s">
        <v>66</v>
      </c>
      <c r="C62" s="39">
        <v>116</v>
      </c>
      <c r="D62" s="40">
        <f t="shared" si="0"/>
        <v>38.666666666666664</v>
      </c>
      <c r="E62" s="13">
        <v>47</v>
      </c>
      <c r="F62" s="41">
        <f t="shared" si="1"/>
        <v>1.2155172413793105</v>
      </c>
    </row>
    <row r="63" spans="1:6" x14ac:dyDescent="0.25">
      <c r="A63" s="30" t="s">
        <v>2</v>
      </c>
      <c r="B63" s="19" t="s">
        <v>67</v>
      </c>
      <c r="C63" s="39">
        <v>117</v>
      </c>
      <c r="D63" s="40">
        <f t="shared" si="0"/>
        <v>39</v>
      </c>
      <c r="E63" s="13">
        <v>38</v>
      </c>
      <c r="F63" s="41">
        <f t="shared" si="1"/>
        <v>0.97435897435897434</v>
      </c>
    </row>
    <row r="64" spans="1:6" x14ac:dyDescent="0.25">
      <c r="A64" s="30" t="s">
        <v>2</v>
      </c>
      <c r="B64" s="19" t="s">
        <v>68</v>
      </c>
      <c r="C64" s="39">
        <v>715</v>
      </c>
      <c r="D64" s="40">
        <f t="shared" si="0"/>
        <v>238.33333333333334</v>
      </c>
      <c r="E64" s="13">
        <v>162</v>
      </c>
      <c r="F64" s="41">
        <f t="shared" si="1"/>
        <v>0.67972027972027971</v>
      </c>
    </row>
    <row r="65" spans="1:6" x14ac:dyDescent="0.25">
      <c r="A65" s="30" t="s">
        <v>2</v>
      </c>
      <c r="B65" s="19" t="s">
        <v>69</v>
      </c>
      <c r="C65" s="39">
        <v>312</v>
      </c>
      <c r="D65" s="40">
        <f t="shared" si="0"/>
        <v>104</v>
      </c>
      <c r="E65" s="13">
        <v>77</v>
      </c>
      <c r="F65" s="41">
        <f t="shared" si="1"/>
        <v>0.74038461538461542</v>
      </c>
    </row>
    <row r="66" spans="1:6" x14ac:dyDescent="0.25">
      <c r="A66" s="30" t="s">
        <v>4</v>
      </c>
      <c r="B66" s="19" t="s">
        <v>70</v>
      </c>
      <c r="C66" s="39">
        <v>105</v>
      </c>
      <c r="D66" s="40">
        <f t="shared" si="0"/>
        <v>35</v>
      </c>
      <c r="E66" s="13">
        <v>35</v>
      </c>
      <c r="F66" s="41">
        <f t="shared" si="1"/>
        <v>1</v>
      </c>
    </row>
    <row r="67" spans="1:6" x14ac:dyDescent="0.25">
      <c r="A67" s="30" t="s">
        <v>4</v>
      </c>
      <c r="B67" s="19" t="s">
        <v>71</v>
      </c>
      <c r="C67" s="39">
        <v>390</v>
      </c>
      <c r="D67" s="40">
        <f t="shared" ref="D67:D79" si="2">C67/12*4</f>
        <v>130</v>
      </c>
      <c r="E67" s="13">
        <v>117</v>
      </c>
      <c r="F67" s="41">
        <f t="shared" ref="F67:F84" si="3">E67/D67</f>
        <v>0.9</v>
      </c>
    </row>
    <row r="68" spans="1:6" x14ac:dyDescent="0.25">
      <c r="A68" s="30" t="s">
        <v>5</v>
      </c>
      <c r="B68" s="19" t="s">
        <v>72</v>
      </c>
      <c r="C68" s="39">
        <v>136</v>
      </c>
      <c r="D68" s="40">
        <f t="shared" si="2"/>
        <v>45.333333333333336</v>
      </c>
      <c r="E68" s="13">
        <v>35</v>
      </c>
      <c r="F68" s="41">
        <f t="shared" si="3"/>
        <v>0.77205882352941169</v>
      </c>
    </row>
    <row r="69" spans="1:6" x14ac:dyDescent="0.25">
      <c r="A69" s="30" t="s">
        <v>3</v>
      </c>
      <c r="B69" s="19" t="s">
        <v>73</v>
      </c>
      <c r="C69" s="39">
        <v>1860</v>
      </c>
      <c r="D69" s="40">
        <f t="shared" si="2"/>
        <v>620</v>
      </c>
      <c r="E69" s="13">
        <v>396</v>
      </c>
      <c r="F69" s="41">
        <f t="shared" si="3"/>
        <v>0.6387096774193548</v>
      </c>
    </row>
    <row r="70" spans="1:6" x14ac:dyDescent="0.25">
      <c r="A70" s="30" t="s">
        <v>4</v>
      </c>
      <c r="B70" s="19" t="s">
        <v>74</v>
      </c>
      <c r="C70" s="39">
        <v>114</v>
      </c>
      <c r="D70" s="40">
        <f t="shared" si="2"/>
        <v>38</v>
      </c>
      <c r="E70" s="13">
        <v>50</v>
      </c>
      <c r="F70" s="41">
        <f t="shared" si="3"/>
        <v>1.3157894736842106</v>
      </c>
    </row>
    <row r="71" spans="1:6" x14ac:dyDescent="0.25">
      <c r="A71" s="30" t="s">
        <v>2</v>
      </c>
      <c r="B71" s="19" t="s">
        <v>75</v>
      </c>
      <c r="C71" s="39">
        <v>7421</v>
      </c>
      <c r="D71" s="40">
        <f t="shared" si="2"/>
        <v>2473.6666666666665</v>
      </c>
      <c r="E71" s="13">
        <v>1795</v>
      </c>
      <c r="F71" s="41">
        <f t="shared" si="3"/>
        <v>0.7256434442797467</v>
      </c>
    </row>
    <row r="72" spans="1:6" x14ac:dyDescent="0.25">
      <c r="A72" s="30" t="s">
        <v>4</v>
      </c>
      <c r="B72" s="19" t="s">
        <v>76</v>
      </c>
      <c r="C72" s="39">
        <v>455</v>
      </c>
      <c r="D72" s="40">
        <f t="shared" si="2"/>
        <v>151.66666666666666</v>
      </c>
      <c r="E72" s="13">
        <v>123</v>
      </c>
      <c r="F72" s="41">
        <f t="shared" si="3"/>
        <v>0.81098901098901099</v>
      </c>
    </row>
    <row r="73" spans="1:6" x14ac:dyDescent="0.25">
      <c r="A73" s="30" t="s">
        <v>5</v>
      </c>
      <c r="B73" s="19" t="s">
        <v>77</v>
      </c>
      <c r="C73" s="39">
        <v>246</v>
      </c>
      <c r="D73" s="40">
        <f t="shared" si="2"/>
        <v>82</v>
      </c>
      <c r="E73" s="13">
        <v>80</v>
      </c>
      <c r="F73" s="41">
        <f t="shared" si="3"/>
        <v>0.97560975609756095</v>
      </c>
    </row>
    <row r="74" spans="1:6" x14ac:dyDescent="0.25">
      <c r="A74" s="30" t="s">
        <v>2</v>
      </c>
      <c r="B74" s="19" t="s">
        <v>78</v>
      </c>
      <c r="C74" s="39">
        <v>338</v>
      </c>
      <c r="D74" s="40">
        <f t="shared" si="2"/>
        <v>112.66666666666667</v>
      </c>
      <c r="E74" s="13">
        <v>130</v>
      </c>
      <c r="F74" s="41">
        <f t="shared" si="3"/>
        <v>1.1538461538461537</v>
      </c>
    </row>
    <row r="75" spans="1:6" x14ac:dyDescent="0.25">
      <c r="A75" s="30" t="s">
        <v>2</v>
      </c>
      <c r="B75" s="19" t="s">
        <v>79</v>
      </c>
      <c r="C75" s="39">
        <v>1006</v>
      </c>
      <c r="D75" s="40">
        <f t="shared" si="2"/>
        <v>335.33333333333331</v>
      </c>
      <c r="E75" s="13">
        <v>271</v>
      </c>
      <c r="F75" s="41">
        <f t="shared" si="3"/>
        <v>0.80815109343936387</v>
      </c>
    </row>
    <row r="76" spans="1:6" x14ac:dyDescent="0.25">
      <c r="A76" s="30" t="s">
        <v>3</v>
      </c>
      <c r="B76" s="19" t="s">
        <v>80</v>
      </c>
      <c r="C76" s="39">
        <v>104</v>
      </c>
      <c r="D76" s="40">
        <f t="shared" si="2"/>
        <v>34.666666666666664</v>
      </c>
      <c r="E76" s="13">
        <v>33</v>
      </c>
      <c r="F76" s="41">
        <f t="shared" si="3"/>
        <v>0.95192307692307698</v>
      </c>
    </row>
    <row r="77" spans="1:6" x14ac:dyDescent="0.25">
      <c r="A77" s="30" t="s">
        <v>4</v>
      </c>
      <c r="B77" s="19" t="s">
        <v>81</v>
      </c>
      <c r="C77" s="39">
        <v>211</v>
      </c>
      <c r="D77" s="40">
        <f t="shared" si="2"/>
        <v>70.333333333333329</v>
      </c>
      <c r="E77" s="13">
        <v>58</v>
      </c>
      <c r="F77" s="41">
        <f t="shared" si="3"/>
        <v>0.82464454976303325</v>
      </c>
    </row>
    <row r="78" spans="1:6" x14ac:dyDescent="0.25">
      <c r="A78" s="30" t="s">
        <v>2</v>
      </c>
      <c r="B78" s="19" t="s">
        <v>82</v>
      </c>
      <c r="C78" s="39">
        <v>5925</v>
      </c>
      <c r="D78" s="40">
        <f t="shared" si="2"/>
        <v>1975</v>
      </c>
      <c r="E78" s="13">
        <v>1272</v>
      </c>
      <c r="F78" s="41">
        <f t="shared" si="3"/>
        <v>0.64405063291139242</v>
      </c>
    </row>
    <row r="79" spans="1:6" x14ac:dyDescent="0.25">
      <c r="A79" s="30" t="s">
        <v>2</v>
      </c>
      <c r="B79" s="19" t="s">
        <v>83</v>
      </c>
      <c r="C79" s="39">
        <v>3947</v>
      </c>
      <c r="D79" s="40">
        <f t="shared" si="2"/>
        <v>1315.6666666666667</v>
      </c>
      <c r="E79" s="13">
        <v>1013</v>
      </c>
      <c r="F79" s="41">
        <f t="shared" si="3"/>
        <v>0.76995186217380285</v>
      </c>
    </row>
    <row r="81" spans="1:12" x14ac:dyDescent="0.25">
      <c r="B81" s="13" t="s">
        <v>91</v>
      </c>
      <c r="C81" s="14">
        <f>SUMIF($A$2:$A$79,"Norte",C$2:C$79)</f>
        <v>5856</v>
      </c>
      <c r="D81" s="14">
        <f>SUMIF($A$2:$A$79,"Norte",D$2:D$79)</f>
        <v>1952</v>
      </c>
      <c r="E81" s="42">
        <f>SUMIF($A$2:$A$79,"Norte",E$2:E$79)</f>
        <v>1463</v>
      </c>
      <c r="F81" s="41">
        <f t="shared" si="3"/>
        <v>0.74948770491803274</v>
      </c>
    </row>
    <row r="82" spans="1:12" x14ac:dyDescent="0.25">
      <c r="B82" s="13" t="s">
        <v>92</v>
      </c>
      <c r="C82" s="14">
        <f>SUMIF($A$2:$A$79,"CENTRAL",C$2:C$79)</f>
        <v>6941</v>
      </c>
      <c r="D82" s="14">
        <f>SUMIF($A$2:$A$79,"CENTRAL",D$2:D$79)</f>
        <v>2313.6666666666665</v>
      </c>
      <c r="E82" s="42">
        <f>SUMIF($A$2:$A$79,"CENTRAL",E$2:E$79)</f>
        <v>1836</v>
      </c>
      <c r="F82" s="41">
        <f t="shared" si="3"/>
        <v>0.79354559861691409</v>
      </c>
    </row>
    <row r="83" spans="1:12" x14ac:dyDescent="0.25">
      <c r="B83" s="13" t="s">
        <v>93</v>
      </c>
      <c r="C83" s="14">
        <f>SUMIF($A$2:$A$79,"METROPOLITANA",C$2:C$79)</f>
        <v>31097</v>
      </c>
      <c r="D83" s="14">
        <f>SUMIF($A$2:$A$79,"METROPOLITANA",D$2:D$79)</f>
        <v>10365.666666666666</v>
      </c>
      <c r="E83" s="42">
        <f>SUMIF($A$2:$A$79,"METROPOLITANA",E$2:E$79)</f>
        <v>7840</v>
      </c>
      <c r="F83" s="41">
        <f t="shared" si="3"/>
        <v>0.75634305560021875</v>
      </c>
    </row>
    <row r="84" spans="1:12" x14ac:dyDescent="0.25">
      <c r="B84" s="13" t="s">
        <v>94</v>
      </c>
      <c r="C84" s="14">
        <f>SUMIF($A$2:$A$79,"SUL",C$2:C$79)</f>
        <v>8539</v>
      </c>
      <c r="D84" s="14">
        <f>SUMIF($A$2:$A$79,"SUL",D$2:D$79)</f>
        <v>2846.3333333333335</v>
      </c>
      <c r="E84" s="42">
        <f>SUMIF($A$2:$A$79,"SUL",E$2:E$79)</f>
        <v>2424</v>
      </c>
      <c r="F84" s="41">
        <f t="shared" si="3"/>
        <v>0.85162196978568916</v>
      </c>
    </row>
    <row r="85" spans="1:12" x14ac:dyDescent="0.25">
      <c r="B85" s="43" t="s">
        <v>159</v>
      </c>
      <c r="C85" s="44">
        <f>SUM(C2:C79)</f>
        <v>52433</v>
      </c>
      <c r="D85" s="45">
        <f>SUM(D2:D79)</f>
        <v>17477.666666666668</v>
      </c>
      <c r="E85" s="43">
        <f>SUM(E2:E79)</f>
        <v>13563</v>
      </c>
      <c r="F85" s="46">
        <f>E85/D85</f>
        <v>0.77601891938283141</v>
      </c>
    </row>
    <row r="86" spans="1:12" x14ac:dyDescent="0.25">
      <c r="B86" s="66" t="s">
        <v>154</v>
      </c>
      <c r="C86" s="67"/>
      <c r="D86" s="67"/>
      <c r="E86" s="47">
        <f>COUNTIF(F2:F79,"&gt;=0,95")</f>
        <v>20</v>
      </c>
      <c r="F86" s="48">
        <f>E86/78</f>
        <v>0.25641025641025639</v>
      </c>
    </row>
    <row r="89" spans="1:12" x14ac:dyDescent="0.25">
      <c r="A89" s="61" t="s">
        <v>165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</row>
    <row r="90" spans="1:12" x14ac:dyDescent="0.25">
      <c r="A90" s="62" t="s">
        <v>168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</row>
    <row r="91" spans="1:12" x14ac:dyDescent="0.25">
      <c r="A91" s="60" t="s">
        <v>169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</row>
    <row r="92" spans="1:12" x14ac:dyDescent="0.25">
      <c r="A92" s="65" t="s">
        <v>162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</row>
    <row r="93" spans="1:12" x14ac:dyDescent="0.25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</row>
    <row r="94" spans="1:12" ht="17.25" x14ac:dyDescent="0.25">
      <c r="A94" s="59" t="s">
        <v>85</v>
      </c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</row>
    <row r="95" spans="1:12" x14ac:dyDescent="0.25">
      <c r="A95" s="60" t="s">
        <v>86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</row>
    <row r="96" spans="1:12" x14ac:dyDescent="0.25">
      <c r="A96" s="60" t="s">
        <v>87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</row>
  </sheetData>
  <mergeCells count="8">
    <mergeCell ref="A94:L94"/>
    <mergeCell ref="A95:L95"/>
    <mergeCell ref="A96:L96"/>
    <mergeCell ref="A92:L93"/>
    <mergeCell ref="B86:D86"/>
    <mergeCell ref="A89:L89"/>
    <mergeCell ref="A90:L90"/>
    <mergeCell ref="A91:L9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P95"/>
  <sheetViews>
    <sheetView workbookViewId="0">
      <selection activeCell="C3" sqref="C3"/>
    </sheetView>
  </sheetViews>
  <sheetFormatPr defaultRowHeight="15" x14ac:dyDescent="0.25"/>
  <cols>
    <col min="1" max="1" width="18.140625" customWidth="1"/>
    <col min="2" max="2" width="23.85546875" bestFit="1" customWidth="1"/>
    <col min="3" max="11" width="13" customWidth="1"/>
    <col min="12" max="12" width="10.140625" customWidth="1"/>
    <col min="13" max="16" width="14.28515625" customWidth="1"/>
  </cols>
  <sheetData>
    <row r="1" spans="1:16" ht="59.25" customHeight="1" x14ac:dyDescent="0.25">
      <c r="A1" s="3" t="s">
        <v>0</v>
      </c>
      <c r="B1" s="3" t="s">
        <v>1</v>
      </c>
      <c r="C1" s="11" t="s">
        <v>117</v>
      </c>
      <c r="D1" s="11" t="s">
        <v>125</v>
      </c>
      <c r="E1" s="11" t="s">
        <v>119</v>
      </c>
      <c r="F1" s="11" t="s">
        <v>121</v>
      </c>
      <c r="G1" s="11" t="s">
        <v>123</v>
      </c>
      <c r="H1" s="11" t="s">
        <v>133</v>
      </c>
      <c r="I1" s="11" t="s">
        <v>127</v>
      </c>
      <c r="J1" s="11" t="s">
        <v>129</v>
      </c>
      <c r="K1" s="11" t="s">
        <v>131</v>
      </c>
      <c r="L1" s="11" t="s">
        <v>134</v>
      </c>
      <c r="M1" s="11" t="s">
        <v>146</v>
      </c>
      <c r="N1" s="11" t="s">
        <v>147</v>
      </c>
      <c r="O1" s="11" t="s">
        <v>148</v>
      </c>
      <c r="P1" s="24" t="s">
        <v>149</v>
      </c>
    </row>
    <row r="2" spans="1:16" x14ac:dyDescent="0.25">
      <c r="A2" s="2" t="s">
        <v>2</v>
      </c>
      <c r="B2" s="2" t="s">
        <v>6</v>
      </c>
      <c r="C2" s="4">
        <f>'CV Rotina &lt;2A - procedência'!F2</f>
        <v>0.75534441805225649</v>
      </c>
      <c r="D2" s="4">
        <f>'CV Rotina &lt;2A - procedência'!N2</f>
        <v>0.96199524940617576</v>
      </c>
      <c r="E2" s="4">
        <f>'CV Rotina &lt;2A - procedência'!H2</f>
        <v>0.94061757719714956</v>
      </c>
      <c r="F2" s="4">
        <f>'CV Rotina &lt;2A - procedência'!J2</f>
        <v>0.94061757719714956</v>
      </c>
      <c r="G2" s="4">
        <f>'CV Rotina &lt;2A - procedência'!L2</f>
        <v>0.96199524940617576</v>
      </c>
      <c r="H2" s="4">
        <f>'CV Rotina &lt;2A - procedência'!V2</f>
        <v>0.80522565320665074</v>
      </c>
      <c r="I2" s="4">
        <f>'CV Rotina &lt;2A - procedência'!P2</f>
        <v>1.0118764845605701</v>
      </c>
      <c r="J2" s="4">
        <f>'CV Rotina &lt;2A - procedência'!R2</f>
        <v>0.66983372921615192</v>
      </c>
      <c r="K2" s="4">
        <f>'CV Rotina &lt;2A - procedência'!T2</f>
        <v>0.95486935866983369</v>
      </c>
      <c r="L2" s="4">
        <f>'CV Rotina &lt;2A - procedência'!X2</f>
        <v>0.96912114014251771</v>
      </c>
      <c r="M2" s="2">
        <f t="shared" ref="M2:M33" si="0">COUNTIF(C2:D2,"&gt;=0,9")</f>
        <v>1</v>
      </c>
      <c r="N2" s="2">
        <f t="shared" ref="N2:N33" si="1">COUNTIFS(E2:L2,"&gt;=0,95")</f>
        <v>4</v>
      </c>
      <c r="O2" s="2">
        <f>SUM(M2:N2)</f>
        <v>5</v>
      </c>
      <c r="P2" s="2">
        <f>COUNTIF(E2:H2,"&gt;=0,95")</f>
        <v>1</v>
      </c>
    </row>
    <row r="3" spans="1:16" x14ac:dyDescent="0.25">
      <c r="A3" s="2" t="s">
        <v>3</v>
      </c>
      <c r="B3" s="2" t="s">
        <v>7</v>
      </c>
      <c r="C3" s="4">
        <f>'CV Rotina &lt;2A - procedência'!F3</f>
        <v>0.17249999999999999</v>
      </c>
      <c r="D3" s="4">
        <f>'CV Rotina &lt;2A - procedência'!N3</f>
        <v>0.38249999999999995</v>
      </c>
      <c r="E3" s="4">
        <f>'CV Rotina &lt;2A - procedência'!H3</f>
        <v>0.38999999999999996</v>
      </c>
      <c r="F3" s="4">
        <f>'CV Rotina &lt;2A - procedência'!J3</f>
        <v>0.41249999999999998</v>
      </c>
      <c r="G3" s="4">
        <f>'CV Rotina &lt;2A - procedência'!L3</f>
        <v>0.38249999999999995</v>
      </c>
      <c r="H3" s="4">
        <f>'CV Rotina &lt;2A - procedência'!V3</f>
        <v>0.36</v>
      </c>
      <c r="I3" s="4">
        <f>'CV Rotina &lt;2A - procedência'!P3</f>
        <v>0.42749999999999999</v>
      </c>
      <c r="J3" s="4">
        <f>'CV Rotina &lt;2A - procedência'!R3</f>
        <v>0.26249999999999996</v>
      </c>
      <c r="K3" s="4">
        <f>'CV Rotina &lt;2A - procedência'!T3</f>
        <v>0.45749999999999996</v>
      </c>
      <c r="L3" s="4">
        <f>'CV Rotina &lt;2A - procedência'!X3</f>
        <v>0.43499999999999994</v>
      </c>
      <c r="M3" s="2">
        <f t="shared" si="0"/>
        <v>0</v>
      </c>
      <c r="N3" s="2">
        <f t="shared" si="1"/>
        <v>0</v>
      </c>
      <c r="O3" s="2">
        <f t="shared" ref="O3:O66" si="2">SUM(M3:N3)</f>
        <v>0</v>
      </c>
      <c r="P3" s="2">
        <f t="shared" ref="P3:P66" si="3">COUNTIF(E3:H3,"&gt;=0,95")</f>
        <v>0</v>
      </c>
    </row>
    <row r="4" spans="1:16" x14ac:dyDescent="0.25">
      <c r="A4" s="2" t="s">
        <v>4</v>
      </c>
      <c r="B4" s="2" t="s">
        <v>8</v>
      </c>
      <c r="C4" s="4">
        <f>'CV Rotina &lt;2A - procedência'!F4</f>
        <v>0.27</v>
      </c>
      <c r="D4" s="4">
        <f>'CV Rotina &lt;2A - procedência'!N4</f>
        <v>0.41</v>
      </c>
      <c r="E4" s="4">
        <f>'CV Rotina &lt;2A - procedência'!H4</f>
        <v>0.42</v>
      </c>
      <c r="F4" s="4">
        <f>'CV Rotina &lt;2A - procedência'!J4</f>
        <v>0.42</v>
      </c>
      <c r="G4" s="4">
        <f>'CV Rotina &lt;2A - procedência'!L4</f>
        <v>0.39</v>
      </c>
      <c r="H4" s="4">
        <f>'CV Rotina &lt;2A - procedência'!V4</f>
        <v>0.49</v>
      </c>
      <c r="I4" s="4">
        <f>'CV Rotina &lt;2A - procedência'!P4</f>
        <v>0.41</v>
      </c>
      <c r="J4" s="4">
        <f>'CV Rotina &lt;2A - procedência'!R4</f>
        <v>0.43</v>
      </c>
      <c r="K4" s="4">
        <f>'CV Rotina &lt;2A - procedência'!T4</f>
        <v>0.53</v>
      </c>
      <c r="L4" s="4">
        <f>'CV Rotina &lt;2A - procedência'!X4</f>
        <v>0.5</v>
      </c>
      <c r="M4" s="2">
        <f t="shared" si="0"/>
        <v>0</v>
      </c>
      <c r="N4" s="2">
        <f t="shared" si="1"/>
        <v>0</v>
      </c>
      <c r="O4" s="2">
        <f t="shared" si="2"/>
        <v>0</v>
      </c>
      <c r="P4" s="2">
        <f t="shared" si="3"/>
        <v>0</v>
      </c>
    </row>
    <row r="5" spans="1:16" x14ac:dyDescent="0.25">
      <c r="A5" s="2" t="s">
        <v>5</v>
      </c>
      <c r="B5" s="2" t="s">
        <v>9</v>
      </c>
      <c r="C5" s="4">
        <f>'CV Rotina &lt;2A - procedência'!F5</f>
        <v>0.27988338192419826</v>
      </c>
      <c r="D5" s="4">
        <f>'CV Rotina &lt;2A - procedência'!N5</f>
        <v>0.36734693877551022</v>
      </c>
      <c r="E5" s="4">
        <f>'CV Rotina &lt;2A - procedência'!H5</f>
        <v>0.35335276967930029</v>
      </c>
      <c r="F5" s="4">
        <f>'CV Rotina &lt;2A - procedência'!J5</f>
        <v>0.34985422740524785</v>
      </c>
      <c r="G5" s="4">
        <f>'CV Rotina &lt;2A - procedência'!L5</f>
        <v>0.36384839650145773</v>
      </c>
      <c r="H5" s="4">
        <f>'CV Rotina &lt;2A - procedência'!V5</f>
        <v>0.37084548104956272</v>
      </c>
      <c r="I5" s="4">
        <f>'CV Rotina &lt;2A - procedência'!P5</f>
        <v>0.36034985422740529</v>
      </c>
      <c r="J5" s="4">
        <f>'CV Rotina &lt;2A - procedência'!R5</f>
        <v>0.35335276967930029</v>
      </c>
      <c r="K5" s="4">
        <f>'CV Rotina &lt;2A - procedência'!T5</f>
        <v>0.40932944606413996</v>
      </c>
      <c r="L5" s="4">
        <f>'CV Rotina &lt;2A - procedência'!X5</f>
        <v>0.37434402332361516</v>
      </c>
      <c r="M5" s="2">
        <f t="shared" si="0"/>
        <v>0</v>
      </c>
      <c r="N5" s="2">
        <f t="shared" si="1"/>
        <v>0</v>
      </c>
      <c r="O5" s="2">
        <f t="shared" si="2"/>
        <v>0</v>
      </c>
      <c r="P5" s="2">
        <f t="shared" si="3"/>
        <v>0</v>
      </c>
    </row>
    <row r="6" spans="1:16" x14ac:dyDescent="0.25">
      <c r="A6" s="2" t="s">
        <v>5</v>
      </c>
      <c r="B6" s="2" t="s">
        <v>10</v>
      </c>
      <c r="C6" s="4">
        <f>'CV Rotina &lt;2A - procedência'!F6</f>
        <v>0.30215827338129492</v>
      </c>
      <c r="D6" s="4">
        <f>'CV Rotina &lt;2A - procedência'!N6</f>
        <v>0.4057553956834532</v>
      </c>
      <c r="E6" s="4">
        <f>'CV Rotina &lt;2A - procedência'!H6</f>
        <v>0.30215827338129492</v>
      </c>
      <c r="F6" s="4">
        <f>'CV Rotina &lt;2A - procedência'!J6</f>
        <v>0.30215827338129492</v>
      </c>
      <c r="G6" s="4">
        <f>'CV Rotina &lt;2A - procedência'!L6</f>
        <v>0.4057553956834532</v>
      </c>
      <c r="H6" s="4">
        <f>'CV Rotina &lt;2A - procedência'!V6</f>
        <v>0.2330935251798561</v>
      </c>
      <c r="I6" s="4">
        <f>'CV Rotina &lt;2A - procedência'!P6</f>
        <v>0.37122302158273379</v>
      </c>
      <c r="J6" s="4">
        <f>'CV Rotina &lt;2A - procedência'!R6</f>
        <v>0.24172661870503595</v>
      </c>
      <c r="K6" s="4">
        <f>'CV Rotina &lt;2A - procedência'!T6</f>
        <v>0.37122302158273379</v>
      </c>
      <c r="L6" s="4">
        <f>'CV Rotina &lt;2A - procedência'!X6</f>
        <v>0.31942446043165468</v>
      </c>
      <c r="M6" s="2">
        <f t="shared" si="0"/>
        <v>0</v>
      </c>
      <c r="N6" s="2">
        <f t="shared" si="1"/>
        <v>0</v>
      </c>
      <c r="O6" s="2">
        <f t="shared" si="2"/>
        <v>0</v>
      </c>
      <c r="P6" s="2">
        <f t="shared" si="3"/>
        <v>0</v>
      </c>
    </row>
    <row r="7" spans="1:16" x14ac:dyDescent="0.25">
      <c r="A7" s="2" t="s">
        <v>4</v>
      </c>
      <c r="B7" s="2" t="s">
        <v>11</v>
      </c>
      <c r="C7" s="4">
        <f>'CV Rotina &lt;2A - procedência'!F7</f>
        <v>0.21386138613861388</v>
      </c>
      <c r="D7" s="4">
        <f>'CV Rotina &lt;2A - procedência'!N7</f>
        <v>0.42772277227722777</v>
      </c>
      <c r="E7" s="4">
        <f>'CV Rotina &lt;2A - procedência'!H7</f>
        <v>0.41584158415841588</v>
      </c>
      <c r="F7" s="4">
        <f>'CV Rotina &lt;2A - procedência'!J7</f>
        <v>0.41584158415841588</v>
      </c>
      <c r="G7" s="4">
        <f>'CV Rotina &lt;2A - procedência'!L7</f>
        <v>0.41584158415841588</v>
      </c>
      <c r="H7" s="4">
        <f>'CV Rotina &lt;2A - procedência'!V7</f>
        <v>0.23762376237623764</v>
      </c>
      <c r="I7" s="4">
        <f>'CV Rotina &lt;2A - procedência'!P7</f>
        <v>0.38019801980198026</v>
      </c>
      <c r="J7" s="4">
        <f>'CV Rotina &lt;2A - procedência'!R7</f>
        <v>0.28514851485148518</v>
      </c>
      <c r="K7" s="4">
        <f>'CV Rotina &lt;2A - procedência'!T7</f>
        <v>0.41584158415841588</v>
      </c>
      <c r="L7" s="4">
        <f>'CV Rotina &lt;2A - procedência'!X7</f>
        <v>0.38019801980198026</v>
      </c>
      <c r="M7" s="2">
        <f t="shared" si="0"/>
        <v>0</v>
      </c>
      <c r="N7" s="2">
        <f t="shared" si="1"/>
        <v>0</v>
      </c>
      <c r="O7" s="2">
        <f t="shared" si="2"/>
        <v>0</v>
      </c>
      <c r="P7" s="2">
        <f t="shared" si="3"/>
        <v>0</v>
      </c>
    </row>
    <row r="8" spans="1:16" x14ac:dyDescent="0.25">
      <c r="A8" s="2" t="s">
        <v>5</v>
      </c>
      <c r="B8" s="2" t="s">
        <v>12</v>
      </c>
      <c r="C8" s="4">
        <f>'CV Rotina &lt;2A - procedência'!F8</f>
        <v>0.31465295629820056</v>
      </c>
      <c r="D8" s="4">
        <f>'CV Rotina &lt;2A - procedência'!N8</f>
        <v>0.38251928020565557</v>
      </c>
      <c r="E8" s="4">
        <f>'CV Rotina &lt;2A - procedência'!H8</f>
        <v>0.39485861182519283</v>
      </c>
      <c r="F8" s="4">
        <f>'CV Rotina &lt;2A - procedência'!J8</f>
        <v>0.3886889460154242</v>
      </c>
      <c r="G8" s="4">
        <f>'CV Rotina &lt;2A - procedência'!L8</f>
        <v>0.3886889460154242</v>
      </c>
      <c r="H8" s="4">
        <f>'CV Rotina &lt;2A - procedência'!V8</f>
        <v>0.3886889460154242</v>
      </c>
      <c r="I8" s="4">
        <f>'CV Rotina &lt;2A - procedência'!P8</f>
        <v>0.38251928020565557</v>
      </c>
      <c r="J8" s="4">
        <f>'CV Rotina &lt;2A - procedência'!R8</f>
        <v>0.28380462724935734</v>
      </c>
      <c r="K8" s="4">
        <f>'CV Rotina &lt;2A - procedência'!T8</f>
        <v>0.48123393316195379</v>
      </c>
      <c r="L8" s="4">
        <f>'CV Rotina &lt;2A - procedência'!X8</f>
        <v>0.39485861182519283</v>
      </c>
      <c r="M8" s="2">
        <f t="shared" si="0"/>
        <v>0</v>
      </c>
      <c r="N8" s="2">
        <f t="shared" si="1"/>
        <v>0</v>
      </c>
      <c r="O8" s="2">
        <f t="shared" si="2"/>
        <v>0</v>
      </c>
      <c r="P8" s="2">
        <f t="shared" si="3"/>
        <v>0</v>
      </c>
    </row>
    <row r="9" spans="1:16" x14ac:dyDescent="0.25">
      <c r="A9" s="2" t="s">
        <v>5</v>
      </c>
      <c r="B9" s="2" t="s">
        <v>13</v>
      </c>
      <c r="C9" s="4">
        <f>'CV Rotina &lt;2A - procedência'!F9</f>
        <v>0.38400000000000001</v>
      </c>
      <c r="D9" s="4">
        <f>'CV Rotina &lt;2A - procedência'!N9</f>
        <v>0.41599999999999998</v>
      </c>
      <c r="E9" s="4">
        <f>'CV Rotina &lt;2A - procedência'!H9</f>
        <v>0.28799999999999998</v>
      </c>
      <c r="F9" s="4">
        <f>'CV Rotina &lt;2A - procedência'!J9</f>
        <v>0.33600000000000002</v>
      </c>
      <c r="G9" s="4">
        <f>'CV Rotina &lt;2A - procedência'!L9</f>
        <v>0.33600000000000002</v>
      </c>
      <c r="H9" s="4">
        <f>'CV Rotina &lt;2A - procedência'!V9</f>
        <v>0.64</v>
      </c>
      <c r="I9" s="4">
        <f>'CV Rotina &lt;2A - procedência'!P9</f>
        <v>0.30399999999999999</v>
      </c>
      <c r="J9" s="4">
        <f>'CV Rotina &lt;2A - procedência'!R9</f>
        <v>0.36799999999999999</v>
      </c>
      <c r="K9" s="4">
        <f>'CV Rotina &lt;2A - procedência'!T9</f>
        <v>0.41599999999999998</v>
      </c>
      <c r="L9" s="4">
        <f>'CV Rotina &lt;2A - procedência'!X9</f>
        <v>0.41599999999999998</v>
      </c>
      <c r="M9" s="2">
        <f t="shared" si="0"/>
        <v>0</v>
      </c>
      <c r="N9" s="2">
        <f t="shared" si="1"/>
        <v>0</v>
      </c>
      <c r="O9" s="2">
        <f t="shared" si="2"/>
        <v>0</v>
      </c>
      <c r="P9" s="2">
        <f t="shared" si="3"/>
        <v>0</v>
      </c>
    </row>
    <row r="10" spans="1:16" x14ac:dyDescent="0.25">
      <c r="A10" s="2" t="s">
        <v>2</v>
      </c>
      <c r="B10" s="2" t="s">
        <v>14</v>
      </c>
      <c r="C10" s="4">
        <f>'CV Rotina &lt;2A - procedência'!F10</f>
        <v>0.3610766045548654</v>
      </c>
      <c r="D10" s="4">
        <f>'CV Rotina &lt;2A - procedência'!N10</f>
        <v>0.4115942028985507</v>
      </c>
      <c r="E10" s="4">
        <f>'CV Rotina &lt;2A - procedência'!H10</f>
        <v>0.39751552795031053</v>
      </c>
      <c r="F10" s="4">
        <f>'CV Rotina &lt;2A - procedência'!J10</f>
        <v>0.39751552795031053</v>
      </c>
      <c r="G10" s="4">
        <f>'CV Rotina &lt;2A - procedência'!L10</f>
        <v>0.42815734989648035</v>
      </c>
      <c r="H10" s="4">
        <f>'CV Rotina &lt;2A - procedência'!V10</f>
        <v>0.38840579710144929</v>
      </c>
      <c r="I10" s="4">
        <f>'CV Rotina &lt;2A - procedência'!P10</f>
        <v>0.4124223602484472</v>
      </c>
      <c r="J10" s="4">
        <f>'CV Rotina &lt;2A - procedência'!R10</f>
        <v>0.3105590062111801</v>
      </c>
      <c r="K10" s="4">
        <f>'CV Rotina &lt;2A - procedência'!T10</f>
        <v>0.39171842650103522</v>
      </c>
      <c r="L10" s="4">
        <f>'CV Rotina &lt;2A - procedência'!X10</f>
        <v>0.34120082815734992</v>
      </c>
      <c r="M10" s="2">
        <f t="shared" si="0"/>
        <v>0</v>
      </c>
      <c r="N10" s="2">
        <f t="shared" si="1"/>
        <v>0</v>
      </c>
      <c r="O10" s="2">
        <f t="shared" si="2"/>
        <v>0</v>
      </c>
      <c r="P10" s="2">
        <f t="shared" si="3"/>
        <v>0</v>
      </c>
    </row>
    <row r="11" spans="1:16" x14ac:dyDescent="0.25">
      <c r="A11" s="2" t="s">
        <v>5</v>
      </c>
      <c r="B11" s="2" t="s">
        <v>15</v>
      </c>
      <c r="C11" s="4">
        <f>'CV Rotina &lt;2A - procedência'!F11</f>
        <v>1.6551724137931031E-2</v>
      </c>
      <c r="D11" s="4">
        <f>'CV Rotina &lt;2A - procedência'!N11</f>
        <v>0.39724137931034481</v>
      </c>
      <c r="E11" s="4">
        <f>'CV Rotina &lt;2A - procedência'!H11</f>
        <v>0.40551724137931033</v>
      </c>
      <c r="F11" s="4">
        <f>'CV Rotina &lt;2A - procedência'!J11</f>
        <v>0.40551724137931033</v>
      </c>
      <c r="G11" s="4">
        <f>'CV Rotina &lt;2A - procedência'!L11</f>
        <v>0.38896551724137929</v>
      </c>
      <c r="H11" s="4">
        <f>'CV Rotina &lt;2A - procedência'!V11</f>
        <v>0.42206896551724132</v>
      </c>
      <c r="I11" s="4">
        <f>'CV Rotina &lt;2A - procedência'!P11</f>
        <v>0.38896551724137929</v>
      </c>
      <c r="J11" s="4">
        <f>'CV Rotina &lt;2A - procedência'!R11</f>
        <v>0.36413793103448272</v>
      </c>
      <c r="K11" s="4">
        <f>'CV Rotina &lt;2A - procedência'!T11</f>
        <v>0.38896551724137929</v>
      </c>
      <c r="L11" s="4">
        <f>'CV Rotina &lt;2A - procedência'!X11</f>
        <v>0.33103448275862069</v>
      </c>
      <c r="M11" s="2">
        <f t="shared" si="0"/>
        <v>0</v>
      </c>
      <c r="N11" s="2">
        <f t="shared" si="1"/>
        <v>0</v>
      </c>
      <c r="O11" s="2">
        <f t="shared" si="2"/>
        <v>0</v>
      </c>
      <c r="P11" s="2">
        <f t="shared" si="3"/>
        <v>0</v>
      </c>
    </row>
    <row r="12" spans="1:16" x14ac:dyDescent="0.25">
      <c r="A12" s="2" t="s">
        <v>4</v>
      </c>
      <c r="B12" s="2" t="s">
        <v>16</v>
      </c>
      <c r="C12" s="4">
        <f>'CV Rotina &lt;2A - procedência'!F12</f>
        <v>0.17368421052631577</v>
      </c>
      <c r="D12" s="4">
        <f>'CV Rotina &lt;2A - procedência'!N12</f>
        <v>0.36631578947368421</v>
      </c>
      <c r="E12" s="4">
        <f>'CV Rotina &lt;2A - procedência'!H12</f>
        <v>0.34736842105263155</v>
      </c>
      <c r="F12" s="4">
        <f>'CV Rotina &lt;2A - procedência'!J12</f>
        <v>0.35052631578947369</v>
      </c>
      <c r="G12" s="4">
        <f>'CV Rotina &lt;2A - procedência'!L12</f>
        <v>0.38210526315789473</v>
      </c>
      <c r="H12" s="4">
        <f>'CV Rotina &lt;2A - procedência'!V12</f>
        <v>0.38842105263157894</v>
      </c>
      <c r="I12" s="4">
        <f>'CV Rotina &lt;2A - procedência'!P12</f>
        <v>0.36631578947368421</v>
      </c>
      <c r="J12" s="4">
        <f>'CV Rotina &lt;2A - procedência'!R12</f>
        <v>0.34421052631578947</v>
      </c>
      <c r="K12" s="4">
        <f>'CV Rotina &lt;2A - procedência'!T12</f>
        <v>0.41052631578947368</v>
      </c>
      <c r="L12" s="4">
        <f>'CV Rotina &lt;2A - procedência'!X12</f>
        <v>0.34736842105263155</v>
      </c>
      <c r="M12" s="2">
        <f t="shared" si="0"/>
        <v>0</v>
      </c>
      <c r="N12" s="2">
        <f t="shared" si="1"/>
        <v>0</v>
      </c>
      <c r="O12" s="2">
        <f t="shared" si="2"/>
        <v>0</v>
      </c>
      <c r="P12" s="2">
        <f t="shared" si="3"/>
        <v>0</v>
      </c>
    </row>
    <row r="13" spans="1:16" x14ac:dyDescent="0.25">
      <c r="A13" s="2" t="s">
        <v>3</v>
      </c>
      <c r="B13" s="2" t="s">
        <v>17</v>
      </c>
      <c r="C13" s="4">
        <f>'CV Rotina &lt;2A - procedência'!F13</f>
        <v>0.36018957345971564</v>
      </c>
      <c r="D13" s="4">
        <f>'CV Rotina &lt;2A - procedência'!N13</f>
        <v>0.35829383886255922</v>
      </c>
      <c r="E13" s="4">
        <f>'CV Rotina &lt;2A - procedência'!H13</f>
        <v>0.32417061611374409</v>
      </c>
      <c r="F13" s="4">
        <f>'CV Rotina &lt;2A - procedência'!J13</f>
        <v>0.33175355450236965</v>
      </c>
      <c r="G13" s="4">
        <f>'CV Rotina &lt;2A - procedência'!L13</f>
        <v>0.37345971563981045</v>
      </c>
      <c r="H13" s="4">
        <f>'CV Rotina &lt;2A - procedência'!V13</f>
        <v>0.33744075829383885</v>
      </c>
      <c r="I13" s="4">
        <f>'CV Rotina &lt;2A - procedência'!P13</f>
        <v>0.36966824644549762</v>
      </c>
      <c r="J13" s="4">
        <f>'CV Rotina &lt;2A - procedência'!R13</f>
        <v>0.26350710900473934</v>
      </c>
      <c r="K13" s="4">
        <f>'CV Rotina &lt;2A - procedência'!T13</f>
        <v>0.30521327014218008</v>
      </c>
      <c r="L13" s="4">
        <f>'CV Rotina &lt;2A - procedência'!X13</f>
        <v>0.28436018957345971</v>
      </c>
      <c r="M13" s="2">
        <f t="shared" si="0"/>
        <v>0</v>
      </c>
      <c r="N13" s="2">
        <f t="shared" si="1"/>
        <v>0</v>
      </c>
      <c r="O13" s="2">
        <f t="shared" si="2"/>
        <v>0</v>
      </c>
      <c r="P13" s="2">
        <f t="shared" si="3"/>
        <v>0</v>
      </c>
    </row>
    <row r="14" spans="1:16" x14ac:dyDescent="0.25">
      <c r="A14" s="2" t="s">
        <v>3</v>
      </c>
      <c r="B14" s="2" t="s">
        <v>18</v>
      </c>
      <c r="C14" s="4">
        <f>'CV Rotina &lt;2A - procedência'!F14</f>
        <v>0.27469879518072288</v>
      </c>
      <c r="D14" s="4">
        <f>'CV Rotina &lt;2A - procedência'!N14</f>
        <v>0.53493975903614455</v>
      </c>
      <c r="E14" s="4">
        <f>'CV Rotina &lt;2A - procedência'!H14</f>
        <v>0.50602409638554213</v>
      </c>
      <c r="F14" s="4">
        <f>'CV Rotina &lt;2A - procedência'!J14</f>
        <v>0.50602409638554213</v>
      </c>
      <c r="G14" s="4">
        <f>'CV Rotina &lt;2A - procedência'!L14</f>
        <v>0.52771084337349394</v>
      </c>
      <c r="H14" s="4">
        <f>'CV Rotina &lt;2A - procedência'!V14</f>
        <v>0.41204819277108429</v>
      </c>
      <c r="I14" s="4">
        <f>'CV Rotina &lt;2A - procedência'!P14</f>
        <v>0.45542168674698791</v>
      </c>
      <c r="J14" s="4">
        <f>'CV Rotina &lt;2A - procedência'!R14</f>
        <v>0.36867469879518072</v>
      </c>
      <c r="K14" s="4">
        <f>'CV Rotina &lt;2A - procedência'!T14</f>
        <v>0.49156626506024093</v>
      </c>
      <c r="L14" s="4">
        <f>'CV Rotina &lt;2A - procedência'!X14</f>
        <v>0.41927710843373489</v>
      </c>
      <c r="M14" s="2">
        <f t="shared" si="0"/>
        <v>0</v>
      </c>
      <c r="N14" s="2">
        <f t="shared" si="1"/>
        <v>0</v>
      </c>
      <c r="O14" s="2">
        <f t="shared" si="2"/>
        <v>0</v>
      </c>
      <c r="P14" s="2">
        <f t="shared" si="3"/>
        <v>0</v>
      </c>
    </row>
    <row r="15" spans="1:16" x14ac:dyDescent="0.25">
      <c r="A15" s="2" t="s">
        <v>5</v>
      </c>
      <c r="B15" s="2" t="s">
        <v>19</v>
      </c>
      <c r="C15" s="4">
        <f>'CV Rotina &lt;2A - procedência'!F15</f>
        <v>0.61651376146788983</v>
      </c>
      <c r="D15" s="4">
        <f>'CV Rotina &lt;2A - procedência'!N15</f>
        <v>0.40733944954128437</v>
      </c>
      <c r="E15" s="4">
        <f>'CV Rotina &lt;2A - procedência'!H15</f>
        <v>0.35229357798165134</v>
      </c>
      <c r="F15" s="4">
        <f>'CV Rotina &lt;2A - procedência'!J15</f>
        <v>0.35229357798165134</v>
      </c>
      <c r="G15" s="4">
        <f>'CV Rotina &lt;2A - procedência'!L15</f>
        <v>0.42935779816513758</v>
      </c>
      <c r="H15" s="4">
        <f>'CV Rotina &lt;2A - procedência'!V15</f>
        <v>0.57247706422018341</v>
      </c>
      <c r="I15" s="4">
        <f>'CV Rotina &lt;2A - procedência'!P15</f>
        <v>0.37431192660550455</v>
      </c>
      <c r="J15" s="4">
        <f>'CV Rotina &lt;2A - procedência'!R15</f>
        <v>0.33027522935779813</v>
      </c>
      <c r="K15" s="4">
        <f>'CV Rotina &lt;2A - procedência'!T15</f>
        <v>0.44036697247706419</v>
      </c>
      <c r="L15" s="4">
        <f>'CV Rotina &lt;2A - procedência'!X15</f>
        <v>0.26422018348623849</v>
      </c>
      <c r="M15" s="2">
        <f t="shared" si="0"/>
        <v>0</v>
      </c>
      <c r="N15" s="2">
        <f t="shared" si="1"/>
        <v>0</v>
      </c>
      <c r="O15" s="2">
        <f t="shared" si="2"/>
        <v>0</v>
      </c>
      <c r="P15" s="2">
        <f t="shared" si="3"/>
        <v>0</v>
      </c>
    </row>
    <row r="16" spans="1:16" x14ac:dyDescent="0.25">
      <c r="A16" s="2" t="s">
        <v>2</v>
      </c>
      <c r="B16" s="2" t="s">
        <v>20</v>
      </c>
      <c r="C16" s="4">
        <f>'CV Rotina &lt;2A - procedência'!F16</f>
        <v>0.33103448275862063</v>
      </c>
      <c r="D16" s="4">
        <f>'CV Rotina &lt;2A - procedência'!N16</f>
        <v>0.38423645320197042</v>
      </c>
      <c r="E16" s="4">
        <f>'CV Rotina &lt;2A - procedência'!H16</f>
        <v>0.37241379310344824</v>
      </c>
      <c r="F16" s="4">
        <f>'CV Rotina &lt;2A - procedência'!J16</f>
        <v>0.37241379310344824</v>
      </c>
      <c r="G16" s="4">
        <f>'CV Rotina &lt;2A - procedência'!L16</f>
        <v>0.39014778325123151</v>
      </c>
      <c r="H16" s="4">
        <f>'CV Rotina &lt;2A - procedência'!V16</f>
        <v>0.57931034482758614</v>
      </c>
      <c r="I16" s="4">
        <f>'CV Rotina &lt;2A - procedência'!P16</f>
        <v>0.37241379310344824</v>
      </c>
      <c r="J16" s="4">
        <f>'CV Rotina &lt;2A - procedência'!R16</f>
        <v>0.43743842364532015</v>
      </c>
      <c r="K16" s="4">
        <f>'CV Rotina &lt;2A - procedência'!T16</f>
        <v>0.49655172413793097</v>
      </c>
      <c r="L16" s="4">
        <f>'CV Rotina &lt;2A - procedência'!X16</f>
        <v>0.46699507389162559</v>
      </c>
      <c r="M16" s="2">
        <f t="shared" si="0"/>
        <v>0</v>
      </c>
      <c r="N16" s="2">
        <f t="shared" si="1"/>
        <v>0</v>
      </c>
      <c r="O16" s="2">
        <f t="shared" si="2"/>
        <v>0</v>
      </c>
      <c r="P16" s="2">
        <f t="shared" si="3"/>
        <v>0</v>
      </c>
    </row>
    <row r="17" spans="1:16" x14ac:dyDescent="0.25">
      <c r="A17" s="2" t="s">
        <v>5</v>
      </c>
      <c r="B17" s="2" t="s">
        <v>21</v>
      </c>
      <c r="C17" s="4">
        <f>'CV Rotina &lt;2A - procedência'!F17</f>
        <v>0.80847058823529416</v>
      </c>
      <c r="D17" s="4">
        <f>'CV Rotina &lt;2A - procedência'!N17</f>
        <v>0.37411764705882355</v>
      </c>
      <c r="E17" s="4">
        <f>'CV Rotina &lt;2A - procedência'!H17</f>
        <v>0.34776470588235292</v>
      </c>
      <c r="F17" s="4">
        <f>'CV Rotina &lt;2A - procedência'!J17</f>
        <v>0.34494117647058825</v>
      </c>
      <c r="G17" s="4">
        <f>'CV Rotina &lt;2A - procedência'!L17</f>
        <v>0.38400000000000001</v>
      </c>
      <c r="H17" s="4">
        <f>'CV Rotina &lt;2A - procedência'!V17</f>
        <v>0.41741176470588237</v>
      </c>
      <c r="I17" s="4">
        <f>'CV Rotina &lt;2A - procedência'!P17</f>
        <v>0.35294117647058826</v>
      </c>
      <c r="J17" s="4">
        <f>'CV Rotina &lt;2A - procedência'!R17</f>
        <v>0.27623529411764708</v>
      </c>
      <c r="K17" s="4">
        <f>'CV Rotina &lt;2A - procedência'!T17</f>
        <v>0.36188235294117649</v>
      </c>
      <c r="L17" s="4">
        <f>'CV Rotina &lt;2A - procedência'!X17</f>
        <v>0.27482352941176469</v>
      </c>
      <c r="M17" s="2">
        <f t="shared" si="0"/>
        <v>0</v>
      </c>
      <c r="N17" s="2">
        <f t="shared" si="1"/>
        <v>0</v>
      </c>
      <c r="O17" s="2">
        <f t="shared" si="2"/>
        <v>0</v>
      </c>
      <c r="P17" s="2">
        <f t="shared" si="3"/>
        <v>0</v>
      </c>
    </row>
    <row r="18" spans="1:16" x14ac:dyDescent="0.25">
      <c r="A18" s="2" t="s">
        <v>2</v>
      </c>
      <c r="B18" s="2" t="s">
        <v>22</v>
      </c>
      <c r="C18" s="4">
        <f>'CV Rotina &lt;2A - procedência'!F18</f>
        <v>0.24045584045584045</v>
      </c>
      <c r="D18" s="4">
        <f>'CV Rotina &lt;2A - procedência'!N18</f>
        <v>0.35943019943019944</v>
      </c>
      <c r="E18" s="4">
        <f>'CV Rotina &lt;2A - procedência'!H18</f>
        <v>0.32410256410256411</v>
      </c>
      <c r="F18" s="4">
        <f>'CV Rotina &lt;2A - procedência'!J18</f>
        <v>0.32547008547008549</v>
      </c>
      <c r="G18" s="4">
        <f>'CV Rotina &lt;2A - procedência'!L18</f>
        <v>0.36854700854700856</v>
      </c>
      <c r="H18" s="4">
        <f>'CV Rotina &lt;2A - procedência'!V18</f>
        <v>0.33162393162393161</v>
      </c>
      <c r="I18" s="4">
        <f>'CV Rotina &lt;2A - procedência'!P18</f>
        <v>0.34712250712250714</v>
      </c>
      <c r="J18" s="4">
        <f>'CV Rotina &lt;2A - procedência'!R18</f>
        <v>0.27396011396011394</v>
      </c>
      <c r="K18" s="4">
        <f>'CV Rotina &lt;2A - procedência'!T18</f>
        <v>0.33754985754985756</v>
      </c>
      <c r="L18" s="4">
        <f>'CV Rotina &lt;2A - procedência'!X18</f>
        <v>0.27509971509971509</v>
      </c>
      <c r="M18" s="2">
        <f t="shared" si="0"/>
        <v>0</v>
      </c>
      <c r="N18" s="2">
        <f t="shared" si="1"/>
        <v>0</v>
      </c>
      <c r="O18" s="2">
        <f t="shared" si="2"/>
        <v>0</v>
      </c>
      <c r="P18" s="2">
        <f t="shared" si="3"/>
        <v>0</v>
      </c>
    </row>
    <row r="19" spans="1:16" x14ac:dyDescent="0.25">
      <c r="A19" s="2" t="s">
        <v>5</v>
      </c>
      <c r="B19" s="2" t="s">
        <v>23</v>
      </c>
      <c r="C19" s="4">
        <f>'CV Rotina &lt;2A - procedência'!F19</f>
        <v>0.35380835380835385</v>
      </c>
      <c r="D19" s="4">
        <f>'CV Rotina &lt;2A - procedência'!N19</f>
        <v>0.45700245700245706</v>
      </c>
      <c r="E19" s="4">
        <f>'CV Rotina &lt;2A - procedência'!H19</f>
        <v>0.45700245700245706</v>
      </c>
      <c r="F19" s="4">
        <f>'CV Rotina &lt;2A - procedência'!J19</f>
        <v>0.45700245700245706</v>
      </c>
      <c r="G19" s="4">
        <f>'CV Rotina &lt;2A - procedência'!L19</f>
        <v>0.45405405405405408</v>
      </c>
      <c r="H19" s="4">
        <f>'CV Rotina &lt;2A - procedência'!V19</f>
        <v>0.56904176904176906</v>
      </c>
      <c r="I19" s="4">
        <f>'CV Rotina &lt;2A - procedência'!P19</f>
        <v>0.49238329238329243</v>
      </c>
      <c r="J19" s="4">
        <f>'CV Rotina &lt;2A - procedência'!R19</f>
        <v>0.38918918918918921</v>
      </c>
      <c r="K19" s="4">
        <f>'CV Rotina &lt;2A - procedência'!T19</f>
        <v>0.51007371007371016</v>
      </c>
      <c r="L19" s="4">
        <f>'CV Rotina &lt;2A - procedência'!X19</f>
        <v>0.47764127764127767</v>
      </c>
      <c r="M19" s="2">
        <f t="shared" si="0"/>
        <v>0</v>
      </c>
      <c r="N19" s="2">
        <f t="shared" si="1"/>
        <v>0</v>
      </c>
      <c r="O19" s="2">
        <f t="shared" si="2"/>
        <v>0</v>
      </c>
      <c r="P19" s="2">
        <f t="shared" si="3"/>
        <v>0</v>
      </c>
    </row>
    <row r="20" spans="1:16" x14ac:dyDescent="0.25">
      <c r="A20" s="2" t="s">
        <v>4</v>
      </c>
      <c r="B20" s="2" t="s">
        <v>24</v>
      </c>
      <c r="C20" s="4">
        <f>'CV Rotina &lt;2A - procedência'!F20</f>
        <v>0.93199195171026161</v>
      </c>
      <c r="D20" s="4">
        <f>'CV Rotina &lt;2A - procedência'!N20</f>
        <v>0.3790744466800805</v>
      </c>
      <c r="E20" s="4">
        <f>'CV Rotina &lt;2A - procedência'!H20</f>
        <v>0.33319919517102614</v>
      </c>
      <c r="F20" s="4">
        <f>'CV Rotina &lt;2A - procedência'!J20</f>
        <v>0.33078470824949696</v>
      </c>
      <c r="G20" s="4">
        <f>'CV Rotina &lt;2A - procedência'!L20</f>
        <v>0.37102615694164992</v>
      </c>
      <c r="H20" s="4">
        <f>'CV Rotina &lt;2A - procedência'!V20</f>
        <v>0.33480885311871228</v>
      </c>
      <c r="I20" s="4">
        <f>'CV Rotina &lt;2A - procedência'!P20</f>
        <v>0.3323943661971831</v>
      </c>
      <c r="J20" s="4">
        <f>'CV Rotina &lt;2A - procedência'!R20</f>
        <v>0.26800804828973845</v>
      </c>
      <c r="K20" s="4">
        <f>'CV Rotina &lt;2A - procedência'!T20</f>
        <v>0.2977867203219316</v>
      </c>
      <c r="L20" s="4">
        <f>'CV Rotina &lt;2A - procedência'!X20</f>
        <v>0.25835010060362174</v>
      </c>
      <c r="M20" s="2">
        <f t="shared" si="0"/>
        <v>1</v>
      </c>
      <c r="N20" s="2">
        <f t="shared" si="1"/>
        <v>0</v>
      </c>
      <c r="O20" s="2">
        <f t="shared" si="2"/>
        <v>1</v>
      </c>
      <c r="P20" s="2">
        <f t="shared" si="3"/>
        <v>0</v>
      </c>
    </row>
    <row r="21" spans="1:16" x14ac:dyDescent="0.25">
      <c r="A21" s="2" t="s">
        <v>3</v>
      </c>
      <c r="B21" s="2" t="s">
        <v>25</v>
      </c>
      <c r="C21" s="4">
        <f>'CV Rotina &lt;2A - procedência'!F21</f>
        <v>3.6923076923076927E-2</v>
      </c>
      <c r="D21" s="4">
        <f>'CV Rotina &lt;2A - procedência'!N21</f>
        <v>0.38153846153846155</v>
      </c>
      <c r="E21" s="4">
        <f>'CV Rotina &lt;2A - procedência'!H21</f>
        <v>0.43076923076923079</v>
      </c>
      <c r="F21" s="4">
        <f>'CV Rotina &lt;2A - procedência'!J21</f>
        <v>0.43076923076923079</v>
      </c>
      <c r="G21" s="4">
        <f>'CV Rotina &lt;2A - procedência'!L21</f>
        <v>0.41230769230769232</v>
      </c>
      <c r="H21" s="4">
        <f>'CV Rotina &lt;2A - procedência'!V21</f>
        <v>0.39384615384615385</v>
      </c>
      <c r="I21" s="4">
        <f>'CV Rotina &lt;2A - procedência'!P21</f>
        <v>0.43384615384615383</v>
      </c>
      <c r="J21" s="4">
        <f>'CV Rotina &lt;2A - procedência'!R21</f>
        <v>0.40923076923076923</v>
      </c>
      <c r="K21" s="4">
        <f>'CV Rotina &lt;2A - procedência'!T21</f>
        <v>0.41538461538461541</v>
      </c>
      <c r="L21" s="4">
        <f>'CV Rotina &lt;2A - procedência'!X21</f>
        <v>0.34153846153846151</v>
      </c>
      <c r="M21" s="2">
        <f t="shared" si="0"/>
        <v>0</v>
      </c>
      <c r="N21" s="2">
        <f t="shared" si="1"/>
        <v>0</v>
      </c>
      <c r="O21" s="2">
        <f t="shared" si="2"/>
        <v>0</v>
      </c>
      <c r="P21" s="2">
        <f t="shared" si="3"/>
        <v>0</v>
      </c>
    </row>
    <row r="22" spans="1:16" x14ac:dyDescent="0.25">
      <c r="A22" s="2" t="s">
        <v>2</v>
      </c>
      <c r="B22" s="2" t="s">
        <v>26</v>
      </c>
      <c r="C22" s="4">
        <f>'CV Rotina &lt;2A - procedência'!F22</f>
        <v>0</v>
      </c>
      <c r="D22" s="4">
        <f>'CV Rotina &lt;2A - procedência'!N22</f>
        <v>0.31685393258426964</v>
      </c>
      <c r="E22" s="4">
        <f>'CV Rotina &lt;2A - procedência'!H22</f>
        <v>0.29662921348314603</v>
      </c>
      <c r="F22" s="4">
        <f>'CV Rotina &lt;2A - procedência'!J22</f>
        <v>0.3033707865168539</v>
      </c>
      <c r="G22" s="4">
        <f>'CV Rotina &lt;2A - procedência'!L22</f>
        <v>0.3033707865168539</v>
      </c>
      <c r="H22" s="4">
        <f>'CV Rotina &lt;2A - procedência'!V22</f>
        <v>0.3033707865168539</v>
      </c>
      <c r="I22" s="4">
        <f>'CV Rotina &lt;2A - procedência'!P22</f>
        <v>0.31685393258426964</v>
      </c>
      <c r="J22" s="4">
        <f>'CV Rotina &lt;2A - procedência'!R22</f>
        <v>0.35730337078651681</v>
      </c>
      <c r="K22" s="4">
        <f>'CV Rotina &lt;2A - procedência'!T22</f>
        <v>0.38426966292134829</v>
      </c>
      <c r="L22" s="4">
        <f>'CV Rotina &lt;2A - procedência'!X22</f>
        <v>0.35730337078651681</v>
      </c>
      <c r="M22" s="2">
        <f t="shared" si="0"/>
        <v>0</v>
      </c>
      <c r="N22" s="2">
        <f t="shared" si="1"/>
        <v>0</v>
      </c>
      <c r="O22" s="2">
        <f t="shared" si="2"/>
        <v>0</v>
      </c>
      <c r="P22" s="2">
        <f t="shared" si="3"/>
        <v>0</v>
      </c>
    </row>
    <row r="23" spans="1:16" x14ac:dyDescent="0.25">
      <c r="A23" s="2" t="s">
        <v>5</v>
      </c>
      <c r="B23" s="2" t="s">
        <v>27</v>
      </c>
      <c r="C23" s="4">
        <f>'CV Rotina &lt;2A - procedência'!F23</f>
        <v>0.40677966101694912</v>
      </c>
      <c r="D23" s="4">
        <f>'CV Rotina &lt;2A - procedência'!N23</f>
        <v>0.30508474576271183</v>
      </c>
      <c r="E23" s="4">
        <f>'CV Rotina &lt;2A - procedência'!H23</f>
        <v>0.26440677966101694</v>
      </c>
      <c r="F23" s="4">
        <f>'CV Rotina &lt;2A - procedência'!J23</f>
        <v>0.26440677966101694</v>
      </c>
      <c r="G23" s="4">
        <f>'CV Rotina &lt;2A - procedência'!L23</f>
        <v>0.30508474576271183</v>
      </c>
      <c r="H23" s="4">
        <f>'CV Rotina &lt;2A - procedência'!V23</f>
        <v>0.44745762711864401</v>
      </c>
      <c r="I23" s="4">
        <f>'CV Rotina &lt;2A - procedência'!P23</f>
        <v>0.36610169491525418</v>
      </c>
      <c r="J23" s="4">
        <f>'CV Rotina &lt;2A - procedência'!R23</f>
        <v>0.42711864406779659</v>
      </c>
      <c r="K23" s="4">
        <f>'CV Rotina &lt;2A - procedência'!T23</f>
        <v>0.42711864406779659</v>
      </c>
      <c r="L23" s="4">
        <f>'CV Rotina &lt;2A - procedência'!X23</f>
        <v>0.40677966101694912</v>
      </c>
      <c r="M23" s="2">
        <f t="shared" si="0"/>
        <v>0</v>
      </c>
      <c r="N23" s="2">
        <f t="shared" si="1"/>
        <v>0</v>
      </c>
      <c r="O23" s="2">
        <f t="shared" si="2"/>
        <v>0</v>
      </c>
      <c r="P23" s="2">
        <f t="shared" si="3"/>
        <v>0</v>
      </c>
    </row>
    <row r="24" spans="1:16" x14ac:dyDescent="0.25">
      <c r="A24" s="2" t="s">
        <v>2</v>
      </c>
      <c r="B24" s="2" t="s">
        <v>28</v>
      </c>
      <c r="C24" s="4">
        <f>'CV Rotina &lt;2A - procedência'!F24</f>
        <v>8.1264108352144482E-2</v>
      </c>
      <c r="D24" s="4">
        <f>'CV Rotina &lt;2A - procedência'!N24</f>
        <v>0.37381489841986459</v>
      </c>
      <c r="E24" s="4">
        <f>'CV Rotina &lt;2A - procedência'!H24</f>
        <v>0.38465011286681722</v>
      </c>
      <c r="F24" s="4">
        <f>'CV Rotina &lt;2A - procedência'!J24</f>
        <v>0.38465011286681722</v>
      </c>
      <c r="G24" s="4">
        <f>'CV Rotina &lt;2A - procedência'!L24</f>
        <v>0.38465011286681722</v>
      </c>
      <c r="H24" s="4">
        <f>'CV Rotina &lt;2A - procedência'!V24</f>
        <v>0.39548532731376979</v>
      </c>
      <c r="I24" s="4">
        <f>'CV Rotina &lt;2A - procedência'!P24</f>
        <v>0.37110609480812645</v>
      </c>
      <c r="J24" s="4">
        <f>'CV Rotina &lt;2A - procedência'!R24</f>
        <v>0.41986455981941312</v>
      </c>
      <c r="K24" s="4">
        <f>'CV Rotina &lt;2A - procedência'!T24</f>
        <v>0.36027088036117383</v>
      </c>
      <c r="L24" s="4">
        <f>'CV Rotina &lt;2A - procedência'!X24</f>
        <v>0.30880361173814902</v>
      </c>
      <c r="M24" s="2">
        <f t="shared" si="0"/>
        <v>0</v>
      </c>
      <c r="N24" s="2">
        <f t="shared" si="1"/>
        <v>0</v>
      </c>
      <c r="O24" s="2">
        <f t="shared" si="2"/>
        <v>0</v>
      </c>
      <c r="P24" s="2">
        <f t="shared" si="3"/>
        <v>0</v>
      </c>
    </row>
    <row r="25" spans="1:16" x14ac:dyDescent="0.25">
      <c r="A25" s="2" t="s">
        <v>5</v>
      </c>
      <c r="B25" s="2" t="s">
        <v>29</v>
      </c>
      <c r="C25" s="4">
        <f>'CV Rotina &lt;2A - procedência'!F25</f>
        <v>0.26511627906976742</v>
      </c>
      <c r="D25" s="4">
        <f>'CV Rotina &lt;2A - procedência'!N25</f>
        <v>0.54418604651162783</v>
      </c>
      <c r="E25" s="4">
        <f>'CV Rotina &lt;2A - procedência'!H25</f>
        <v>0.30697674418604648</v>
      </c>
      <c r="F25" s="4">
        <f>'CV Rotina &lt;2A - procedência'!J25</f>
        <v>0.33488372093023255</v>
      </c>
      <c r="G25" s="4">
        <f>'CV Rotina &lt;2A - procedência'!L25</f>
        <v>0.51627906976744187</v>
      </c>
      <c r="H25" s="4">
        <f>'CV Rotina &lt;2A - procedência'!V25</f>
        <v>0.47441860465116276</v>
      </c>
      <c r="I25" s="4">
        <f>'CV Rotina &lt;2A - procedência'!P25</f>
        <v>0.4325581395348837</v>
      </c>
      <c r="J25" s="4">
        <f>'CV Rotina &lt;2A - procedência'!R25</f>
        <v>0.20930232558139533</v>
      </c>
      <c r="K25" s="4">
        <f>'CV Rotina &lt;2A - procedência'!T25</f>
        <v>0.30697674418604648</v>
      </c>
      <c r="L25" s="4">
        <f>'CV Rotina &lt;2A - procedência'!X25</f>
        <v>0.23720930232558138</v>
      </c>
      <c r="M25" s="2">
        <f t="shared" si="0"/>
        <v>0</v>
      </c>
      <c r="N25" s="2">
        <f t="shared" si="1"/>
        <v>0</v>
      </c>
      <c r="O25" s="2">
        <f t="shared" si="2"/>
        <v>0</v>
      </c>
      <c r="P25" s="2">
        <f t="shared" si="3"/>
        <v>0</v>
      </c>
    </row>
    <row r="26" spans="1:16" x14ac:dyDescent="0.25">
      <c r="A26" s="2" t="s">
        <v>3</v>
      </c>
      <c r="B26" s="2" t="s">
        <v>30</v>
      </c>
      <c r="C26" s="4">
        <f>'CV Rotina &lt;2A - procedência'!F26</f>
        <v>0.21312741312741315</v>
      </c>
      <c r="D26" s="4">
        <f>'CV Rotina &lt;2A - procedência'!N26</f>
        <v>0.39845559845559847</v>
      </c>
      <c r="E26" s="4">
        <f>'CV Rotina &lt;2A - procedência'!H26</f>
        <v>0.38918918918918921</v>
      </c>
      <c r="F26" s="4">
        <f>'CV Rotina &lt;2A - procedência'!J26</f>
        <v>0.37528957528957535</v>
      </c>
      <c r="G26" s="4">
        <f>'CV Rotina &lt;2A - procedência'!L26</f>
        <v>0.41698841698841704</v>
      </c>
      <c r="H26" s="4">
        <f>'CV Rotina &lt;2A - procedência'!V26</f>
        <v>0.39845559845559847</v>
      </c>
      <c r="I26" s="4">
        <f>'CV Rotina &lt;2A - procedência'!P26</f>
        <v>0.39382239382239387</v>
      </c>
      <c r="J26" s="4">
        <f>'CV Rotina &lt;2A - procedência'!R26</f>
        <v>0.34285714285714286</v>
      </c>
      <c r="K26" s="4">
        <f>'CV Rotina &lt;2A - procedência'!T26</f>
        <v>0.30579150579150582</v>
      </c>
      <c r="L26" s="4">
        <f>'CV Rotina &lt;2A - procedência'!X26</f>
        <v>0.28262548262548265</v>
      </c>
      <c r="M26" s="2">
        <f t="shared" si="0"/>
        <v>0</v>
      </c>
      <c r="N26" s="2">
        <f t="shared" si="1"/>
        <v>0</v>
      </c>
      <c r="O26" s="2">
        <f t="shared" si="2"/>
        <v>0</v>
      </c>
      <c r="P26" s="2">
        <f t="shared" si="3"/>
        <v>0</v>
      </c>
    </row>
    <row r="27" spans="1:16" x14ac:dyDescent="0.25">
      <c r="A27" s="2" t="s">
        <v>2</v>
      </c>
      <c r="B27" s="2" t="s">
        <v>31</v>
      </c>
      <c r="C27" s="4">
        <f>'CV Rotina &lt;2A - procedência'!F27</f>
        <v>0.21254612546125462</v>
      </c>
      <c r="D27" s="4">
        <f>'CV Rotina &lt;2A - procedência'!N27</f>
        <v>0.30996309963099633</v>
      </c>
      <c r="E27" s="4">
        <f>'CV Rotina &lt;2A - procedência'!H27</f>
        <v>0.32767527675276753</v>
      </c>
      <c r="F27" s="4">
        <f>'CV Rotina &lt;2A - procedência'!J27</f>
        <v>0.33210332103321039</v>
      </c>
      <c r="G27" s="4">
        <f>'CV Rotina &lt;2A - procedência'!L27</f>
        <v>0.30996309963099633</v>
      </c>
      <c r="H27" s="4">
        <f>'CV Rotina &lt;2A - procedência'!V27</f>
        <v>0.38523985239852404</v>
      </c>
      <c r="I27" s="4">
        <f>'CV Rotina &lt;2A - procedência'!P27</f>
        <v>0.33653136531365319</v>
      </c>
      <c r="J27" s="4">
        <f>'CV Rotina &lt;2A - procedência'!R27</f>
        <v>0.30996309963099633</v>
      </c>
      <c r="K27" s="4">
        <f>'CV Rotina &lt;2A - procedência'!T27</f>
        <v>0.31439114391143913</v>
      </c>
      <c r="L27" s="4">
        <f>'CV Rotina &lt;2A - procedência'!X27</f>
        <v>0.28782287822878233</v>
      </c>
      <c r="M27" s="2">
        <f t="shared" si="0"/>
        <v>0</v>
      </c>
      <c r="N27" s="2">
        <f t="shared" si="1"/>
        <v>0</v>
      </c>
      <c r="O27" s="2">
        <f t="shared" si="2"/>
        <v>0</v>
      </c>
      <c r="P27" s="2">
        <f t="shared" si="3"/>
        <v>0</v>
      </c>
    </row>
    <row r="28" spans="1:16" x14ac:dyDescent="0.25">
      <c r="A28" s="2" t="s">
        <v>4</v>
      </c>
      <c r="B28" s="2" t="s">
        <v>32</v>
      </c>
      <c r="C28" s="4">
        <f>'CV Rotina &lt;2A - procedência'!F28</f>
        <v>0.21562500000000001</v>
      </c>
      <c r="D28" s="4">
        <f>'CV Rotina &lt;2A - procedência'!N28</f>
        <v>0.34687500000000004</v>
      </c>
      <c r="E28" s="4">
        <f>'CV Rotina &lt;2A - procedência'!H28</f>
        <v>0.38437500000000002</v>
      </c>
      <c r="F28" s="4">
        <f>'CV Rotina &lt;2A - procedência'!J28</f>
        <v>0.38437500000000002</v>
      </c>
      <c r="G28" s="4">
        <f>'CV Rotina &lt;2A - procedência'!L28</f>
        <v>0.35625000000000001</v>
      </c>
      <c r="H28" s="4">
        <f>'CV Rotina &lt;2A - procedência'!V28</f>
        <v>0.52500000000000002</v>
      </c>
      <c r="I28" s="4">
        <f>'CV Rotina &lt;2A - procedência'!P28</f>
        <v>0.32812500000000006</v>
      </c>
      <c r="J28" s="4">
        <f>'CV Rotina &lt;2A - procedência'!R28</f>
        <v>0.41250000000000003</v>
      </c>
      <c r="K28" s="4">
        <f>'CV Rotina &lt;2A - procedência'!T28</f>
        <v>0.50625000000000009</v>
      </c>
      <c r="L28" s="4">
        <f>'CV Rotina &lt;2A - procedência'!X28</f>
        <v>0.43125000000000002</v>
      </c>
      <c r="M28" s="2">
        <f t="shared" si="0"/>
        <v>0</v>
      </c>
      <c r="N28" s="2">
        <f t="shared" si="1"/>
        <v>0</v>
      </c>
      <c r="O28" s="2">
        <f t="shared" si="2"/>
        <v>0</v>
      </c>
      <c r="P28" s="2">
        <f t="shared" si="3"/>
        <v>0</v>
      </c>
    </row>
    <row r="29" spans="1:16" x14ac:dyDescent="0.25">
      <c r="A29" s="2" t="s">
        <v>5</v>
      </c>
      <c r="B29" s="2" t="s">
        <v>33</v>
      </c>
      <c r="C29" s="4">
        <f>'CV Rotina &lt;2A - procedência'!F29</f>
        <v>0.25734265734265732</v>
      </c>
      <c r="D29" s="4">
        <f>'CV Rotina &lt;2A - procedência'!N29</f>
        <v>0.35524475524475524</v>
      </c>
      <c r="E29" s="4">
        <f>'CV Rotina &lt;2A - procedência'!H29</f>
        <v>0.3748251748251748</v>
      </c>
      <c r="F29" s="4">
        <f>'CV Rotina &lt;2A - procedência'!J29</f>
        <v>0.3748251748251748</v>
      </c>
      <c r="G29" s="4">
        <f>'CV Rotina &lt;2A - procedência'!L29</f>
        <v>0.35804195804195804</v>
      </c>
      <c r="H29" s="4">
        <f>'CV Rotina &lt;2A - procedência'!V29</f>
        <v>0.33286713286713288</v>
      </c>
      <c r="I29" s="4">
        <f>'CV Rotina &lt;2A - procedência'!P29</f>
        <v>0.38041958041958041</v>
      </c>
      <c r="J29" s="4">
        <f>'CV Rotina &lt;2A - procedência'!R29</f>
        <v>0.30489510489510491</v>
      </c>
      <c r="K29" s="4">
        <f>'CV Rotina &lt;2A - procedência'!T29</f>
        <v>0.33286713286713288</v>
      </c>
      <c r="L29" s="4">
        <f>'CV Rotina &lt;2A - procedência'!X29</f>
        <v>0.31888111888111886</v>
      </c>
      <c r="M29" s="2">
        <f t="shared" si="0"/>
        <v>0</v>
      </c>
      <c r="N29" s="2">
        <f t="shared" si="1"/>
        <v>0</v>
      </c>
      <c r="O29" s="2">
        <f t="shared" si="2"/>
        <v>0</v>
      </c>
      <c r="P29" s="2">
        <f t="shared" si="3"/>
        <v>0</v>
      </c>
    </row>
    <row r="30" spans="1:16" x14ac:dyDescent="0.25">
      <c r="A30" s="2" t="s">
        <v>2</v>
      </c>
      <c r="B30" s="2" t="s">
        <v>34</v>
      </c>
      <c r="C30" s="4">
        <f>'CV Rotina &lt;2A - procedência'!F30</f>
        <v>0.35010989010989013</v>
      </c>
      <c r="D30" s="4">
        <f>'CV Rotina &lt;2A - procedência'!N30</f>
        <v>0.36725274725274731</v>
      </c>
      <c r="E30" s="4">
        <f>'CV Rotina &lt;2A - procedência'!H30</f>
        <v>0.30065934065934069</v>
      </c>
      <c r="F30" s="4">
        <f>'CV Rotina &lt;2A - procedência'!J30</f>
        <v>0.30065934065934069</v>
      </c>
      <c r="G30" s="4">
        <f>'CV Rotina &lt;2A - procedência'!L30</f>
        <v>0.36263736263736268</v>
      </c>
      <c r="H30" s="4">
        <f>'CV Rotina &lt;2A - procedência'!V30</f>
        <v>0.34021978021978028</v>
      </c>
      <c r="I30" s="4">
        <f>'CV Rotina &lt;2A - procedência'!P30</f>
        <v>0.2610989010989011</v>
      </c>
      <c r="J30" s="4">
        <f>'CV Rotina &lt;2A - procedência'!R30</f>
        <v>0.25582417582417583</v>
      </c>
      <c r="K30" s="4">
        <f>'CV Rotina &lt;2A - procedência'!T30</f>
        <v>0.32505494505494509</v>
      </c>
      <c r="L30" s="4">
        <f>'CV Rotina &lt;2A - procedência'!X30</f>
        <v>0.29076923076923078</v>
      </c>
      <c r="M30" s="2">
        <f t="shared" si="0"/>
        <v>0</v>
      </c>
      <c r="N30" s="2">
        <f t="shared" si="1"/>
        <v>0</v>
      </c>
      <c r="O30" s="2">
        <f t="shared" si="2"/>
        <v>0</v>
      </c>
      <c r="P30" s="2">
        <f t="shared" si="3"/>
        <v>0</v>
      </c>
    </row>
    <row r="31" spans="1:16" x14ac:dyDescent="0.25">
      <c r="A31" s="2" t="s">
        <v>2</v>
      </c>
      <c r="B31" s="2" t="s">
        <v>35</v>
      </c>
      <c r="C31" s="4">
        <f>'CV Rotina &lt;2A - procedência'!F31</f>
        <v>0.45652173913043476</v>
      </c>
      <c r="D31" s="4">
        <f>'CV Rotina &lt;2A - procedência'!N31</f>
        <v>0.44673913043478258</v>
      </c>
      <c r="E31" s="4">
        <f>'CV Rotina &lt;2A - procedência'!H31</f>
        <v>0.41413043478260869</v>
      </c>
      <c r="F31" s="4">
        <f>'CV Rotina &lt;2A - procedência'!J31</f>
        <v>0.41739130434782606</v>
      </c>
      <c r="G31" s="4">
        <f>'CV Rotina &lt;2A - procedência'!L31</f>
        <v>0.45326086956521738</v>
      </c>
      <c r="H31" s="4">
        <f>'CV Rotina &lt;2A - procedência'!V31</f>
        <v>0.45326086956521738</v>
      </c>
      <c r="I31" s="4">
        <f>'CV Rotina &lt;2A - procedência'!P31</f>
        <v>0.45326086956521738</v>
      </c>
      <c r="J31" s="4">
        <f>'CV Rotina &lt;2A - procedência'!R31</f>
        <v>0.42717391304347824</v>
      </c>
      <c r="K31" s="4">
        <f>'CV Rotina &lt;2A - procedência'!T31</f>
        <v>0.48586956521739127</v>
      </c>
      <c r="L31" s="4">
        <f>'CV Rotina &lt;2A - procedência'!X31</f>
        <v>0.45978260869565213</v>
      </c>
      <c r="M31" s="2">
        <f t="shared" si="0"/>
        <v>0</v>
      </c>
      <c r="N31" s="2">
        <f t="shared" si="1"/>
        <v>0</v>
      </c>
      <c r="O31" s="2">
        <f t="shared" si="2"/>
        <v>0</v>
      </c>
      <c r="P31" s="2">
        <f t="shared" si="3"/>
        <v>0</v>
      </c>
    </row>
    <row r="32" spans="1:16" x14ac:dyDescent="0.25">
      <c r="A32" s="2" t="s">
        <v>2</v>
      </c>
      <c r="B32" s="2" t="s">
        <v>36</v>
      </c>
      <c r="C32" s="4">
        <f>'CV Rotina &lt;2A - procedência'!F32</f>
        <v>0.2857142857142857</v>
      </c>
      <c r="D32" s="4">
        <f>'CV Rotina &lt;2A - procedência'!N32</f>
        <v>0.3510204081632653</v>
      </c>
      <c r="E32" s="4">
        <f>'CV Rotina &lt;2A - procedência'!H32</f>
        <v>0.32653061224489793</v>
      </c>
      <c r="F32" s="4">
        <f>'CV Rotina &lt;2A - procedência'!J32</f>
        <v>0.32653061224489793</v>
      </c>
      <c r="G32" s="4">
        <f>'CV Rotina &lt;2A - procedência'!L32</f>
        <v>0.34285714285714286</v>
      </c>
      <c r="H32" s="4">
        <f>'CV Rotina &lt;2A - procedência'!V32</f>
        <v>0.44081632653061226</v>
      </c>
      <c r="I32" s="4">
        <f>'CV Rotina &lt;2A - procedência'!P32</f>
        <v>0.2857142857142857</v>
      </c>
      <c r="J32" s="4">
        <f>'CV Rotina &lt;2A - procedência'!R32</f>
        <v>0.26938775510204083</v>
      </c>
      <c r="K32" s="4">
        <f>'CV Rotina &lt;2A - procedência'!T32</f>
        <v>0.3510204081632653</v>
      </c>
      <c r="L32" s="4">
        <f>'CV Rotina &lt;2A - procedência'!X32</f>
        <v>0.32653061224489793</v>
      </c>
      <c r="M32" s="2">
        <f t="shared" si="0"/>
        <v>0</v>
      </c>
      <c r="N32" s="2">
        <f t="shared" si="1"/>
        <v>0</v>
      </c>
      <c r="O32" s="2">
        <f t="shared" si="2"/>
        <v>0</v>
      </c>
      <c r="P32" s="2">
        <f t="shared" si="3"/>
        <v>0</v>
      </c>
    </row>
    <row r="33" spans="1:16" x14ac:dyDescent="0.25">
      <c r="A33" s="2" t="s">
        <v>5</v>
      </c>
      <c r="B33" s="2" t="s">
        <v>37</v>
      </c>
      <c r="C33" s="4">
        <f>'CV Rotina &lt;2A - procedência'!F33</f>
        <v>0.25846153846153846</v>
      </c>
      <c r="D33" s="4">
        <f>'CV Rotina &lt;2A - procedência'!N33</f>
        <v>0.41538461538461535</v>
      </c>
      <c r="E33" s="4">
        <f>'CV Rotina &lt;2A - procedência'!H33</f>
        <v>0.31384615384615383</v>
      </c>
      <c r="F33" s="4">
        <f>'CV Rotina &lt;2A - procedência'!J33</f>
        <v>0.36</v>
      </c>
      <c r="G33" s="4">
        <f>'CV Rotina &lt;2A - procedência'!L33</f>
        <v>0.39692307692307688</v>
      </c>
      <c r="H33" s="4">
        <f>'CV Rotina &lt;2A - procedência'!V33</f>
        <v>0.42461538461538456</v>
      </c>
      <c r="I33" s="4">
        <f>'CV Rotina &lt;2A - procedência'!P33</f>
        <v>0.35076923076923072</v>
      </c>
      <c r="J33" s="4">
        <f>'CV Rotina &lt;2A - procedência'!R33</f>
        <v>0.29538461538461536</v>
      </c>
      <c r="K33" s="4">
        <f>'CV Rotina &lt;2A - procedência'!T33</f>
        <v>0.42461538461538456</v>
      </c>
      <c r="L33" s="4">
        <f>'CV Rotina &lt;2A - procedência'!X33</f>
        <v>0.46153846153846151</v>
      </c>
      <c r="M33" s="2">
        <f t="shared" si="0"/>
        <v>0</v>
      </c>
      <c r="N33" s="2">
        <f t="shared" si="1"/>
        <v>0</v>
      </c>
      <c r="O33" s="2">
        <f t="shared" si="2"/>
        <v>0</v>
      </c>
      <c r="P33" s="2">
        <f t="shared" si="3"/>
        <v>0</v>
      </c>
    </row>
    <row r="34" spans="1:16" x14ac:dyDescent="0.25">
      <c r="A34" s="2" t="s">
        <v>5</v>
      </c>
      <c r="B34" s="2" t="s">
        <v>38</v>
      </c>
      <c r="C34" s="4">
        <f>'CV Rotina &lt;2A - procedência'!F34</f>
        <v>0.18305084745762709</v>
      </c>
      <c r="D34" s="4">
        <f>'CV Rotina &lt;2A - procedência'!N34</f>
        <v>0.50847457627118642</v>
      </c>
      <c r="E34" s="4">
        <f>'CV Rotina &lt;2A - procedência'!H34</f>
        <v>0.48813559322033895</v>
      </c>
      <c r="F34" s="4">
        <f>'CV Rotina &lt;2A - procedência'!J34</f>
        <v>0.48813559322033895</v>
      </c>
      <c r="G34" s="4">
        <f>'CV Rotina &lt;2A - procedência'!L34</f>
        <v>0.49830508474576268</v>
      </c>
      <c r="H34" s="4">
        <f>'CV Rotina &lt;2A - procedência'!V34</f>
        <v>0.41694915254237286</v>
      </c>
      <c r="I34" s="4">
        <f>'CV Rotina &lt;2A - procedência'!P34</f>
        <v>0.56949152542372872</v>
      </c>
      <c r="J34" s="4">
        <f>'CV Rotina &lt;2A - procedência'!R34</f>
        <v>0.46779661016949148</v>
      </c>
      <c r="K34" s="4">
        <f>'CV Rotina &lt;2A - procedência'!T34</f>
        <v>0.57966101694915251</v>
      </c>
      <c r="L34" s="4">
        <f>'CV Rotina &lt;2A - procedência'!X34</f>
        <v>0.43728813559322027</v>
      </c>
      <c r="M34" s="2">
        <f t="shared" ref="M34:M65" si="4">COUNTIF(C34:D34,"&gt;=0,9")</f>
        <v>0</v>
      </c>
      <c r="N34" s="2">
        <f t="shared" ref="N34:N65" si="5">COUNTIFS(E34:L34,"&gt;=0,95")</f>
        <v>0</v>
      </c>
      <c r="O34" s="2">
        <f t="shared" si="2"/>
        <v>0</v>
      </c>
      <c r="P34" s="2">
        <f t="shared" si="3"/>
        <v>0</v>
      </c>
    </row>
    <row r="35" spans="1:16" x14ac:dyDescent="0.25">
      <c r="A35" s="2" t="s">
        <v>5</v>
      </c>
      <c r="B35" s="2" t="s">
        <v>39</v>
      </c>
      <c r="C35" s="4">
        <f>'CV Rotina &lt;2A - procedência'!F35</f>
        <v>0.31508379888268156</v>
      </c>
      <c r="D35" s="4">
        <f>'CV Rotina &lt;2A - procedência'!N35</f>
        <v>0.49608938547486037</v>
      </c>
      <c r="E35" s="4">
        <f>'CV Rotina &lt;2A - procedência'!H35</f>
        <v>0.382122905027933</v>
      </c>
      <c r="F35" s="4">
        <f>'CV Rotina &lt;2A - procedência'!J35</f>
        <v>0.382122905027933</v>
      </c>
      <c r="G35" s="4">
        <f>'CV Rotina &lt;2A - procedência'!L35</f>
        <v>0.51620111731843576</v>
      </c>
      <c r="H35" s="4">
        <f>'CV Rotina &lt;2A - procedência'!V35</f>
        <v>0.36201117318435755</v>
      </c>
      <c r="I35" s="4">
        <f>'CV Rotina &lt;2A - procedência'!P35</f>
        <v>0.4022346368715084</v>
      </c>
      <c r="J35" s="4">
        <f>'CV Rotina &lt;2A - procedência'!R35</f>
        <v>0.32849162011173189</v>
      </c>
      <c r="K35" s="4">
        <f>'CV Rotina &lt;2A - procedência'!T35</f>
        <v>0.38882681564245813</v>
      </c>
      <c r="L35" s="4">
        <f>'CV Rotina &lt;2A - procedência'!X35</f>
        <v>0.36871508379888268</v>
      </c>
      <c r="M35" s="2">
        <f t="shared" si="4"/>
        <v>0</v>
      </c>
      <c r="N35" s="2">
        <f t="shared" si="5"/>
        <v>0</v>
      </c>
      <c r="O35" s="2">
        <f t="shared" si="2"/>
        <v>0</v>
      </c>
      <c r="P35" s="2">
        <f t="shared" si="3"/>
        <v>0</v>
      </c>
    </row>
    <row r="36" spans="1:16" x14ac:dyDescent="0.25">
      <c r="A36" s="2" t="s">
        <v>2</v>
      </c>
      <c r="B36" s="2" t="s">
        <v>40</v>
      </c>
      <c r="C36" s="4">
        <f>'CV Rotina &lt;2A - procedência'!F36</f>
        <v>0.39718309859154927</v>
      </c>
      <c r="D36" s="4">
        <f>'CV Rotina &lt;2A - procedência'!N36</f>
        <v>0.41408450704225347</v>
      </c>
      <c r="E36" s="4">
        <f>'CV Rotina &lt;2A - procedência'!H36</f>
        <v>0.42253521126760563</v>
      </c>
      <c r="F36" s="4">
        <f>'CV Rotina &lt;2A - procedência'!J36</f>
        <v>0.42253521126760563</v>
      </c>
      <c r="G36" s="4">
        <f>'CV Rotina &lt;2A - procedência'!L36</f>
        <v>0.41408450704225347</v>
      </c>
      <c r="H36" s="4">
        <f>'CV Rotina &lt;2A - procedência'!V36</f>
        <v>0.46478873239436613</v>
      </c>
      <c r="I36" s="4">
        <f>'CV Rotina &lt;2A - procedência'!P36</f>
        <v>0.45633802816901403</v>
      </c>
      <c r="J36" s="4">
        <f>'CV Rotina &lt;2A - procedência'!R36</f>
        <v>0.42253521126760563</v>
      </c>
      <c r="K36" s="4">
        <f>'CV Rotina &lt;2A - procedência'!T36</f>
        <v>0.42253521126760563</v>
      </c>
      <c r="L36" s="4">
        <f>'CV Rotina &lt;2A - procedência'!X36</f>
        <v>0.42253521126760563</v>
      </c>
      <c r="M36" s="2">
        <f t="shared" si="4"/>
        <v>0</v>
      </c>
      <c r="N36" s="2">
        <f t="shared" si="5"/>
        <v>0</v>
      </c>
      <c r="O36" s="2">
        <f t="shared" si="2"/>
        <v>0</v>
      </c>
      <c r="P36" s="2">
        <f t="shared" si="3"/>
        <v>0</v>
      </c>
    </row>
    <row r="37" spans="1:16" x14ac:dyDescent="0.25">
      <c r="A37" s="2" t="s">
        <v>5</v>
      </c>
      <c r="B37" s="2" t="s">
        <v>41</v>
      </c>
      <c r="C37" s="4">
        <f>'CV Rotina &lt;2A - procedência'!F37</f>
        <v>0.22230215827338129</v>
      </c>
      <c r="D37" s="4">
        <f>'CV Rotina &lt;2A - procedência'!N37</f>
        <v>0.3345323741007194</v>
      </c>
      <c r="E37" s="4">
        <f>'CV Rotina &lt;2A - procedência'!H37</f>
        <v>0.31726618705035969</v>
      </c>
      <c r="F37" s="4">
        <f>'CV Rotina &lt;2A - procedência'!J37</f>
        <v>0.29568345323741002</v>
      </c>
      <c r="G37" s="4">
        <f>'CV Rotina &lt;2A - procedência'!L37</f>
        <v>0.3345323741007194</v>
      </c>
      <c r="H37" s="4">
        <f>'CV Rotina &lt;2A - procedência'!V37</f>
        <v>0.32158273381294961</v>
      </c>
      <c r="I37" s="4">
        <f>'CV Rotina &lt;2A - procedência'!P37</f>
        <v>0.32374100719424459</v>
      </c>
      <c r="J37" s="4">
        <f>'CV Rotina &lt;2A - procedência'!R37</f>
        <v>0.23093525179856114</v>
      </c>
      <c r="K37" s="4">
        <f>'CV Rotina &lt;2A - procedência'!T37</f>
        <v>0.297841726618705</v>
      </c>
      <c r="L37" s="4">
        <f>'CV Rotina &lt;2A - procedência'!X37</f>
        <v>0.2503597122302158</v>
      </c>
      <c r="M37" s="2">
        <f t="shared" si="4"/>
        <v>0</v>
      </c>
      <c r="N37" s="2">
        <f t="shared" si="5"/>
        <v>0</v>
      </c>
      <c r="O37" s="2">
        <f t="shared" si="2"/>
        <v>0</v>
      </c>
      <c r="P37" s="2">
        <f t="shared" si="3"/>
        <v>0</v>
      </c>
    </row>
    <row r="38" spans="1:16" x14ac:dyDescent="0.25">
      <c r="A38" s="2" t="s">
        <v>2</v>
      </c>
      <c r="B38" s="2" t="s">
        <v>42</v>
      </c>
      <c r="C38" s="4">
        <f>'CV Rotina &lt;2A - procedência'!F38</f>
        <v>0.58846153846153848</v>
      </c>
      <c r="D38" s="4">
        <f>'CV Rotina &lt;2A - procedência'!N38</f>
        <v>0.49615384615384622</v>
      </c>
      <c r="E38" s="4">
        <f>'CV Rotina &lt;2A - procedência'!H38</f>
        <v>0.40384615384615391</v>
      </c>
      <c r="F38" s="4">
        <f>'CV Rotina &lt;2A - procedência'!J38</f>
        <v>0.40384615384615391</v>
      </c>
      <c r="G38" s="4">
        <f>'CV Rotina &lt;2A - procedência'!L38</f>
        <v>0.47307692307692312</v>
      </c>
      <c r="H38" s="4">
        <f>'CV Rotina &lt;2A - procedência'!V38</f>
        <v>0.55384615384615388</v>
      </c>
      <c r="I38" s="4">
        <f>'CV Rotina &lt;2A - procedência'!P38</f>
        <v>0.35769230769230775</v>
      </c>
      <c r="J38" s="4">
        <f>'CV Rotina &lt;2A - procedência'!R38</f>
        <v>0.43846153846153851</v>
      </c>
      <c r="K38" s="4">
        <f>'CV Rotina &lt;2A - procedência'!T38</f>
        <v>0.56538461538461549</v>
      </c>
      <c r="L38" s="4">
        <f>'CV Rotina &lt;2A - procedência'!X38</f>
        <v>0.55384615384615388</v>
      </c>
      <c r="M38" s="2">
        <f t="shared" si="4"/>
        <v>0</v>
      </c>
      <c r="N38" s="2">
        <f t="shared" si="5"/>
        <v>0</v>
      </c>
      <c r="O38" s="2">
        <f t="shared" si="2"/>
        <v>0</v>
      </c>
      <c r="P38" s="2">
        <f t="shared" si="3"/>
        <v>0</v>
      </c>
    </row>
    <row r="39" spans="1:16" x14ac:dyDescent="0.25">
      <c r="A39" s="2" t="s">
        <v>5</v>
      </c>
      <c r="B39" s="2" t="s">
        <v>43</v>
      </c>
      <c r="C39" s="4">
        <f>'CV Rotina &lt;2A - procedência'!F39</f>
        <v>0.33632286995515698</v>
      </c>
      <c r="D39" s="4">
        <f>'CV Rotina &lt;2A - procedência'!N39</f>
        <v>0.40627802690582965</v>
      </c>
      <c r="E39" s="4">
        <f>'CV Rotina &lt;2A - procedência'!H39</f>
        <v>0.35784753363228705</v>
      </c>
      <c r="F39" s="4">
        <f>'CV Rotina &lt;2A - procedência'!J39</f>
        <v>0.35784753363228705</v>
      </c>
      <c r="G39" s="4">
        <f>'CV Rotina &lt;2A - procedência'!L39</f>
        <v>0.42511210762331841</v>
      </c>
      <c r="H39" s="4">
        <f>'CV Rotina &lt;2A - procedência'!V39</f>
        <v>0.34708520179372199</v>
      </c>
      <c r="I39" s="4">
        <f>'CV Rotina &lt;2A - procedência'!P39</f>
        <v>0.43587443946188348</v>
      </c>
      <c r="J39" s="4">
        <f>'CV Rotina &lt;2A - procedência'!R39</f>
        <v>0.26636771300448431</v>
      </c>
      <c r="K39" s="4">
        <f>'CV Rotina &lt;2A - procedência'!T39</f>
        <v>0.34708520179372199</v>
      </c>
      <c r="L39" s="4">
        <f>'CV Rotina &lt;2A - procedência'!X39</f>
        <v>0.30134529147982064</v>
      </c>
      <c r="M39" s="2">
        <f t="shared" si="4"/>
        <v>0</v>
      </c>
      <c r="N39" s="2">
        <f t="shared" si="5"/>
        <v>0</v>
      </c>
      <c r="O39" s="2">
        <f t="shared" si="2"/>
        <v>0</v>
      </c>
      <c r="P39" s="2">
        <f t="shared" si="3"/>
        <v>0</v>
      </c>
    </row>
    <row r="40" spans="1:16" x14ac:dyDescent="0.25">
      <c r="A40" s="2" t="s">
        <v>3</v>
      </c>
      <c r="B40" s="2" t="s">
        <v>44</v>
      </c>
      <c r="C40" s="4">
        <f>'CV Rotina &lt;2A - procedência'!F40</f>
        <v>0.36395604395604397</v>
      </c>
      <c r="D40" s="4">
        <f>'CV Rotina &lt;2A - procedência'!N40</f>
        <v>0.39560439560439564</v>
      </c>
      <c r="E40" s="4">
        <f>'CV Rotina &lt;2A - procedência'!H40</f>
        <v>0.35868131868131869</v>
      </c>
      <c r="F40" s="4">
        <f>'CV Rotina &lt;2A - procedência'!J40</f>
        <v>0.34021978021978028</v>
      </c>
      <c r="G40" s="4">
        <f>'CV Rotina &lt;2A - procedência'!L40</f>
        <v>0.37978021978021981</v>
      </c>
      <c r="H40" s="4">
        <f>'CV Rotina &lt;2A - procedência'!V40</f>
        <v>0.40879120879120884</v>
      </c>
      <c r="I40" s="4">
        <f>'CV Rotina &lt;2A - procedência'!P40</f>
        <v>0.36395604395604397</v>
      </c>
      <c r="J40" s="4">
        <f>'CV Rotina &lt;2A - procedência'!R40</f>
        <v>0.30593406593406597</v>
      </c>
      <c r="K40" s="4">
        <f>'CV Rotina &lt;2A - procedência'!T40</f>
        <v>0.42989010989010995</v>
      </c>
      <c r="L40" s="4">
        <f>'CV Rotina &lt;2A - procedência'!X40</f>
        <v>0.34021978021978028</v>
      </c>
      <c r="M40" s="2">
        <f t="shared" si="4"/>
        <v>0</v>
      </c>
      <c r="N40" s="2">
        <f t="shared" si="5"/>
        <v>0</v>
      </c>
      <c r="O40" s="2">
        <f t="shared" si="2"/>
        <v>0</v>
      </c>
      <c r="P40" s="2">
        <f t="shared" si="3"/>
        <v>0</v>
      </c>
    </row>
    <row r="41" spans="1:16" x14ac:dyDescent="0.25">
      <c r="A41" s="2" t="s">
        <v>5</v>
      </c>
      <c r="B41" s="2" t="s">
        <v>45</v>
      </c>
      <c r="C41" s="4">
        <f>'CV Rotina &lt;2A - procedência'!F41</f>
        <v>0.128</v>
      </c>
      <c r="D41" s="4">
        <f>'CV Rotina &lt;2A - procedência'!N41</f>
        <v>0.496</v>
      </c>
      <c r="E41" s="4">
        <f>'CV Rotina &lt;2A - procedência'!H41</f>
        <v>0.36</v>
      </c>
      <c r="F41" s="4">
        <f>'CV Rotina &lt;2A - procedência'!J41</f>
        <v>0.36</v>
      </c>
      <c r="G41" s="4">
        <f>'CV Rotina &lt;2A - procedência'!L41</f>
        <v>0.52800000000000002</v>
      </c>
      <c r="H41" s="4">
        <f>'CV Rotina &lt;2A - procedência'!V41</f>
        <v>0.48</v>
      </c>
      <c r="I41" s="4">
        <f>'CV Rotina &lt;2A - procedência'!P41</f>
        <v>0.4</v>
      </c>
      <c r="J41" s="4">
        <f>'CV Rotina &lt;2A - procedência'!R41</f>
        <v>0.28799999999999998</v>
      </c>
      <c r="K41" s="4">
        <f>'CV Rotina &lt;2A - procedência'!T41</f>
        <v>0.44</v>
      </c>
      <c r="L41" s="4">
        <f>'CV Rotina &lt;2A - procedência'!X41</f>
        <v>0.32800000000000001</v>
      </c>
      <c r="M41" s="2">
        <f t="shared" si="4"/>
        <v>0</v>
      </c>
      <c r="N41" s="2">
        <f t="shared" si="5"/>
        <v>0</v>
      </c>
      <c r="O41" s="2">
        <f t="shared" si="2"/>
        <v>0</v>
      </c>
      <c r="P41" s="2">
        <f t="shared" si="3"/>
        <v>0</v>
      </c>
    </row>
    <row r="42" spans="1:16" x14ac:dyDescent="0.25">
      <c r="A42" s="2" t="s">
        <v>2</v>
      </c>
      <c r="B42" s="2" t="s">
        <v>46</v>
      </c>
      <c r="C42" s="4">
        <f>'CV Rotina &lt;2A - procedência'!F42</f>
        <v>0.42</v>
      </c>
      <c r="D42" s="4">
        <f>'CV Rotina &lt;2A - procedência'!N42</f>
        <v>0.45749999999999996</v>
      </c>
      <c r="E42" s="4">
        <f>'CV Rotina &lt;2A - procedência'!H42</f>
        <v>0.40499999999999997</v>
      </c>
      <c r="F42" s="4">
        <f>'CV Rotina &lt;2A - procedência'!J42</f>
        <v>0.40499999999999997</v>
      </c>
      <c r="G42" s="4">
        <f>'CV Rotina &lt;2A - procedência'!L42</f>
        <v>0.44999999999999996</v>
      </c>
      <c r="H42" s="4">
        <f>'CV Rotina &lt;2A - procedência'!V42</f>
        <v>0.43499999999999994</v>
      </c>
      <c r="I42" s="4">
        <f>'CV Rotina &lt;2A - procedência'!P42</f>
        <v>0.42749999999999999</v>
      </c>
      <c r="J42" s="4">
        <f>'CV Rotina &lt;2A - procedência'!R42</f>
        <v>0.23249999999999998</v>
      </c>
      <c r="K42" s="4">
        <f>'CV Rotina &lt;2A - procedência'!T42</f>
        <v>0.40499999999999997</v>
      </c>
      <c r="L42" s="4">
        <f>'CV Rotina &lt;2A - procedência'!X42</f>
        <v>0.42</v>
      </c>
      <c r="M42" s="2">
        <f t="shared" si="4"/>
        <v>0</v>
      </c>
      <c r="N42" s="2">
        <f t="shared" si="5"/>
        <v>0</v>
      </c>
      <c r="O42" s="2">
        <f t="shared" si="2"/>
        <v>0</v>
      </c>
      <c r="P42" s="2">
        <f t="shared" si="3"/>
        <v>0</v>
      </c>
    </row>
    <row r="43" spans="1:16" x14ac:dyDescent="0.25">
      <c r="A43" s="2" t="s">
        <v>2</v>
      </c>
      <c r="B43" s="2" t="s">
        <v>47</v>
      </c>
      <c r="C43" s="4">
        <f>'CV Rotina &lt;2A - procedência'!F43</f>
        <v>0.4</v>
      </c>
      <c r="D43" s="4">
        <f>'CV Rotina &lt;2A - procedência'!N43</f>
        <v>0.71250000000000002</v>
      </c>
      <c r="E43" s="4">
        <f>'CV Rotina &lt;2A - procedência'!H43</f>
        <v>0.53749999999999998</v>
      </c>
      <c r="F43" s="4">
        <f>'CV Rotina &lt;2A - procedência'!J43</f>
        <v>0.53749999999999998</v>
      </c>
      <c r="G43" s="4">
        <f>'CV Rotina &lt;2A - procedência'!L43</f>
        <v>0.7</v>
      </c>
      <c r="H43" s="4">
        <f>'CV Rotina &lt;2A - procedência'!V43</f>
        <v>0.47499999999999998</v>
      </c>
      <c r="I43" s="4">
        <f>'CV Rotina &lt;2A - procedência'!P43</f>
        <v>0.63749999999999996</v>
      </c>
      <c r="J43" s="4">
        <f>'CV Rotina &lt;2A - procedência'!R43</f>
        <v>0.3125</v>
      </c>
      <c r="K43" s="4">
        <f>'CV Rotina &lt;2A - procedência'!T43</f>
        <v>0.47499999999999998</v>
      </c>
      <c r="L43" s="4">
        <f>'CV Rotina &lt;2A - procedência'!X43</f>
        <v>0.5</v>
      </c>
      <c r="M43" s="2">
        <f t="shared" si="4"/>
        <v>0</v>
      </c>
      <c r="N43" s="2">
        <f t="shared" si="5"/>
        <v>0</v>
      </c>
      <c r="O43" s="2">
        <f t="shared" si="2"/>
        <v>0</v>
      </c>
      <c r="P43" s="2">
        <f t="shared" si="3"/>
        <v>0</v>
      </c>
    </row>
    <row r="44" spans="1:16" x14ac:dyDescent="0.25">
      <c r="A44" s="2" t="s">
        <v>4</v>
      </c>
      <c r="B44" s="2" t="s">
        <v>48</v>
      </c>
      <c r="C44" s="4">
        <f>'CV Rotina &lt;2A - procedência'!F44</f>
        <v>0.56692189892802458</v>
      </c>
      <c r="D44" s="4">
        <f>'CV Rotina &lt;2A - procedência'!N44</f>
        <v>0.34548238897396633</v>
      </c>
      <c r="E44" s="4">
        <f>'CV Rotina &lt;2A - procedência'!H44</f>
        <v>0.30275650842266466</v>
      </c>
      <c r="F44" s="4">
        <f>'CV Rotina &lt;2A - procedência'!J44</f>
        <v>0.30689127105666159</v>
      </c>
      <c r="G44" s="4">
        <f>'CV Rotina &lt;2A - procedência'!L44</f>
        <v>0.34915773353751917</v>
      </c>
      <c r="H44" s="4">
        <f>'CV Rotina &lt;2A - procedência'!V44</f>
        <v>0.38958652373660035</v>
      </c>
      <c r="I44" s="4">
        <f>'CV Rotina &lt;2A - procedência'!P44</f>
        <v>0.3197549770290965</v>
      </c>
      <c r="J44" s="4">
        <f>'CV Rotina &lt;2A - procedência'!R44</f>
        <v>0.28208269525267998</v>
      </c>
      <c r="K44" s="4">
        <f>'CV Rotina &lt;2A - procedência'!T44</f>
        <v>0.33675344563552834</v>
      </c>
      <c r="L44" s="4">
        <f>'CV Rotina &lt;2A - procedência'!X44</f>
        <v>0.30229709035222052</v>
      </c>
      <c r="M44" s="2">
        <f t="shared" si="4"/>
        <v>0</v>
      </c>
      <c r="N44" s="2">
        <f t="shared" si="5"/>
        <v>0</v>
      </c>
      <c r="O44" s="2">
        <f t="shared" si="2"/>
        <v>0</v>
      </c>
      <c r="P44" s="2">
        <f t="shared" si="3"/>
        <v>0</v>
      </c>
    </row>
    <row r="45" spans="1:16" x14ac:dyDescent="0.25">
      <c r="A45" s="2" t="s">
        <v>4</v>
      </c>
      <c r="B45" s="2" t="s">
        <v>49</v>
      </c>
      <c r="C45" s="4">
        <f>'CV Rotina &lt;2A - procedência'!F45</f>
        <v>0.17241379310344829</v>
      </c>
      <c r="D45" s="4">
        <f>'CV Rotina &lt;2A - procedência'!N45</f>
        <v>0.39310344827586208</v>
      </c>
      <c r="E45" s="4">
        <f>'CV Rotina &lt;2A - procedência'!H45</f>
        <v>0.40689655172413791</v>
      </c>
      <c r="F45" s="4">
        <f>'CV Rotina &lt;2A - procedência'!J45</f>
        <v>0.40689655172413791</v>
      </c>
      <c r="G45" s="4">
        <f>'CV Rotina &lt;2A - procedência'!L45</f>
        <v>0.4</v>
      </c>
      <c r="H45" s="4">
        <f>'CV Rotina &lt;2A - procedência'!V45</f>
        <v>0.29655172413793102</v>
      </c>
      <c r="I45" s="4">
        <f>'CV Rotina &lt;2A - procedência'!P45</f>
        <v>0.39310344827586208</v>
      </c>
      <c r="J45" s="4">
        <f>'CV Rotina &lt;2A - procedência'!R45</f>
        <v>0.36551724137931035</v>
      </c>
      <c r="K45" s="4">
        <f>'CV Rotina &lt;2A - procedência'!T45</f>
        <v>0.24827586206896551</v>
      </c>
      <c r="L45" s="4">
        <f>'CV Rotina &lt;2A - procedência'!X45</f>
        <v>0.25517241379310346</v>
      </c>
      <c r="M45" s="2">
        <f t="shared" si="4"/>
        <v>0</v>
      </c>
      <c r="N45" s="2">
        <f t="shared" si="5"/>
        <v>0</v>
      </c>
      <c r="O45" s="2">
        <f t="shared" si="2"/>
        <v>0</v>
      </c>
      <c r="P45" s="2">
        <f t="shared" si="3"/>
        <v>0</v>
      </c>
    </row>
    <row r="46" spans="1:16" x14ac:dyDescent="0.25">
      <c r="A46" s="2" t="s">
        <v>5</v>
      </c>
      <c r="B46" s="2" t="s">
        <v>50</v>
      </c>
      <c r="C46" s="4">
        <f>'CV Rotina &lt;2A - procedência'!F46</f>
        <v>0.25825602968460115</v>
      </c>
      <c r="D46" s="4">
        <f>'CV Rotina &lt;2A - procedência'!N46</f>
        <v>0.41187384044526903</v>
      </c>
      <c r="E46" s="4">
        <f>'CV Rotina &lt;2A - procedência'!H46</f>
        <v>0.39406307977736554</v>
      </c>
      <c r="F46" s="4">
        <f>'CV Rotina &lt;2A - procedência'!J46</f>
        <v>0.38293135435992581</v>
      </c>
      <c r="G46" s="4">
        <f>'CV Rotina &lt;2A - procedência'!L46</f>
        <v>0.41410018552875699</v>
      </c>
      <c r="H46" s="4">
        <f>'CV Rotina &lt;2A - procedência'!V46</f>
        <v>0.42077922077922081</v>
      </c>
      <c r="I46" s="4">
        <f>'CV Rotina &lt;2A - procedência'!P46</f>
        <v>0.38293135435992581</v>
      </c>
      <c r="J46" s="4">
        <f>'CV Rotina &lt;2A - procedência'!R46</f>
        <v>0.28274582560296846</v>
      </c>
      <c r="K46" s="4">
        <f>'CV Rotina &lt;2A - procedência'!T46</f>
        <v>0.40074211502782936</v>
      </c>
      <c r="L46" s="4">
        <f>'CV Rotina &lt;2A - procedência'!X46</f>
        <v>0.36734693877551022</v>
      </c>
      <c r="M46" s="2">
        <f t="shared" si="4"/>
        <v>0</v>
      </c>
      <c r="N46" s="2">
        <f t="shared" si="5"/>
        <v>0</v>
      </c>
      <c r="O46" s="2">
        <f t="shared" si="2"/>
        <v>0</v>
      </c>
      <c r="P46" s="2">
        <f t="shared" si="3"/>
        <v>0</v>
      </c>
    </row>
    <row r="47" spans="1:16" x14ac:dyDescent="0.25">
      <c r="A47" s="2" t="s">
        <v>2</v>
      </c>
      <c r="B47" s="2" t="s">
        <v>51</v>
      </c>
      <c r="C47" s="4">
        <f>'CV Rotina &lt;2A - procedência'!F47</f>
        <v>8.1927710843373497E-2</v>
      </c>
      <c r="D47" s="4">
        <f>'CV Rotina &lt;2A - procedência'!N47</f>
        <v>0.42891566265060244</v>
      </c>
      <c r="E47" s="4">
        <f>'CV Rotina &lt;2A - procedência'!H47</f>
        <v>0.34698795180722891</v>
      </c>
      <c r="F47" s="4">
        <f>'CV Rotina &lt;2A - procedência'!J47</f>
        <v>0.34216867469879519</v>
      </c>
      <c r="G47" s="4">
        <f>'CV Rotina &lt;2A - procedência'!L47</f>
        <v>0.42891566265060244</v>
      </c>
      <c r="H47" s="4">
        <f>'CV Rotina &lt;2A - procedência'!V47</f>
        <v>0.34698795180722891</v>
      </c>
      <c r="I47" s="4">
        <f>'CV Rotina &lt;2A - procedência'!P47</f>
        <v>0.37590361445783133</v>
      </c>
      <c r="J47" s="4">
        <f>'CV Rotina &lt;2A - procedência'!R47</f>
        <v>0.24578313253012049</v>
      </c>
      <c r="K47" s="4">
        <f>'CV Rotina &lt;2A - procedência'!T47</f>
        <v>0.40963855421686746</v>
      </c>
      <c r="L47" s="4">
        <f>'CV Rotina &lt;2A - procedência'!X47</f>
        <v>0.37590361445783133</v>
      </c>
      <c r="M47" s="2">
        <f t="shared" si="4"/>
        <v>0</v>
      </c>
      <c r="N47" s="2">
        <f t="shared" si="5"/>
        <v>0</v>
      </c>
      <c r="O47" s="2">
        <f t="shared" si="2"/>
        <v>0</v>
      </c>
      <c r="P47" s="2">
        <f t="shared" si="3"/>
        <v>0</v>
      </c>
    </row>
    <row r="48" spans="1:16" x14ac:dyDescent="0.25">
      <c r="A48" s="2" t="s">
        <v>4</v>
      </c>
      <c r="B48" s="2" t="s">
        <v>52</v>
      </c>
      <c r="C48" s="4">
        <f>'CV Rotina &lt;2A - procedência'!F48</f>
        <v>0.28767123287671237</v>
      </c>
      <c r="D48" s="4">
        <f>'CV Rotina &lt;2A - procedência'!N48</f>
        <v>0.32054794520547947</v>
      </c>
      <c r="E48" s="4">
        <f>'CV Rotina &lt;2A - procedência'!H48</f>
        <v>0.41095890410958907</v>
      </c>
      <c r="F48" s="4">
        <f>'CV Rotina &lt;2A - procedência'!J48</f>
        <v>0.41095890410958907</v>
      </c>
      <c r="G48" s="4">
        <f>'CV Rotina &lt;2A - procedência'!L48</f>
        <v>0.30410958904109592</v>
      </c>
      <c r="H48" s="4">
        <f>'CV Rotina &lt;2A - procedência'!V48</f>
        <v>0.39452054794520552</v>
      </c>
      <c r="I48" s="4">
        <f>'CV Rotina &lt;2A - procedência'!P48</f>
        <v>0.29589041095890412</v>
      </c>
      <c r="J48" s="4">
        <f>'CV Rotina &lt;2A - procedência'!R48</f>
        <v>0.32876712328767127</v>
      </c>
      <c r="K48" s="4">
        <f>'CV Rotina &lt;2A - procedência'!T48</f>
        <v>0.45205479452054798</v>
      </c>
      <c r="L48" s="4">
        <f>'CV Rotina &lt;2A - procedência'!X48</f>
        <v>0.43561643835616443</v>
      </c>
      <c r="M48" s="2">
        <f t="shared" si="4"/>
        <v>0</v>
      </c>
      <c r="N48" s="2">
        <f t="shared" si="5"/>
        <v>0</v>
      </c>
      <c r="O48" s="2">
        <f t="shared" si="2"/>
        <v>0</v>
      </c>
      <c r="P48" s="2">
        <f t="shared" si="3"/>
        <v>0</v>
      </c>
    </row>
    <row r="49" spans="1:16" x14ac:dyDescent="0.25">
      <c r="A49" s="2" t="s">
        <v>5</v>
      </c>
      <c r="B49" s="2" t="s">
        <v>53</v>
      </c>
      <c r="C49" s="4">
        <f>'CV Rotina &lt;2A - procedência'!F49</f>
        <v>0.12899022801302931</v>
      </c>
      <c r="D49" s="4">
        <f>'CV Rotina &lt;2A - procedência'!N49</f>
        <v>0.3244299674267101</v>
      </c>
      <c r="E49" s="4">
        <f>'CV Rotina &lt;2A - procedência'!H49</f>
        <v>0.28925081433224759</v>
      </c>
      <c r="F49" s="4">
        <f>'CV Rotina &lt;2A - procedência'!J49</f>
        <v>0.2970684039087948</v>
      </c>
      <c r="G49" s="4">
        <f>'CV Rotina &lt;2A - procedência'!L49</f>
        <v>0.32833876221498376</v>
      </c>
      <c r="H49" s="4">
        <f>'CV Rotina &lt;2A - procedência'!V49</f>
        <v>0.36742671009771988</v>
      </c>
      <c r="I49" s="4">
        <f>'CV Rotina &lt;2A - procedência'!P49</f>
        <v>0.3009771986970684</v>
      </c>
      <c r="J49" s="4">
        <f>'CV Rotina &lt;2A - procedência'!R49</f>
        <v>0.21889250814332248</v>
      </c>
      <c r="K49" s="4">
        <f>'CV Rotina &lt;2A - procedência'!T49</f>
        <v>0.3244299674267101</v>
      </c>
      <c r="L49" s="4">
        <f>'CV Rotina &lt;2A - procedência'!X49</f>
        <v>0.30879478827361567</v>
      </c>
      <c r="M49" s="2">
        <f t="shared" si="4"/>
        <v>0</v>
      </c>
      <c r="N49" s="2">
        <f t="shared" si="5"/>
        <v>0</v>
      </c>
      <c r="O49" s="2">
        <f t="shared" si="2"/>
        <v>0</v>
      </c>
      <c r="P49" s="2">
        <f t="shared" si="3"/>
        <v>0</v>
      </c>
    </row>
    <row r="50" spans="1:16" x14ac:dyDescent="0.25">
      <c r="A50" s="2" t="s">
        <v>3</v>
      </c>
      <c r="B50" s="2" t="s">
        <v>54</v>
      </c>
      <c r="C50" s="4">
        <f>'CV Rotina &lt;2A - procedência'!F50</f>
        <v>0.25039370078740153</v>
      </c>
      <c r="D50" s="4">
        <f>'CV Rotina &lt;2A - procedência'!N50</f>
        <v>0.38267716535433066</v>
      </c>
      <c r="E50" s="4">
        <f>'CV Rotina &lt;2A - procedência'!H50</f>
        <v>0.3543307086614173</v>
      </c>
      <c r="F50" s="4">
        <f>'CV Rotina &lt;2A - procedência'!J50</f>
        <v>0.35905511811023622</v>
      </c>
      <c r="G50" s="4">
        <f>'CV Rotina &lt;2A - procedência'!L50</f>
        <v>0.37322834645669289</v>
      </c>
      <c r="H50" s="4">
        <f>'CV Rotina &lt;2A - procedência'!V50</f>
        <v>0.41574803149606293</v>
      </c>
      <c r="I50" s="4">
        <f>'CV Rotina &lt;2A - procedência'!P50</f>
        <v>0.38267716535433066</v>
      </c>
      <c r="J50" s="4">
        <f>'CV Rotina &lt;2A - procedência'!R50</f>
        <v>0.42992125984251967</v>
      </c>
      <c r="K50" s="4">
        <f>'CV Rotina &lt;2A - procedência'!T50</f>
        <v>0.42519685039370075</v>
      </c>
      <c r="L50" s="4">
        <f>'CV Rotina &lt;2A - procedência'!X50</f>
        <v>0.42519685039370075</v>
      </c>
      <c r="M50" s="2">
        <f t="shared" si="4"/>
        <v>0</v>
      </c>
      <c r="N50" s="2">
        <f t="shared" si="5"/>
        <v>0</v>
      </c>
      <c r="O50" s="2">
        <f t="shared" si="2"/>
        <v>0</v>
      </c>
      <c r="P50" s="2">
        <f t="shared" si="3"/>
        <v>0</v>
      </c>
    </row>
    <row r="51" spans="1:16" x14ac:dyDescent="0.25">
      <c r="A51" s="2" t="s">
        <v>3</v>
      </c>
      <c r="B51" s="2" t="s">
        <v>55</v>
      </c>
      <c r="C51" s="4">
        <f>'CV Rotina &lt;2A - procedência'!F51</f>
        <v>4.1379310344827586E-2</v>
      </c>
      <c r="D51" s="4">
        <f>'CV Rotina &lt;2A - procedência'!N51</f>
        <v>0.35862068965517241</v>
      </c>
      <c r="E51" s="4">
        <f>'CV Rotina &lt;2A - procedência'!H51</f>
        <v>0.28965517241379313</v>
      </c>
      <c r="F51" s="4">
        <f>'CV Rotina &lt;2A - procedência'!J51</f>
        <v>0.30344827586206896</v>
      </c>
      <c r="G51" s="4">
        <f>'CV Rotina &lt;2A - procedência'!L51</f>
        <v>0.3724137931034483</v>
      </c>
      <c r="H51" s="4">
        <f>'CV Rotina &lt;2A - procedência'!V51</f>
        <v>0.33103448275862069</v>
      </c>
      <c r="I51" s="4">
        <f>'CV Rotina &lt;2A - procedência'!P51</f>
        <v>0.33103448275862069</v>
      </c>
      <c r="J51" s="4">
        <f>'CV Rotina &lt;2A - procedência'!R51</f>
        <v>0.13793103448275862</v>
      </c>
      <c r="K51" s="4">
        <f>'CV Rotina &lt;2A - procedência'!T51</f>
        <v>0.3724137931034483</v>
      </c>
      <c r="L51" s="4">
        <f>'CV Rotina &lt;2A - procedência'!X51</f>
        <v>0.41379310344827586</v>
      </c>
      <c r="M51" s="2">
        <f t="shared" si="4"/>
        <v>0</v>
      </c>
      <c r="N51" s="2">
        <f t="shared" si="5"/>
        <v>0</v>
      </c>
      <c r="O51" s="2">
        <f t="shared" si="2"/>
        <v>0</v>
      </c>
      <c r="P51" s="2">
        <f t="shared" si="3"/>
        <v>0</v>
      </c>
    </row>
    <row r="52" spans="1:16" x14ac:dyDescent="0.25">
      <c r="A52" s="2" t="s">
        <v>5</v>
      </c>
      <c r="B52" s="2" t="s">
        <v>56</v>
      </c>
      <c r="C52" s="4">
        <f>'CV Rotina &lt;2A - procedência'!F52</f>
        <v>0.41875000000000001</v>
      </c>
      <c r="D52" s="4">
        <f>'CV Rotina &lt;2A - procedência'!N52</f>
        <v>0.59375</v>
      </c>
      <c r="E52" s="4">
        <f>'CV Rotina &lt;2A - procedência'!H52</f>
        <v>0.41249999999999998</v>
      </c>
      <c r="F52" s="4">
        <f>'CV Rotina &lt;2A - procedência'!J52</f>
        <v>0.41249999999999998</v>
      </c>
      <c r="G52" s="4">
        <f>'CV Rotina &lt;2A - procedência'!L52</f>
        <v>0.60624999999999996</v>
      </c>
      <c r="H52" s="4">
        <f>'CV Rotina &lt;2A - procedência'!V52</f>
        <v>0.45</v>
      </c>
      <c r="I52" s="4">
        <f>'CV Rotina &lt;2A - procedência'!P52</f>
        <v>0.46875</v>
      </c>
      <c r="J52" s="4">
        <f>'CV Rotina &lt;2A - procedência'!R52</f>
        <v>0.38124999999999998</v>
      </c>
      <c r="K52" s="4">
        <f>'CV Rotina &lt;2A - procedência'!T52</f>
        <v>0.45624999999999999</v>
      </c>
      <c r="L52" s="4">
        <f>'CV Rotina &lt;2A - procedência'!X52</f>
        <v>0.46875</v>
      </c>
      <c r="M52" s="2">
        <f t="shared" si="4"/>
        <v>0</v>
      </c>
      <c r="N52" s="2">
        <f t="shared" si="5"/>
        <v>0</v>
      </c>
      <c r="O52" s="2">
        <f t="shared" si="2"/>
        <v>0</v>
      </c>
      <c r="P52" s="2">
        <f t="shared" si="3"/>
        <v>0</v>
      </c>
    </row>
    <row r="53" spans="1:16" x14ac:dyDescent="0.25">
      <c r="A53" s="2" t="s">
        <v>5</v>
      </c>
      <c r="B53" s="2" t="s">
        <v>57</v>
      </c>
      <c r="C53" s="4">
        <f>'CV Rotina &lt;2A - procedência'!F53</f>
        <v>0.10786516853932583</v>
      </c>
      <c r="D53" s="4">
        <f>'CV Rotina &lt;2A - procedência'!N53</f>
        <v>0.35056179775280899</v>
      </c>
      <c r="E53" s="4">
        <f>'CV Rotina &lt;2A - procedência'!H53</f>
        <v>0.33707865168539325</v>
      </c>
      <c r="F53" s="4">
        <f>'CV Rotina &lt;2A - procedência'!J53</f>
        <v>0.33707865168539325</v>
      </c>
      <c r="G53" s="4">
        <f>'CV Rotina &lt;2A - procedência'!L53</f>
        <v>0.35730337078651681</v>
      </c>
      <c r="H53" s="4">
        <f>'CV Rotina &lt;2A - procedência'!V53</f>
        <v>0.39101123595505616</v>
      </c>
      <c r="I53" s="4">
        <f>'CV Rotina &lt;2A - procedência'!P53</f>
        <v>0.37752808988764042</v>
      </c>
      <c r="J53" s="4">
        <f>'CV Rotina &lt;2A - procedência'!R53</f>
        <v>0.33033707865168538</v>
      </c>
      <c r="K53" s="4">
        <f>'CV Rotina &lt;2A - procedência'!T53</f>
        <v>0.44494382022471907</v>
      </c>
      <c r="L53" s="4">
        <f>'CV Rotina &lt;2A - procedência'!X53</f>
        <v>0.45168539325842694</v>
      </c>
      <c r="M53" s="2">
        <f t="shared" si="4"/>
        <v>0</v>
      </c>
      <c r="N53" s="2">
        <f t="shared" si="5"/>
        <v>0</v>
      </c>
      <c r="O53" s="2">
        <f t="shared" si="2"/>
        <v>0</v>
      </c>
      <c r="P53" s="2">
        <f t="shared" si="3"/>
        <v>0</v>
      </c>
    </row>
    <row r="54" spans="1:16" x14ac:dyDescent="0.25">
      <c r="A54" s="2" t="s">
        <v>3</v>
      </c>
      <c r="B54" s="2" t="s">
        <v>58</v>
      </c>
      <c r="C54" s="4">
        <f>'CV Rotina &lt;2A - procedência'!F54</f>
        <v>0.29129770992366411</v>
      </c>
      <c r="D54" s="4">
        <f>'CV Rotina &lt;2A - procedência'!N54</f>
        <v>0.39938931297709923</v>
      </c>
      <c r="E54" s="4">
        <f>'CV Rotina &lt;2A - procedência'!H54</f>
        <v>0.35541984732824428</v>
      </c>
      <c r="F54" s="4">
        <f>'CV Rotina &lt;2A - procedência'!J54</f>
        <v>0.3517557251908397</v>
      </c>
      <c r="G54" s="4">
        <f>'CV Rotina &lt;2A - procedência'!L54</f>
        <v>0.39755725190839691</v>
      </c>
      <c r="H54" s="4">
        <f>'CV Rotina &lt;2A - procedência'!V54</f>
        <v>0.39572519083969465</v>
      </c>
      <c r="I54" s="4">
        <f>'CV Rotina &lt;2A - procedência'!P54</f>
        <v>0.39022900763358775</v>
      </c>
      <c r="J54" s="4">
        <f>'CV Rotina &lt;2A - procedência'!R54</f>
        <v>0.31328244274809158</v>
      </c>
      <c r="K54" s="4">
        <f>'CV Rotina &lt;2A - procedência'!T54</f>
        <v>0.41587786259541981</v>
      </c>
      <c r="L54" s="4">
        <f>'CV Rotina &lt;2A - procedência'!X54</f>
        <v>0.39938931297709923</v>
      </c>
      <c r="M54" s="2">
        <f t="shared" si="4"/>
        <v>0</v>
      </c>
      <c r="N54" s="2">
        <f t="shared" si="5"/>
        <v>0</v>
      </c>
      <c r="O54" s="2">
        <f t="shared" si="2"/>
        <v>0</v>
      </c>
      <c r="P54" s="2">
        <f t="shared" si="3"/>
        <v>0</v>
      </c>
    </row>
    <row r="55" spans="1:16" x14ac:dyDescent="0.25">
      <c r="A55" s="2" t="s">
        <v>4</v>
      </c>
      <c r="B55" s="2" t="s">
        <v>59</v>
      </c>
      <c r="C55" s="4">
        <f>'CV Rotina &lt;2A - procedência'!F55</f>
        <v>0.18133333333333335</v>
      </c>
      <c r="D55" s="4">
        <f>'CV Rotina &lt;2A - procedência'!N55</f>
        <v>0.37333333333333335</v>
      </c>
      <c r="E55" s="4">
        <f>'CV Rotina &lt;2A - procedência'!H55</f>
        <v>0.37333333333333335</v>
      </c>
      <c r="F55" s="4">
        <f>'CV Rotina &lt;2A - procedência'!J55</f>
        <v>0.36799999999999999</v>
      </c>
      <c r="G55" s="4">
        <f>'CV Rotina &lt;2A - procedência'!L55</f>
        <v>0.38933333333333331</v>
      </c>
      <c r="H55" s="4">
        <f>'CV Rotina &lt;2A - procedência'!V55</f>
        <v>0.38400000000000001</v>
      </c>
      <c r="I55" s="4">
        <f>'CV Rotina &lt;2A - procedência'!P55</f>
        <v>0.34666666666666668</v>
      </c>
      <c r="J55" s="4">
        <f>'CV Rotina &lt;2A - procedência'!R55</f>
        <v>0.36799999999999999</v>
      </c>
      <c r="K55" s="4">
        <f>'CV Rotina &lt;2A - procedência'!T55</f>
        <v>0.35733333333333334</v>
      </c>
      <c r="L55" s="4">
        <f>'CV Rotina &lt;2A - procedência'!X55</f>
        <v>0.34666666666666668</v>
      </c>
      <c r="M55" s="2">
        <f t="shared" si="4"/>
        <v>0</v>
      </c>
      <c r="N55" s="2">
        <f t="shared" si="5"/>
        <v>0</v>
      </c>
      <c r="O55" s="2">
        <f t="shared" si="2"/>
        <v>0</v>
      </c>
      <c r="P55" s="2">
        <f t="shared" si="3"/>
        <v>0</v>
      </c>
    </row>
    <row r="56" spans="1:16" x14ac:dyDescent="0.25">
      <c r="A56" s="2" t="s">
        <v>3</v>
      </c>
      <c r="B56" s="2" t="s">
        <v>60</v>
      </c>
      <c r="C56" s="4">
        <f>'CV Rotina &lt;2A - procedência'!F56</f>
        <v>5.7721518987341777E-2</v>
      </c>
      <c r="D56" s="4">
        <f>'CV Rotina &lt;2A - procedência'!N56</f>
        <v>0.38582278481012661</v>
      </c>
      <c r="E56" s="4">
        <f>'CV Rotina &lt;2A - procedência'!H56</f>
        <v>0.36151898734177218</v>
      </c>
      <c r="F56" s="4">
        <f>'CV Rotina &lt;2A - procedência'!J56</f>
        <v>0.36151898734177218</v>
      </c>
      <c r="G56" s="4">
        <f>'CV Rotina &lt;2A - procedência'!L56</f>
        <v>0.41012658227848103</v>
      </c>
      <c r="H56" s="4">
        <f>'CV Rotina &lt;2A - procedência'!V56</f>
        <v>0.33113924050632915</v>
      </c>
      <c r="I56" s="4">
        <f>'CV Rotina &lt;2A - procedência'!P56</f>
        <v>0.36759493670886079</v>
      </c>
      <c r="J56" s="4">
        <f>'CV Rotina &lt;2A - procedência'!R56</f>
        <v>0.23088607594936711</v>
      </c>
      <c r="K56" s="4">
        <f>'CV Rotina &lt;2A - procedência'!T56</f>
        <v>0.33417721518987348</v>
      </c>
      <c r="L56" s="4">
        <f>'CV Rotina &lt;2A - procedência'!X56</f>
        <v>0.2886075949367089</v>
      </c>
      <c r="M56" s="2">
        <f t="shared" si="4"/>
        <v>0</v>
      </c>
      <c r="N56" s="2">
        <f t="shared" si="5"/>
        <v>0</v>
      </c>
      <c r="O56" s="2">
        <f t="shared" si="2"/>
        <v>0</v>
      </c>
      <c r="P56" s="2">
        <f t="shared" si="3"/>
        <v>0</v>
      </c>
    </row>
    <row r="57" spans="1:16" x14ac:dyDescent="0.25">
      <c r="A57" s="2" t="s">
        <v>3</v>
      </c>
      <c r="B57" s="2" t="s">
        <v>61</v>
      </c>
      <c r="C57" s="4">
        <f>'CV Rotina &lt;2A - procedência'!F57</f>
        <v>9.0434782608695655E-2</v>
      </c>
      <c r="D57" s="4">
        <f>'CV Rotina &lt;2A - procedência'!N57</f>
        <v>0.33043478260869563</v>
      </c>
      <c r="E57" s="4">
        <f>'CV Rotina &lt;2A - procedência'!H57</f>
        <v>0.2991304347826087</v>
      </c>
      <c r="F57" s="4">
        <f>'CV Rotina &lt;2A - procedência'!J57</f>
        <v>0.2991304347826087</v>
      </c>
      <c r="G57" s="4">
        <f>'CV Rotina &lt;2A - procedência'!L57</f>
        <v>0.34782608695652173</v>
      </c>
      <c r="H57" s="4">
        <f>'CV Rotina &lt;2A - procedência'!V57</f>
        <v>0.3373913043478261</v>
      </c>
      <c r="I57" s="4">
        <f>'CV Rotina &lt;2A - procedência'!P57</f>
        <v>0.2991304347826087</v>
      </c>
      <c r="J57" s="4">
        <f>'CV Rotina &lt;2A - procedência'!R57</f>
        <v>0.23304347826086957</v>
      </c>
      <c r="K57" s="4">
        <f>'CV Rotina &lt;2A - procedência'!T57</f>
        <v>0.36173913043478262</v>
      </c>
      <c r="L57" s="4">
        <f>'CV Rotina &lt;2A - procedência'!X57</f>
        <v>0.30956521739130433</v>
      </c>
      <c r="M57" s="2">
        <f t="shared" si="4"/>
        <v>0</v>
      </c>
      <c r="N57" s="2">
        <f t="shared" si="5"/>
        <v>0</v>
      </c>
      <c r="O57" s="2">
        <f t="shared" si="2"/>
        <v>0</v>
      </c>
      <c r="P57" s="2">
        <f t="shared" si="3"/>
        <v>0</v>
      </c>
    </row>
    <row r="58" spans="1:16" x14ac:dyDescent="0.25">
      <c r="A58" s="2" t="s">
        <v>5</v>
      </c>
      <c r="B58" s="2" t="s">
        <v>62</v>
      </c>
      <c r="C58" s="4">
        <f>'CV Rotina &lt;2A - procedência'!F58</f>
        <v>0.22692307692307692</v>
      </c>
      <c r="D58" s="4">
        <f>'CV Rotina &lt;2A - procedência'!N58</f>
        <v>0.30384615384615382</v>
      </c>
      <c r="E58" s="4">
        <f>'CV Rotina &lt;2A - procedência'!H58</f>
        <v>0.36923076923076925</v>
      </c>
      <c r="F58" s="4">
        <f>'CV Rotina &lt;2A - procedência'!J58</f>
        <v>0.37692307692307692</v>
      </c>
      <c r="G58" s="4">
        <f>'CV Rotina &lt;2A - procedência'!L58</f>
        <v>0.33076923076923076</v>
      </c>
      <c r="H58" s="4">
        <f>'CV Rotina &lt;2A - procedência'!V58</f>
        <v>0.42692307692307691</v>
      </c>
      <c r="I58" s="4">
        <f>'CV Rotina &lt;2A - procedência'!P58</f>
        <v>0.32692307692307693</v>
      </c>
      <c r="J58" s="4">
        <f>'CV Rotina &lt;2A - procedência'!R58</f>
        <v>0.29615384615384616</v>
      </c>
      <c r="K58" s="4">
        <f>'CV Rotina &lt;2A - procedência'!T58</f>
        <v>0.34615384615384615</v>
      </c>
      <c r="L58" s="4">
        <f>'CV Rotina &lt;2A - procedência'!X58</f>
        <v>0.29230769230769232</v>
      </c>
      <c r="M58" s="2">
        <f t="shared" si="4"/>
        <v>0</v>
      </c>
      <c r="N58" s="2">
        <f t="shared" si="5"/>
        <v>0</v>
      </c>
      <c r="O58" s="2">
        <f t="shared" si="2"/>
        <v>0</v>
      </c>
      <c r="P58" s="2">
        <f t="shared" si="3"/>
        <v>0</v>
      </c>
    </row>
    <row r="59" spans="1:16" x14ac:dyDescent="0.25">
      <c r="A59" s="2" t="s">
        <v>3</v>
      </c>
      <c r="B59" s="2" t="s">
        <v>63</v>
      </c>
      <c r="C59" s="4">
        <f>'CV Rotina &lt;2A - procedência'!F59</f>
        <v>0</v>
      </c>
      <c r="D59" s="4">
        <f>'CV Rotina &lt;2A - procedência'!N59</f>
        <v>0.47741935483870968</v>
      </c>
      <c r="E59" s="4">
        <f>'CV Rotina &lt;2A - procedência'!H59</f>
        <v>0.4</v>
      </c>
      <c r="F59" s="4">
        <f>'CV Rotina &lt;2A - procedência'!J59</f>
        <v>0.38709677419354838</v>
      </c>
      <c r="G59" s="4">
        <f>'CV Rotina &lt;2A - procedência'!L59</f>
        <v>0.47741935483870968</v>
      </c>
      <c r="H59" s="4">
        <f>'CV Rotina &lt;2A - procedência'!V59</f>
        <v>0.52903225806451615</v>
      </c>
      <c r="I59" s="4">
        <f>'CV Rotina &lt;2A - procedência'!P59</f>
        <v>0.45161290322580644</v>
      </c>
      <c r="J59" s="4">
        <f>'CV Rotina &lt;2A - procedência'!R59</f>
        <v>0.36129032258064514</v>
      </c>
      <c r="K59" s="4">
        <f>'CV Rotina &lt;2A - procedência'!T59</f>
        <v>0.29677419354838708</v>
      </c>
      <c r="L59" s="4">
        <f>'CV Rotina &lt;2A - procedência'!X59</f>
        <v>0.29677419354838708</v>
      </c>
      <c r="M59" s="2">
        <f t="shared" si="4"/>
        <v>0</v>
      </c>
      <c r="N59" s="2">
        <f t="shared" si="5"/>
        <v>0</v>
      </c>
      <c r="O59" s="2">
        <f t="shared" si="2"/>
        <v>0</v>
      </c>
      <c r="P59" s="2">
        <f t="shared" si="3"/>
        <v>0</v>
      </c>
    </row>
    <row r="60" spans="1:16" x14ac:dyDescent="0.25">
      <c r="A60" s="2" t="s">
        <v>5</v>
      </c>
      <c r="B60" s="2" t="s">
        <v>64</v>
      </c>
      <c r="C60" s="4">
        <f>'CV Rotina &lt;2A - procedência'!F60</f>
        <v>5.9113300492610828E-2</v>
      </c>
      <c r="D60" s="4">
        <f>'CV Rotina &lt;2A - procedência'!N60</f>
        <v>0.49064039408866988</v>
      </c>
      <c r="E60" s="4">
        <f>'CV Rotina &lt;2A - procedência'!H60</f>
        <v>0.36650246305418716</v>
      </c>
      <c r="F60" s="4">
        <f>'CV Rotina &lt;2A - procedência'!J60</f>
        <v>0.36650246305418716</v>
      </c>
      <c r="G60" s="4">
        <f>'CV Rotina &lt;2A - procedência'!L60</f>
        <v>0.50837438423645309</v>
      </c>
      <c r="H60" s="4">
        <f>'CV Rotina &lt;2A - procedência'!V60</f>
        <v>0.37832512315270933</v>
      </c>
      <c r="I60" s="4">
        <f>'CV Rotina &lt;2A - procedência'!P60</f>
        <v>0.45517241379310341</v>
      </c>
      <c r="J60" s="4">
        <f>'CV Rotina &lt;2A - procedência'!R60</f>
        <v>0.29556650246305416</v>
      </c>
      <c r="K60" s="4">
        <f>'CV Rotina &lt;2A - procedência'!T60</f>
        <v>0.36059113300492607</v>
      </c>
      <c r="L60" s="4">
        <f>'CV Rotina &lt;2A - procedência'!X60</f>
        <v>0.31330049261083742</v>
      </c>
      <c r="M60" s="2">
        <f t="shared" si="4"/>
        <v>0</v>
      </c>
      <c r="N60" s="2">
        <f t="shared" si="5"/>
        <v>0</v>
      </c>
      <c r="O60" s="2">
        <f t="shared" si="2"/>
        <v>0</v>
      </c>
      <c r="P60" s="2">
        <f t="shared" si="3"/>
        <v>0</v>
      </c>
    </row>
    <row r="61" spans="1:16" x14ac:dyDescent="0.25">
      <c r="A61" s="2" t="s">
        <v>4</v>
      </c>
      <c r="B61" s="2" t="s">
        <v>65</v>
      </c>
      <c r="C61" s="4">
        <f>'CV Rotina &lt;2A - procedência'!F61</f>
        <v>0.10380622837370243</v>
      </c>
      <c r="D61" s="4">
        <f>'CV Rotina &lt;2A - procedência'!N61</f>
        <v>0.48996539792387545</v>
      </c>
      <c r="E61" s="4">
        <f>'CV Rotina &lt;2A - procedência'!H61</f>
        <v>0.43598615916955019</v>
      </c>
      <c r="F61" s="4">
        <f>'CV Rotina &lt;2A - procedência'!J61</f>
        <v>0.43598615916955019</v>
      </c>
      <c r="G61" s="4">
        <f>'CV Rotina &lt;2A - procedência'!L61</f>
        <v>0.48166089965397929</v>
      </c>
      <c r="H61" s="4">
        <f>'CV Rotina &lt;2A - procedência'!V61</f>
        <v>0.45259515570934261</v>
      </c>
      <c r="I61" s="4">
        <f>'CV Rotina &lt;2A - procedência'!P61</f>
        <v>0.42768166089965404</v>
      </c>
      <c r="J61" s="4">
        <f>'CV Rotina &lt;2A - procedência'!R61</f>
        <v>0.45674740484429072</v>
      </c>
      <c r="K61" s="4">
        <f>'CV Rotina &lt;2A - procedência'!T61</f>
        <v>0.48996539792387545</v>
      </c>
      <c r="L61" s="4">
        <f>'CV Rotina &lt;2A - procedência'!X61</f>
        <v>0.46505190311418687</v>
      </c>
      <c r="M61" s="2">
        <f t="shared" si="4"/>
        <v>0</v>
      </c>
      <c r="N61" s="2">
        <f t="shared" si="5"/>
        <v>0</v>
      </c>
      <c r="O61" s="2">
        <f t="shared" si="2"/>
        <v>0</v>
      </c>
      <c r="P61" s="2">
        <f t="shared" si="3"/>
        <v>0</v>
      </c>
    </row>
    <row r="62" spans="1:16" x14ac:dyDescent="0.25">
      <c r="A62" s="2" t="s">
        <v>5</v>
      </c>
      <c r="B62" s="2" t="s">
        <v>66</v>
      </c>
      <c r="C62" s="4">
        <f>'CV Rotina &lt;2A - procedência'!F62</f>
        <v>0.19655172413793107</v>
      </c>
      <c r="D62" s="4">
        <f>'CV Rotina &lt;2A - procedência'!N62</f>
        <v>0.51724137931034486</v>
      </c>
      <c r="E62" s="4">
        <f>'CV Rotina &lt;2A - procedência'!H62</f>
        <v>0.38275862068965522</v>
      </c>
      <c r="F62" s="4">
        <f>'CV Rotina &lt;2A - procedência'!J62</f>
        <v>0.40344827586206899</v>
      </c>
      <c r="G62" s="4">
        <f>'CV Rotina &lt;2A - procedência'!L62</f>
        <v>0.5379310344827587</v>
      </c>
      <c r="H62" s="4">
        <f>'CV Rotina &lt;2A - procedência'!V62</f>
        <v>0.54827586206896561</v>
      </c>
      <c r="I62" s="4">
        <f>'CV Rotina &lt;2A - procedência'!P62</f>
        <v>0.40344827586206899</v>
      </c>
      <c r="J62" s="4">
        <f>'CV Rotina &lt;2A - procedência'!R62</f>
        <v>0.39310344827586213</v>
      </c>
      <c r="K62" s="4">
        <f>'CV Rotina &lt;2A - procedência'!T62</f>
        <v>0.41379310344827591</v>
      </c>
      <c r="L62" s="4">
        <f>'CV Rotina &lt;2A - procedência'!X62</f>
        <v>0.44482758620689661</v>
      </c>
      <c r="M62" s="2">
        <f t="shared" si="4"/>
        <v>0</v>
      </c>
      <c r="N62" s="2">
        <f t="shared" si="5"/>
        <v>0</v>
      </c>
      <c r="O62" s="2">
        <f t="shared" si="2"/>
        <v>0</v>
      </c>
      <c r="P62" s="2">
        <f t="shared" si="3"/>
        <v>0</v>
      </c>
    </row>
    <row r="63" spans="1:16" x14ac:dyDescent="0.25">
      <c r="A63" s="2" t="s">
        <v>2</v>
      </c>
      <c r="B63" s="2" t="s">
        <v>67</v>
      </c>
      <c r="C63" s="4">
        <f>'CV Rotina &lt;2A - procedência'!F63</f>
        <v>0.19487179487179487</v>
      </c>
      <c r="D63" s="4">
        <f>'CV Rotina &lt;2A - procedência'!N63</f>
        <v>0.53333333333333333</v>
      </c>
      <c r="E63" s="4">
        <f>'CV Rotina &lt;2A - procedência'!H63</f>
        <v>0.4</v>
      </c>
      <c r="F63" s="4">
        <f>'CV Rotina &lt;2A - procedência'!J63</f>
        <v>0.4</v>
      </c>
      <c r="G63" s="4">
        <f>'CV Rotina &lt;2A - procedência'!L63</f>
        <v>0.54358974358974355</v>
      </c>
      <c r="H63" s="4">
        <f>'CV Rotina &lt;2A - procedência'!V63</f>
        <v>0.35897435897435898</v>
      </c>
      <c r="I63" s="4">
        <f>'CV Rotina &lt;2A - procedência'!P63</f>
        <v>0.42051282051282052</v>
      </c>
      <c r="J63" s="4">
        <f>'CV Rotina &lt;2A - procedência'!R63</f>
        <v>0.20512820512820512</v>
      </c>
      <c r="K63" s="4">
        <f>'CV Rotina &lt;2A - procedência'!T63</f>
        <v>0.46153846153846156</v>
      </c>
      <c r="L63" s="4">
        <f>'CV Rotina &lt;2A - procedência'!X63</f>
        <v>0.47179487179487178</v>
      </c>
      <c r="M63" s="2">
        <f t="shared" si="4"/>
        <v>0</v>
      </c>
      <c r="N63" s="2">
        <f t="shared" si="5"/>
        <v>0</v>
      </c>
      <c r="O63" s="2">
        <f t="shared" si="2"/>
        <v>0</v>
      </c>
      <c r="P63" s="2">
        <f t="shared" si="3"/>
        <v>0</v>
      </c>
    </row>
    <row r="64" spans="1:16" x14ac:dyDescent="0.25">
      <c r="A64" s="2" t="s">
        <v>2</v>
      </c>
      <c r="B64" s="2" t="s">
        <v>68</v>
      </c>
      <c r="C64" s="4">
        <f>'CV Rotina &lt;2A - procedência'!F64</f>
        <v>0.31216783216783217</v>
      </c>
      <c r="D64" s="4">
        <f>'CV Rotina &lt;2A - procedência'!N64</f>
        <v>0.4078321678321678</v>
      </c>
      <c r="E64" s="4">
        <f>'CV Rotina &lt;2A - procedência'!H64</f>
        <v>0.36755244755244754</v>
      </c>
      <c r="F64" s="4">
        <f>'CV Rotina &lt;2A - procedência'!J64</f>
        <v>0.3692307692307692</v>
      </c>
      <c r="G64" s="4">
        <f>'CV Rotina &lt;2A - procedência'!L64</f>
        <v>0.40111888111888111</v>
      </c>
      <c r="H64" s="4">
        <f>'CV Rotina &lt;2A - procedência'!V64</f>
        <v>0.34909090909090906</v>
      </c>
      <c r="I64" s="4">
        <f>'CV Rotina &lt;2A - procedência'!P64</f>
        <v>0.36419580419580416</v>
      </c>
      <c r="J64" s="4">
        <f>'CV Rotina &lt;2A - procedência'!R64</f>
        <v>0.28867132867132866</v>
      </c>
      <c r="K64" s="4">
        <f>'CV Rotina &lt;2A - procedência'!T64</f>
        <v>0.34237762237762237</v>
      </c>
      <c r="L64" s="4">
        <f>'CV Rotina &lt;2A - procedência'!X64</f>
        <v>0.31888111888111886</v>
      </c>
      <c r="M64" s="2">
        <f t="shared" si="4"/>
        <v>0</v>
      </c>
      <c r="N64" s="2">
        <f t="shared" si="5"/>
        <v>0</v>
      </c>
      <c r="O64" s="2">
        <f t="shared" si="2"/>
        <v>0</v>
      </c>
      <c r="P64" s="2">
        <f t="shared" si="3"/>
        <v>0</v>
      </c>
    </row>
    <row r="65" spans="1:16" x14ac:dyDescent="0.25">
      <c r="A65" s="2" t="s">
        <v>2</v>
      </c>
      <c r="B65" s="2" t="s">
        <v>69</v>
      </c>
      <c r="C65" s="4">
        <f>'CV Rotina &lt;2A - procedência'!F65</f>
        <v>0.30769230769230771</v>
      </c>
      <c r="D65" s="4">
        <f>'CV Rotina &lt;2A - procedência'!N65</f>
        <v>0.30769230769230771</v>
      </c>
      <c r="E65" s="4">
        <f>'CV Rotina &lt;2A - procedência'!H65</f>
        <v>0.31153846153846154</v>
      </c>
      <c r="F65" s="4">
        <f>'CV Rotina &lt;2A - procedência'!J65</f>
        <v>0.31538461538461537</v>
      </c>
      <c r="G65" s="4">
        <f>'CV Rotina &lt;2A - procedência'!L65</f>
        <v>0.31538461538461537</v>
      </c>
      <c r="H65" s="4">
        <f>'CV Rotina &lt;2A - procedência'!V65</f>
        <v>0.40384615384615385</v>
      </c>
      <c r="I65" s="4">
        <f>'CV Rotina &lt;2A - procedência'!P65</f>
        <v>0.31923076923076921</v>
      </c>
      <c r="J65" s="4">
        <f>'CV Rotina &lt;2A - procedência'!R65</f>
        <v>0.24615384615384617</v>
      </c>
      <c r="K65" s="4">
        <f>'CV Rotina &lt;2A - procedência'!T65</f>
        <v>0.36153846153846153</v>
      </c>
      <c r="L65" s="4">
        <f>'CV Rotina &lt;2A - procedência'!X65</f>
        <v>0.31923076923076921</v>
      </c>
      <c r="M65" s="2">
        <f t="shared" si="4"/>
        <v>0</v>
      </c>
      <c r="N65" s="2">
        <f t="shared" si="5"/>
        <v>0</v>
      </c>
      <c r="O65" s="2">
        <f t="shared" si="2"/>
        <v>0</v>
      </c>
      <c r="P65" s="2">
        <f t="shared" si="3"/>
        <v>0</v>
      </c>
    </row>
    <row r="66" spans="1:16" x14ac:dyDescent="0.25">
      <c r="A66" s="2" t="s">
        <v>4</v>
      </c>
      <c r="B66" s="2" t="s">
        <v>70</v>
      </c>
      <c r="C66" s="4">
        <f>'CV Rotina &lt;2A - procedência'!F66</f>
        <v>0.32</v>
      </c>
      <c r="D66" s="4">
        <f>'CV Rotina &lt;2A - procedência'!N66</f>
        <v>0.4</v>
      </c>
      <c r="E66" s="4">
        <f>'CV Rotina &lt;2A - procedência'!H66</f>
        <v>0.34285714285714286</v>
      </c>
      <c r="F66" s="4">
        <f>'CV Rotina &lt;2A - procedência'!J66</f>
        <v>0.34285714285714286</v>
      </c>
      <c r="G66" s="4">
        <f>'CV Rotina &lt;2A - procedência'!L66</f>
        <v>0.41142857142857142</v>
      </c>
      <c r="H66" s="4">
        <f>'CV Rotina &lt;2A - procedência'!V66</f>
        <v>0.46857142857142858</v>
      </c>
      <c r="I66" s="4">
        <f>'CV Rotina &lt;2A - procedência'!P66</f>
        <v>0.32</v>
      </c>
      <c r="J66" s="4">
        <f>'CV Rotina &lt;2A - procedência'!R66</f>
        <v>0.35428571428571426</v>
      </c>
      <c r="K66" s="4">
        <f>'CV Rotina &lt;2A - procedência'!T66</f>
        <v>0.45714285714285713</v>
      </c>
      <c r="L66" s="4">
        <f>'CV Rotina &lt;2A - procedência'!X66</f>
        <v>0.52571428571428569</v>
      </c>
      <c r="M66" s="2">
        <f t="shared" ref="M66:M79" si="6">COUNTIF(C66:D66,"&gt;=0,9")</f>
        <v>0</v>
      </c>
      <c r="N66" s="2">
        <f t="shared" ref="N66:N79" si="7">COUNTIFS(E66:L66,"&gt;=0,95")</f>
        <v>0</v>
      </c>
      <c r="O66" s="2">
        <f t="shared" si="2"/>
        <v>0</v>
      </c>
      <c r="P66" s="2">
        <f t="shared" si="3"/>
        <v>0</v>
      </c>
    </row>
    <row r="67" spans="1:16" x14ac:dyDescent="0.25">
      <c r="A67" s="2" t="s">
        <v>4</v>
      </c>
      <c r="B67" s="2" t="s">
        <v>71</v>
      </c>
      <c r="C67" s="4">
        <f>'CV Rotina &lt;2A - procedência'!F67</f>
        <v>0.2153846153846154</v>
      </c>
      <c r="D67" s="4">
        <f>'CV Rotina &lt;2A - procedência'!N67</f>
        <v>0.38461538461538464</v>
      </c>
      <c r="E67" s="4">
        <f>'CV Rotina &lt;2A - procedência'!H67</f>
        <v>0.32923076923076922</v>
      </c>
      <c r="F67" s="4">
        <f>'CV Rotina &lt;2A - procedência'!J67</f>
        <v>0.3323076923076923</v>
      </c>
      <c r="G67" s="4">
        <f>'CV Rotina &lt;2A - procedência'!L67</f>
        <v>0.38461538461538464</v>
      </c>
      <c r="H67" s="4">
        <f>'CV Rotina &lt;2A - procedência'!V67</f>
        <v>0.51692307692307693</v>
      </c>
      <c r="I67" s="4">
        <f>'CV Rotina &lt;2A - procedência'!P67</f>
        <v>0.36615384615384616</v>
      </c>
      <c r="J67" s="4">
        <f>'CV Rotina &lt;2A - procedência'!R67</f>
        <v>0.32615384615384613</v>
      </c>
      <c r="K67" s="4">
        <f>'CV Rotina &lt;2A - procedência'!T67</f>
        <v>0.41538461538461541</v>
      </c>
      <c r="L67" s="4">
        <f>'CV Rotina &lt;2A - procedência'!X67</f>
        <v>0.39692307692307693</v>
      </c>
      <c r="M67" s="2">
        <f t="shared" si="6"/>
        <v>0</v>
      </c>
      <c r="N67" s="2">
        <f t="shared" si="7"/>
        <v>0</v>
      </c>
      <c r="O67" s="2">
        <f t="shared" ref="O67:O79" si="8">SUM(M67:N67)</f>
        <v>0</v>
      </c>
      <c r="P67" s="2">
        <f t="shared" ref="P67:P79" si="9">COUNTIF(E67:H67,"&gt;=0,95")</f>
        <v>0</v>
      </c>
    </row>
    <row r="68" spans="1:16" x14ac:dyDescent="0.25">
      <c r="A68" s="2" t="s">
        <v>5</v>
      </c>
      <c r="B68" s="2" t="s">
        <v>72</v>
      </c>
      <c r="C68" s="4">
        <f>'CV Rotina &lt;2A - procedência'!F68</f>
        <v>0.27352941176470585</v>
      </c>
      <c r="D68" s="4">
        <f>'CV Rotina &lt;2A - procedência'!N68</f>
        <v>0.41470588235294115</v>
      </c>
      <c r="E68" s="4">
        <f>'CV Rotina &lt;2A - procedência'!H68</f>
        <v>0.39705882352941174</v>
      </c>
      <c r="F68" s="4">
        <f>'CV Rotina &lt;2A - procedência'!J68</f>
        <v>0.39705882352941174</v>
      </c>
      <c r="G68" s="4">
        <f>'CV Rotina &lt;2A - procedência'!L68</f>
        <v>0.42352941176470582</v>
      </c>
      <c r="H68" s="4">
        <f>'CV Rotina &lt;2A - procedência'!V68</f>
        <v>0.31764705882352939</v>
      </c>
      <c r="I68" s="4">
        <f>'CV Rotina &lt;2A - procedência'!P68</f>
        <v>0.43235294117647055</v>
      </c>
      <c r="J68" s="4">
        <f>'CV Rotina &lt;2A - procedência'!R68</f>
        <v>0.28235294117647058</v>
      </c>
      <c r="K68" s="4">
        <f>'CV Rotina &lt;2A - procedência'!T68</f>
        <v>0.26470588235294118</v>
      </c>
      <c r="L68" s="4">
        <f>'CV Rotina &lt;2A - procedência'!X68</f>
        <v>0.25588235294117645</v>
      </c>
      <c r="M68" s="2">
        <f t="shared" si="6"/>
        <v>0</v>
      </c>
      <c r="N68" s="2">
        <f t="shared" si="7"/>
        <v>0</v>
      </c>
      <c r="O68" s="2">
        <f t="shared" si="8"/>
        <v>0</v>
      </c>
      <c r="P68" s="2">
        <f t="shared" si="9"/>
        <v>0</v>
      </c>
    </row>
    <row r="69" spans="1:16" x14ac:dyDescent="0.25">
      <c r="A69" s="2" t="s">
        <v>3</v>
      </c>
      <c r="B69" s="2" t="s">
        <v>73</v>
      </c>
      <c r="C69" s="4">
        <f>'CV Rotina &lt;2A - procedência'!F69</f>
        <v>0.55225806451612902</v>
      </c>
      <c r="D69" s="4">
        <f>'CV Rotina &lt;2A - procedência'!N69</f>
        <v>0.3632258064516129</v>
      </c>
      <c r="E69" s="4">
        <f>'CV Rotina &lt;2A - procedência'!H69</f>
        <v>0.3025806451612903</v>
      </c>
      <c r="F69" s="4">
        <f>'CV Rotina &lt;2A - procedência'!J69</f>
        <v>0.30193548387096775</v>
      </c>
      <c r="G69" s="4">
        <f>'CV Rotina &lt;2A - procedência'!L69</f>
        <v>0.37032258064516127</v>
      </c>
      <c r="H69" s="4">
        <f>'CV Rotina &lt;2A - procedência'!V69</f>
        <v>0.34645161290322579</v>
      </c>
      <c r="I69" s="4">
        <f>'CV Rotina &lt;2A - procedência'!P69</f>
        <v>0.3329032258064516</v>
      </c>
      <c r="J69" s="4">
        <f>'CV Rotina &lt;2A - procedência'!R69</f>
        <v>0.22967741935483871</v>
      </c>
      <c r="K69" s="4">
        <f>'CV Rotina &lt;2A - procedência'!T69</f>
        <v>0.36258064516129035</v>
      </c>
      <c r="L69" s="4">
        <f>'CV Rotina &lt;2A - procedência'!X69</f>
        <v>0.28645161290322579</v>
      </c>
      <c r="M69" s="2">
        <f t="shared" si="6"/>
        <v>0</v>
      </c>
      <c r="N69" s="2">
        <f t="shared" si="7"/>
        <v>0</v>
      </c>
      <c r="O69" s="2">
        <f t="shared" si="8"/>
        <v>0</v>
      </c>
      <c r="P69" s="2">
        <f t="shared" si="9"/>
        <v>0</v>
      </c>
    </row>
    <row r="70" spans="1:16" x14ac:dyDescent="0.25">
      <c r="A70" s="2" t="s">
        <v>4</v>
      </c>
      <c r="B70" s="2" t="s">
        <v>74</v>
      </c>
      <c r="C70" s="4">
        <f>'CV Rotina &lt;2A - procedência'!F70</f>
        <v>0.25263157894736843</v>
      </c>
      <c r="D70" s="4">
        <f>'CV Rotina &lt;2A - procedência'!N70</f>
        <v>0.5368421052631579</v>
      </c>
      <c r="E70" s="4">
        <f>'CV Rotina &lt;2A - procedência'!H70</f>
        <v>0.35789473684210527</v>
      </c>
      <c r="F70" s="4">
        <f>'CV Rotina &lt;2A - procedência'!J70</f>
        <v>0.3473684210526316</v>
      </c>
      <c r="G70" s="4">
        <f>'CV Rotina &lt;2A - procedência'!L70</f>
        <v>0.49473684210526314</v>
      </c>
      <c r="H70" s="4">
        <f>'CV Rotina &lt;2A - procedência'!V70</f>
        <v>0.42105263157894735</v>
      </c>
      <c r="I70" s="4">
        <f>'CV Rotina &lt;2A - procedência'!P70</f>
        <v>0.43157894736842106</v>
      </c>
      <c r="J70" s="4">
        <f>'CV Rotina &lt;2A - procedência'!R70</f>
        <v>0.30526315789473685</v>
      </c>
      <c r="K70" s="4">
        <f>'CV Rotina &lt;2A - procedência'!T70</f>
        <v>0.4</v>
      </c>
      <c r="L70" s="4">
        <f>'CV Rotina &lt;2A - procedência'!X70</f>
        <v>0.31578947368421051</v>
      </c>
      <c r="M70" s="2">
        <f t="shared" si="6"/>
        <v>0</v>
      </c>
      <c r="N70" s="2">
        <f t="shared" si="7"/>
        <v>0</v>
      </c>
      <c r="O70" s="2">
        <f t="shared" si="8"/>
        <v>0</v>
      </c>
      <c r="P70" s="2">
        <f t="shared" si="9"/>
        <v>0</v>
      </c>
    </row>
    <row r="71" spans="1:16" x14ac:dyDescent="0.25">
      <c r="A71" s="2" t="s">
        <v>2</v>
      </c>
      <c r="B71" s="2" t="s">
        <v>75</v>
      </c>
      <c r="C71" s="4">
        <f>'CV Rotina &lt;2A - procedência'!F71</f>
        <v>0.47071823204419894</v>
      </c>
      <c r="D71" s="4">
        <f>'CV Rotina &lt;2A - procedência'!N71</f>
        <v>0.35720253335130042</v>
      </c>
      <c r="E71" s="4">
        <f>'CV Rotina &lt;2A - procedência'!H71</f>
        <v>0.32308314243363434</v>
      </c>
      <c r="F71" s="4">
        <f>'CV Rotina &lt;2A - procedência'!J71</f>
        <v>0.32308314243363434</v>
      </c>
      <c r="G71" s="4">
        <f>'CV Rotina &lt;2A - procedência'!L71</f>
        <v>0.36771324619323548</v>
      </c>
      <c r="H71" s="4">
        <f>'CV Rotina &lt;2A - procedência'!V71</f>
        <v>0.34733863360733058</v>
      </c>
      <c r="I71" s="4">
        <f>'CV Rotina &lt;2A - procedência'!P71</f>
        <v>0.29381484975070749</v>
      </c>
      <c r="J71" s="4">
        <f>'CV Rotina &lt;2A - procedência'!R71</f>
        <v>0.26584018326371112</v>
      </c>
      <c r="K71" s="4">
        <f>'CV Rotina &lt;2A - procedência'!T71</f>
        <v>0.33068319633472582</v>
      </c>
      <c r="L71" s="4">
        <f>'CV Rotina &lt;2A - procedência'!X71</f>
        <v>0.22121007950410998</v>
      </c>
      <c r="M71" s="2">
        <f t="shared" si="6"/>
        <v>0</v>
      </c>
      <c r="N71" s="2">
        <f t="shared" si="7"/>
        <v>0</v>
      </c>
      <c r="O71" s="2">
        <f t="shared" si="8"/>
        <v>0</v>
      </c>
      <c r="P71" s="2">
        <f t="shared" si="9"/>
        <v>0</v>
      </c>
    </row>
    <row r="72" spans="1:16" x14ac:dyDescent="0.25">
      <c r="A72" s="2" t="s">
        <v>4</v>
      </c>
      <c r="B72" s="2" t="s">
        <v>76</v>
      </c>
      <c r="C72" s="4">
        <f>'CV Rotina &lt;2A - procedência'!F72</f>
        <v>3.1648351648351648E-2</v>
      </c>
      <c r="D72" s="4">
        <f>'CV Rotina &lt;2A - procedência'!N72</f>
        <v>0.334945054945055</v>
      </c>
      <c r="E72" s="4">
        <f>'CV Rotina &lt;2A - procedência'!H72</f>
        <v>0.30857142857142861</v>
      </c>
      <c r="F72" s="4">
        <f>'CV Rotina &lt;2A - procedência'!J72</f>
        <v>0.30593406593406597</v>
      </c>
      <c r="G72" s="4">
        <f>'CV Rotina &lt;2A - procedência'!L72</f>
        <v>0.32967032967032972</v>
      </c>
      <c r="H72" s="4">
        <f>'CV Rotina &lt;2A - procedência'!V72</f>
        <v>0.35076923076923078</v>
      </c>
      <c r="I72" s="4">
        <f>'CV Rotina &lt;2A - procedência'!P72</f>
        <v>0.31120879120879125</v>
      </c>
      <c r="J72" s="4">
        <f>'CV Rotina &lt;2A - procedência'!R72</f>
        <v>0.29274725274725277</v>
      </c>
      <c r="K72" s="4">
        <f>'CV Rotina &lt;2A - procedência'!T72</f>
        <v>0.34549450549450555</v>
      </c>
      <c r="L72" s="4">
        <f>'CV Rotina &lt;2A - procedência'!X72</f>
        <v>0.28483516483516486</v>
      </c>
      <c r="M72" s="2">
        <f t="shared" si="6"/>
        <v>0</v>
      </c>
      <c r="N72" s="2">
        <f t="shared" si="7"/>
        <v>0</v>
      </c>
      <c r="O72" s="2">
        <f t="shared" si="8"/>
        <v>0</v>
      </c>
      <c r="P72" s="2">
        <f t="shared" si="9"/>
        <v>0</v>
      </c>
    </row>
    <row r="73" spans="1:16" x14ac:dyDescent="0.25">
      <c r="A73" s="2" t="s">
        <v>5</v>
      </c>
      <c r="B73" s="2" t="s">
        <v>77</v>
      </c>
      <c r="C73" s="4">
        <f>'CV Rotina &lt;2A - procedência'!F73</f>
        <v>0.11219512195121951</v>
      </c>
      <c r="D73" s="4">
        <f>'CV Rotina &lt;2A - procedência'!N73</f>
        <v>0.51707317073170733</v>
      </c>
      <c r="E73" s="4">
        <f>'CV Rotina &lt;2A - procedência'!H73</f>
        <v>0.3902439024390244</v>
      </c>
      <c r="F73" s="4">
        <f>'CV Rotina &lt;2A - procedência'!J73</f>
        <v>0.3902439024390244</v>
      </c>
      <c r="G73" s="4">
        <f>'CV Rotina &lt;2A - procedência'!L73</f>
        <v>0.51707317073170733</v>
      </c>
      <c r="H73" s="4">
        <f>'CV Rotina &lt;2A - procedência'!V73</f>
        <v>0.4682926829268293</v>
      </c>
      <c r="I73" s="4">
        <f>'CV Rotina &lt;2A - procedência'!P73</f>
        <v>0.39512195121951221</v>
      </c>
      <c r="J73" s="4">
        <f>'CV Rotina &lt;2A - procedência'!R73</f>
        <v>0.36585365853658536</v>
      </c>
      <c r="K73" s="4">
        <f>'CV Rotina &lt;2A - procedência'!T73</f>
        <v>0.44878048780487806</v>
      </c>
      <c r="L73" s="4">
        <f>'CV Rotina &lt;2A - procedência'!X73</f>
        <v>0.4195121951219512</v>
      </c>
      <c r="M73" s="2">
        <f t="shared" si="6"/>
        <v>0</v>
      </c>
      <c r="N73" s="2">
        <f t="shared" si="7"/>
        <v>0</v>
      </c>
      <c r="O73" s="2">
        <f t="shared" si="8"/>
        <v>0</v>
      </c>
      <c r="P73" s="2">
        <f t="shared" si="9"/>
        <v>0</v>
      </c>
    </row>
    <row r="74" spans="1:16" x14ac:dyDescent="0.25">
      <c r="A74" s="2" t="s">
        <v>2</v>
      </c>
      <c r="B74" s="2" t="s">
        <v>78</v>
      </c>
      <c r="C74" s="4">
        <f>'CV Rotina &lt;2A - procedência'!F74</f>
        <v>0.70295857988165678</v>
      </c>
      <c r="D74" s="4">
        <f>'CV Rotina &lt;2A - procedência'!N74</f>
        <v>0.49704142011834318</v>
      </c>
      <c r="E74" s="4">
        <f>'CV Rotina &lt;2A - procedência'!H74</f>
        <v>0.40118343195266271</v>
      </c>
      <c r="F74" s="4">
        <f>'CV Rotina &lt;2A - procedência'!J74</f>
        <v>0.40118343195266271</v>
      </c>
      <c r="G74" s="4">
        <f>'CV Rotina &lt;2A - procedência'!L74</f>
        <v>0.49704142011834318</v>
      </c>
      <c r="H74" s="4">
        <f>'CV Rotina &lt;2A - procedência'!V74</f>
        <v>0.47218934911242599</v>
      </c>
      <c r="I74" s="4">
        <f>'CV Rotina &lt;2A - procedência'!P74</f>
        <v>0.46508875739644967</v>
      </c>
      <c r="J74" s="4">
        <f>'CV Rotina &lt;2A - procedência'!R74</f>
        <v>0.45443786982248519</v>
      </c>
      <c r="K74" s="4">
        <f>'CV Rotina &lt;2A - procedência'!T74</f>
        <v>0.45798816568047335</v>
      </c>
      <c r="L74" s="4">
        <f>'CV Rotina &lt;2A - procedência'!X74</f>
        <v>0.40828402366863903</v>
      </c>
      <c r="M74" s="2">
        <f t="shared" si="6"/>
        <v>0</v>
      </c>
      <c r="N74" s="2">
        <f t="shared" si="7"/>
        <v>0</v>
      </c>
      <c r="O74" s="2">
        <f t="shared" si="8"/>
        <v>0</v>
      </c>
      <c r="P74" s="2">
        <f t="shared" si="9"/>
        <v>0</v>
      </c>
    </row>
    <row r="75" spans="1:16" x14ac:dyDescent="0.25">
      <c r="A75" s="2" t="s">
        <v>2</v>
      </c>
      <c r="B75" s="2" t="s">
        <v>79</v>
      </c>
      <c r="C75" s="4">
        <f>'CV Rotina &lt;2A - procedência'!F75</f>
        <v>0.10377733598409544</v>
      </c>
      <c r="D75" s="4">
        <f>'CV Rotina &lt;2A - procedência'!N75</f>
        <v>0.36620278330019884</v>
      </c>
      <c r="E75" s="4">
        <f>'CV Rotina &lt;2A - procedência'!H75</f>
        <v>0.30417495029821079</v>
      </c>
      <c r="F75" s="4">
        <f>'CV Rotina &lt;2A - procedência'!J75</f>
        <v>0.30059642147117299</v>
      </c>
      <c r="G75" s="4">
        <f>'CV Rotina &lt;2A - procedência'!L75</f>
        <v>0.37932405566600402</v>
      </c>
      <c r="H75" s="4">
        <f>'CV Rotina &lt;2A - procedência'!V75</f>
        <v>0.32445328031809151</v>
      </c>
      <c r="I75" s="4">
        <f>'CV Rotina &lt;2A - procedência'!P75</f>
        <v>0.34473161033797217</v>
      </c>
      <c r="J75" s="4">
        <f>'CV Rotina &lt;2A - procedência'!R75</f>
        <v>0.21232604373757458</v>
      </c>
      <c r="K75" s="4">
        <f>'CV Rotina &lt;2A - procedência'!T75</f>
        <v>0.31968190854870776</v>
      </c>
      <c r="L75" s="4">
        <f>'CV Rotina &lt;2A - procedência'!X75</f>
        <v>0.23141153081510937</v>
      </c>
      <c r="M75" s="2">
        <f t="shared" si="6"/>
        <v>0</v>
      </c>
      <c r="N75" s="2">
        <f t="shared" si="7"/>
        <v>0</v>
      </c>
      <c r="O75" s="2">
        <f t="shared" si="8"/>
        <v>0</v>
      </c>
      <c r="P75" s="2">
        <f t="shared" si="9"/>
        <v>0</v>
      </c>
    </row>
    <row r="76" spans="1:16" x14ac:dyDescent="0.25">
      <c r="A76" s="2" t="s">
        <v>3</v>
      </c>
      <c r="B76" s="2" t="s">
        <v>80</v>
      </c>
      <c r="C76" s="4">
        <f>'CV Rotina &lt;2A - procedência'!F76</f>
        <v>0.16153846153846155</v>
      </c>
      <c r="D76" s="4">
        <f>'CV Rotina &lt;2A - procedência'!N76</f>
        <v>0.48461538461538467</v>
      </c>
      <c r="E76" s="4">
        <f>'CV Rotina &lt;2A - procedência'!H76</f>
        <v>0.47307692307692312</v>
      </c>
      <c r="F76" s="4">
        <f>'CV Rotina &lt;2A - procedência'!J76</f>
        <v>0.48461538461538467</v>
      </c>
      <c r="G76" s="4">
        <f>'CV Rotina &lt;2A - procedência'!L76</f>
        <v>0.48461538461538467</v>
      </c>
      <c r="H76" s="4">
        <f>'CV Rotina &lt;2A - procedência'!V76</f>
        <v>0.50769230769230778</v>
      </c>
      <c r="I76" s="4">
        <f>'CV Rotina &lt;2A - procedência'!P76</f>
        <v>0.48461538461538467</v>
      </c>
      <c r="J76" s="4">
        <f>'CV Rotina &lt;2A - procedência'!R76</f>
        <v>0.33461538461538465</v>
      </c>
      <c r="K76" s="4">
        <f>'CV Rotina &lt;2A - procedência'!T76</f>
        <v>0.51923076923076927</v>
      </c>
      <c r="L76" s="4">
        <f>'CV Rotina &lt;2A - procedência'!X76</f>
        <v>0.36923076923076925</v>
      </c>
      <c r="M76" s="2">
        <f t="shared" si="6"/>
        <v>0</v>
      </c>
      <c r="N76" s="2">
        <f t="shared" si="7"/>
        <v>0</v>
      </c>
      <c r="O76" s="2">
        <f t="shared" si="8"/>
        <v>0</v>
      </c>
      <c r="P76" s="2">
        <f t="shared" si="9"/>
        <v>0</v>
      </c>
    </row>
    <row r="77" spans="1:16" x14ac:dyDescent="0.25">
      <c r="A77" s="2" t="s">
        <v>4</v>
      </c>
      <c r="B77" s="2" t="s">
        <v>81</v>
      </c>
      <c r="C77" s="4">
        <f>'CV Rotina &lt;2A - procedência'!F77</f>
        <v>0.22180094786729859</v>
      </c>
      <c r="D77" s="4">
        <f>'CV Rotina &lt;2A - procedência'!N77</f>
        <v>0.44360189573459718</v>
      </c>
      <c r="E77" s="4">
        <f>'CV Rotina &lt;2A - procedência'!H77</f>
        <v>0.35260663507109008</v>
      </c>
      <c r="F77" s="4">
        <f>'CV Rotina &lt;2A - procedência'!J77</f>
        <v>0.36398104265402847</v>
      </c>
      <c r="G77" s="4">
        <f>'CV Rotina &lt;2A - procedência'!L77</f>
        <v>0.42085308056872045</v>
      </c>
      <c r="H77" s="4">
        <f>'CV Rotina &lt;2A - procedência'!V77</f>
        <v>0.48909952606635076</v>
      </c>
      <c r="I77" s="4">
        <f>'CV Rotina &lt;2A - procedência'!P77</f>
        <v>0.39810426540284366</v>
      </c>
      <c r="J77" s="4">
        <f>'CV Rotina &lt;2A - procedência'!R77</f>
        <v>0.38104265402843607</v>
      </c>
      <c r="K77" s="4">
        <f>'CV Rotina &lt;2A - procedência'!T77</f>
        <v>0.47203791469194317</v>
      </c>
      <c r="L77" s="4">
        <f>'CV Rotina &lt;2A - procedência'!X77</f>
        <v>0.44360189573459718</v>
      </c>
      <c r="M77" s="2">
        <f t="shared" si="6"/>
        <v>0</v>
      </c>
      <c r="N77" s="2">
        <f t="shared" si="7"/>
        <v>0</v>
      </c>
      <c r="O77" s="2">
        <f t="shared" si="8"/>
        <v>0</v>
      </c>
      <c r="P77" s="2">
        <f t="shared" si="9"/>
        <v>0</v>
      </c>
    </row>
    <row r="78" spans="1:16" x14ac:dyDescent="0.25">
      <c r="A78" s="2" t="s">
        <v>2</v>
      </c>
      <c r="B78" s="2" t="s">
        <v>82</v>
      </c>
      <c r="C78" s="4">
        <f>'CV Rotina &lt;2A - procedência'!F78</f>
        <v>0.34916455696202531</v>
      </c>
      <c r="D78" s="4">
        <f>'CV Rotina &lt;2A - procedência'!N78</f>
        <v>0.32607594936708861</v>
      </c>
      <c r="E78" s="4">
        <f>'CV Rotina &lt;2A - procedência'!H78</f>
        <v>0.28030379746835443</v>
      </c>
      <c r="F78" s="4">
        <f>'CV Rotina &lt;2A - procedência'!J78</f>
        <v>0.28212658227848103</v>
      </c>
      <c r="G78" s="4">
        <f>'CV Rotina &lt;2A - procedência'!L78</f>
        <v>0.33498734177215189</v>
      </c>
      <c r="H78" s="4">
        <f>'CV Rotina &lt;2A - procedência'!V78</f>
        <v>0.32081012658227848</v>
      </c>
      <c r="I78" s="4">
        <f>'CV Rotina &lt;2A - procedência'!P78</f>
        <v>0.30663291139240506</v>
      </c>
      <c r="J78" s="4">
        <f>'CV Rotina &lt;2A - procedência'!R78</f>
        <v>0.25053164556962026</v>
      </c>
      <c r="K78" s="4">
        <f>'CV Rotina &lt;2A - procedência'!T78</f>
        <v>0.31108860759493673</v>
      </c>
      <c r="L78" s="4">
        <f>'CV Rotina &lt;2A - procedência'!X78</f>
        <v>0.25741772151898734</v>
      </c>
      <c r="M78" s="2">
        <f t="shared" si="6"/>
        <v>0</v>
      </c>
      <c r="N78" s="2">
        <f t="shared" si="7"/>
        <v>0</v>
      </c>
      <c r="O78" s="2">
        <f t="shared" si="8"/>
        <v>0</v>
      </c>
      <c r="P78" s="2">
        <f t="shared" si="9"/>
        <v>0</v>
      </c>
    </row>
    <row r="79" spans="1:16" x14ac:dyDescent="0.25">
      <c r="A79" s="2" t="s">
        <v>2</v>
      </c>
      <c r="B79" s="2" t="s">
        <v>83</v>
      </c>
      <c r="C79" s="4">
        <f>'CV Rotina &lt;2A - procedência'!F79</f>
        <v>0.78317709652900935</v>
      </c>
      <c r="D79" s="4">
        <f>'CV Rotina &lt;2A - procedência'!N79</f>
        <v>0.31922979478084618</v>
      </c>
      <c r="E79" s="4">
        <f>'CV Rotina &lt;2A - procedência'!H79</f>
        <v>0.31132505700532048</v>
      </c>
      <c r="F79" s="4">
        <f>'CV Rotina &lt;2A - procedência'!J79</f>
        <v>0.31071700025335697</v>
      </c>
      <c r="G79" s="4">
        <f>'CV Rotina &lt;2A - procedência'!L79</f>
        <v>0.33047884469217126</v>
      </c>
      <c r="H79" s="4">
        <f>'CV Rotina &lt;2A - procedência'!V79</f>
        <v>0.34355206485938683</v>
      </c>
      <c r="I79" s="4">
        <f>'CV Rotina &lt;2A - procedência'!P79</f>
        <v>0.29034709906257916</v>
      </c>
      <c r="J79" s="4">
        <f>'CV Rotina &lt;2A - procedência'!R79</f>
        <v>0.2447428426653154</v>
      </c>
      <c r="K79" s="4">
        <f>'CV Rotina &lt;2A - procedência'!T79</f>
        <v>0.36696224980998221</v>
      </c>
      <c r="L79" s="4">
        <f>'CV Rotina &lt;2A - procedência'!X79</f>
        <v>0.28426653154294396</v>
      </c>
      <c r="M79" s="2">
        <f t="shared" si="6"/>
        <v>0</v>
      </c>
      <c r="N79" s="2">
        <f t="shared" si="7"/>
        <v>0</v>
      </c>
      <c r="O79" s="2">
        <f t="shared" si="8"/>
        <v>0</v>
      </c>
      <c r="P79" s="2">
        <f t="shared" si="9"/>
        <v>0</v>
      </c>
    </row>
    <row r="81" spans="1:16" s="18" customFormat="1" x14ac:dyDescent="0.25">
      <c r="A81"/>
      <c r="B81" s="13" t="s">
        <v>91</v>
      </c>
      <c r="C81" s="4">
        <f>'CV Rotina &lt;2A - procedência'!F81</f>
        <v>0.32315573770491801</v>
      </c>
      <c r="D81" s="4">
        <f>'CV Rotina &lt;2A - procedência'!N81</f>
        <v>0.38176229508196724</v>
      </c>
      <c r="E81" s="4">
        <f>'CV Rotina &lt;2A - procedência'!H81</f>
        <v>0.34610655737704921</v>
      </c>
      <c r="F81" s="4">
        <f>'CV Rotina &lt;2A - procedência'!J81</f>
        <v>0.34528688524590162</v>
      </c>
      <c r="G81" s="4">
        <f>'CV Rotina &lt;2A - procedência'!L81</f>
        <v>0.38934426229508196</v>
      </c>
      <c r="H81" s="4">
        <f>'CV Rotina &lt;2A - procedência'!V81</f>
        <v>0.37049180327868853</v>
      </c>
      <c r="I81" s="4">
        <f>'CV Rotina &lt;2A - procedência'!P81</f>
        <v>0.36823770491803276</v>
      </c>
      <c r="J81" s="4">
        <f>'CV Rotina &lt;2A - procedência'!R81</f>
        <v>0.28196721311475409</v>
      </c>
      <c r="K81" s="4">
        <f>'CV Rotina &lt;2A - procedência'!T81</f>
        <v>0.37745901639344265</v>
      </c>
      <c r="L81" s="4">
        <f>'CV Rotina &lt;2A - procedência'!X81</f>
        <v>0.32540983606557378</v>
      </c>
      <c r="M81" s="2">
        <f>COUNTIF(C81:D81,"&gt;=0,9")</f>
        <v>0</v>
      </c>
      <c r="N81" s="2">
        <f>COUNTIFS(E81:L81,"&gt;=0,95")</f>
        <v>0</v>
      </c>
      <c r="O81" s="2">
        <f t="shared" ref="O81" si="10">SUM(M81:N81)</f>
        <v>0</v>
      </c>
      <c r="P81" s="2">
        <f t="shared" ref="P81" si="11">COUNTIF(E81:H81,"&gt;=0,95")</f>
        <v>0</v>
      </c>
    </row>
    <row r="82" spans="1:16" s="18" customFormat="1" x14ac:dyDescent="0.25">
      <c r="A82"/>
      <c r="B82" s="13" t="s">
        <v>92</v>
      </c>
      <c r="C82" s="4">
        <f>'CV Rotina &lt;2A - procedência'!F82</f>
        <v>0.48529030399077938</v>
      </c>
      <c r="D82" s="4">
        <f>'CV Rotina &lt;2A - procedência'!N82</f>
        <v>0.37222302261921913</v>
      </c>
      <c r="E82" s="4">
        <f>'CV Rotina &lt;2A - procedência'!H82</f>
        <v>0.33453392882869903</v>
      </c>
      <c r="F82" s="4">
        <f>'CV Rotina &lt;2A - procedência'!J82</f>
        <v>0.33574412908802764</v>
      </c>
      <c r="G82" s="4">
        <f>'CV Rotina &lt;2A - procedência'!L82</f>
        <v>0.37083993660855785</v>
      </c>
      <c r="H82" s="4">
        <f>'CV Rotina &lt;2A - procedência'!V82</f>
        <v>0.38933871200115255</v>
      </c>
      <c r="I82" s="4">
        <f>'CV Rotina &lt;2A - procedência'!P82</f>
        <v>0.34058493012534213</v>
      </c>
      <c r="J82" s="4">
        <f>'CV Rotina &lt;2A - procedência'!R82</f>
        <v>0.30825529462613455</v>
      </c>
      <c r="K82" s="4">
        <f>'CV Rotina &lt;2A - procedência'!T82</f>
        <v>0.35925659126926957</v>
      </c>
      <c r="L82" s="4">
        <f>'CV Rotina &lt;2A - procedência'!X82</f>
        <v>0.32416078374873936</v>
      </c>
      <c r="M82" s="2">
        <f t="shared" ref="M82:M85" si="12">COUNTIF(C82:D82,"&gt;=0,9")</f>
        <v>0</v>
      </c>
      <c r="N82" s="2">
        <f t="shared" ref="N82:N85" si="13">COUNTIFS(E82:L82,"&gt;=0,95")</f>
        <v>0</v>
      </c>
      <c r="O82" s="2">
        <f t="shared" ref="O82:O85" si="14">SUM(M82:N82)</f>
        <v>0</v>
      </c>
      <c r="P82" s="2">
        <f t="shared" ref="P82:P85" si="15">COUNTIF(E82:H82,"&gt;=0,95")</f>
        <v>0</v>
      </c>
    </row>
    <row r="83" spans="1:16" s="18" customFormat="1" x14ac:dyDescent="0.25">
      <c r="A83"/>
      <c r="B83" s="13" t="s">
        <v>93</v>
      </c>
      <c r="C83" s="4">
        <f>'CV Rotina &lt;2A - procedência'!F83</f>
        <v>0.40542853808146695</v>
      </c>
      <c r="D83" s="4">
        <f>'CV Rotina &lt;2A - procedência'!N83</f>
        <v>0.36010426527992112</v>
      </c>
      <c r="E83" s="4">
        <f>'CV Rotina &lt;2A - procedência'!H83</f>
        <v>0.32473966100815704</v>
      </c>
      <c r="F83" s="4">
        <f>'CV Rotina &lt;2A - procedência'!J83</f>
        <v>0.32528433038087951</v>
      </c>
      <c r="G83" s="4">
        <f>'CV Rotina &lt;2A - procedência'!L83</f>
        <v>0.36823540091556328</v>
      </c>
      <c r="H83" s="4">
        <f>'CV Rotina &lt;2A - procedência'!V83</f>
        <v>0.35045583639169509</v>
      </c>
      <c r="I83" s="4">
        <f>'CV Rotina &lt;2A - procedência'!P83</f>
        <v>0.32579009479840748</v>
      </c>
      <c r="J83" s="4">
        <f>'CV Rotina &lt;2A - procedência'!R83</f>
        <v>0.27303497555471978</v>
      </c>
      <c r="K83" s="4">
        <f>'CV Rotina &lt;2A - procedência'!T83</f>
        <v>0.34711001024497151</v>
      </c>
      <c r="L83" s="4">
        <f>'CV Rotina &lt;2A - procedência'!X83</f>
        <v>0.27863728910272206</v>
      </c>
      <c r="M83" s="2">
        <f t="shared" si="12"/>
        <v>0</v>
      </c>
      <c r="N83" s="2">
        <f t="shared" si="13"/>
        <v>0</v>
      </c>
      <c r="O83" s="2">
        <f t="shared" si="14"/>
        <v>0</v>
      </c>
      <c r="P83" s="2">
        <f t="shared" si="15"/>
        <v>0</v>
      </c>
    </row>
    <row r="84" spans="1:16" s="18" customFormat="1" x14ac:dyDescent="0.25">
      <c r="A84"/>
      <c r="B84" s="13" t="s">
        <v>94</v>
      </c>
      <c r="C84" s="4">
        <f>'CV Rotina &lt;2A - procedência'!F84</f>
        <v>0.41864386930553932</v>
      </c>
      <c r="D84" s="4">
        <f>'CV Rotina &lt;2A - procedência'!N84</f>
        <v>0.39840730764726551</v>
      </c>
      <c r="E84" s="4">
        <f>'CV Rotina &lt;2A - procedência'!H84</f>
        <v>0.36215013467619162</v>
      </c>
      <c r="F84" s="4">
        <f>'CV Rotina &lt;2A - procedência'!J84</f>
        <v>0.36102588125073193</v>
      </c>
      <c r="G84" s="4">
        <f>'CV Rotina &lt;2A - procedência'!L84</f>
        <v>0.40473123316547605</v>
      </c>
      <c r="H84" s="4">
        <f>'CV Rotina &lt;2A - procedência'!V84</f>
        <v>0.40880665183276732</v>
      </c>
      <c r="I84" s="4">
        <f>'CV Rotina &lt;2A - procedência'!P84</f>
        <v>0.37929499941445138</v>
      </c>
      <c r="J84" s="4">
        <f>'CV Rotina &lt;2A - procedência'!R84</f>
        <v>0.29736503103407896</v>
      </c>
      <c r="K84" s="4">
        <f>'CV Rotina &lt;2A - procedência'!T84</f>
        <v>0.38379201311628997</v>
      </c>
      <c r="L84" s="4">
        <f>'CV Rotina &lt;2A - procedência'!X84</f>
        <v>0.3301089120505914</v>
      </c>
      <c r="M84" s="2">
        <f t="shared" si="12"/>
        <v>0</v>
      </c>
      <c r="N84" s="2">
        <f t="shared" si="13"/>
        <v>0</v>
      </c>
      <c r="O84" s="2">
        <f t="shared" si="14"/>
        <v>0</v>
      </c>
      <c r="P84" s="2">
        <f t="shared" si="15"/>
        <v>0</v>
      </c>
    </row>
    <row r="85" spans="1:16" s="18" customFormat="1" x14ac:dyDescent="0.25">
      <c r="A85"/>
      <c r="B85" s="15" t="s">
        <v>90</v>
      </c>
      <c r="C85" s="23">
        <f>'CV Rotina &lt;2A - procedência'!F85</f>
        <v>0.40898115001034874</v>
      </c>
      <c r="D85" s="23">
        <f>'CV Rotina &lt;2A - procedência'!N85</f>
        <v>0.37041494507516232</v>
      </c>
      <c r="E85" s="23">
        <f>'CV Rotina &lt;2A - procedência'!H85</f>
        <v>0.3345624027412592</v>
      </c>
      <c r="F85" s="23">
        <f>'CV Rotina &lt;2A - procedência'!J85</f>
        <v>0.33476937700745873</v>
      </c>
      <c r="G85" s="23">
        <f>'CV Rotina &lt;2A - procedência'!L85</f>
        <v>0.37692313589010434</v>
      </c>
      <c r="H85" s="23">
        <f>'CV Rotina &lt;2A - procedência'!V85</f>
        <v>0.36742531678561302</v>
      </c>
      <c r="I85" s="23">
        <f>'CV Rotina &lt;2A - procedência'!P85</f>
        <v>0.34127756782240076</v>
      </c>
      <c r="J85" s="23">
        <f>'CV Rotina &lt;2A - procedência'!R85</f>
        <v>0.28270385048792268</v>
      </c>
      <c r="K85" s="23">
        <f>'CV Rotina &lt;2A - procedência'!T85</f>
        <v>0.35813447194732123</v>
      </c>
      <c r="L85" s="23">
        <f>'CV Rotina &lt;2A - procedência'!X85</f>
        <v>0.29836490329702342</v>
      </c>
      <c r="M85" s="2">
        <f t="shared" si="12"/>
        <v>0</v>
      </c>
      <c r="N85" s="2">
        <f t="shared" si="13"/>
        <v>0</v>
      </c>
      <c r="O85" s="2">
        <f t="shared" si="14"/>
        <v>0</v>
      </c>
      <c r="P85" s="2">
        <f t="shared" si="15"/>
        <v>0</v>
      </c>
    </row>
    <row r="88" spans="1:16" x14ac:dyDescent="0.25">
      <c r="A88" s="9" t="s">
        <v>139</v>
      </c>
      <c r="B88" s="5"/>
    </row>
    <row r="89" spans="1:16" x14ac:dyDescent="0.25">
      <c r="A89" s="9" t="s">
        <v>138</v>
      </c>
      <c r="B89" s="5"/>
    </row>
    <row r="90" spans="1:16" x14ac:dyDescent="0.25">
      <c r="A90" s="6" t="s">
        <v>140</v>
      </c>
    </row>
    <row r="91" spans="1:16" x14ac:dyDescent="0.25">
      <c r="A91" t="s">
        <v>141</v>
      </c>
    </row>
    <row r="92" spans="1:16" x14ac:dyDescent="0.25">
      <c r="A92" t="s">
        <v>84</v>
      </c>
    </row>
    <row r="93" spans="1:16" ht="17.25" x14ac:dyDescent="0.25">
      <c r="A93" s="1" t="s">
        <v>85</v>
      </c>
    </row>
    <row r="94" spans="1:16" x14ac:dyDescent="0.25">
      <c r="A94" t="s">
        <v>86</v>
      </c>
    </row>
    <row r="95" spans="1:16" x14ac:dyDescent="0.25">
      <c r="A95" t="s">
        <v>87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M2" sqref="M2"/>
    </sheetView>
  </sheetViews>
  <sheetFormatPr defaultRowHeight="15" x14ac:dyDescent="0.25"/>
  <cols>
    <col min="1" max="1" width="18.140625" customWidth="1"/>
    <col min="2" max="2" width="23.85546875" bestFit="1" customWidth="1"/>
    <col min="3" max="11" width="13" customWidth="1"/>
    <col min="12" max="12" width="10.140625" customWidth="1"/>
    <col min="13" max="16" width="14.28515625" customWidth="1"/>
  </cols>
  <sheetData>
    <row r="1" spans="1:16" ht="59.25" customHeight="1" x14ac:dyDescent="0.25">
      <c r="A1" s="3" t="s">
        <v>0</v>
      </c>
      <c r="B1" s="3" t="s">
        <v>1</v>
      </c>
      <c r="C1" s="11" t="s">
        <v>117</v>
      </c>
      <c r="D1" s="11" t="s">
        <v>125</v>
      </c>
      <c r="E1" s="11" t="s">
        <v>119</v>
      </c>
      <c r="F1" s="11" t="s">
        <v>121</v>
      </c>
      <c r="G1" s="11" t="s">
        <v>123</v>
      </c>
      <c r="H1" s="11" t="s">
        <v>133</v>
      </c>
      <c r="I1" s="11" t="s">
        <v>127</v>
      </c>
      <c r="J1" s="11" t="s">
        <v>129</v>
      </c>
      <c r="K1" s="11" t="s">
        <v>131</v>
      </c>
      <c r="L1" s="11" t="s">
        <v>134</v>
      </c>
      <c r="M1" s="11" t="s">
        <v>146</v>
      </c>
      <c r="N1" s="11" t="s">
        <v>147</v>
      </c>
      <c r="O1" s="11" t="s">
        <v>148</v>
      </c>
      <c r="P1" s="24" t="s">
        <v>149</v>
      </c>
    </row>
    <row r="2" spans="1:16" x14ac:dyDescent="0.25">
      <c r="A2" s="2" t="s">
        <v>2</v>
      </c>
      <c r="B2" s="2" t="s">
        <v>6</v>
      </c>
      <c r="C2" s="4">
        <f>'CV Rotina &lt;2A - residência'!F2</f>
        <v>0.82660332541567694</v>
      </c>
      <c r="D2" s="4">
        <f>'CV Rotina &lt;2A - residência'!N2</f>
        <v>0.96199524940617576</v>
      </c>
      <c r="E2" s="4">
        <f>'CV Rotina &lt;2A - residência'!H2</f>
        <v>1.019002375296912</v>
      </c>
      <c r="F2" s="4">
        <f>'CV Rotina &lt;2A - residência'!J2</f>
        <v>1.9453681710213775</v>
      </c>
      <c r="G2" s="4">
        <f>'CV Rotina &lt;2A - residência'!L2</f>
        <v>1.026128266033254</v>
      </c>
      <c r="H2" s="4">
        <f>'CV Rotina &lt;2A - residência'!V2</f>
        <v>0.94774346793349162</v>
      </c>
      <c r="I2" s="4">
        <f>'CV Rotina &lt;2A - residência'!P2</f>
        <v>1.0118764845605701</v>
      </c>
      <c r="J2" s="4">
        <f>'CV Rotina &lt;2A - residência'!R2</f>
        <v>0.66983372921615192</v>
      </c>
      <c r="K2" s="4">
        <f>'CV Rotina &lt;2A - residência'!T2</f>
        <v>1.0332541567695961</v>
      </c>
      <c r="L2" s="4">
        <f>'CV Rotina &lt;2A - residência'!X2</f>
        <v>1.019002375296912</v>
      </c>
      <c r="M2" s="2">
        <f t="shared" ref="M2:M65" si="0">COUNTIF(C2:D2,"&gt;=0,9")</f>
        <v>1</v>
      </c>
      <c r="N2" s="2">
        <f t="shared" ref="N2:N65" si="1">COUNTIFS(E2:L2,"&gt;=0,95")</f>
        <v>6</v>
      </c>
      <c r="O2" s="2">
        <f>SUM(M2:N2)</f>
        <v>7</v>
      </c>
      <c r="P2" s="2">
        <f>COUNTIF(E2:H2,"&gt;=0,95")</f>
        <v>3</v>
      </c>
    </row>
    <row r="3" spans="1:16" x14ac:dyDescent="0.25">
      <c r="A3" s="2" t="s">
        <v>3</v>
      </c>
      <c r="B3" s="2" t="s">
        <v>7</v>
      </c>
      <c r="C3" s="4">
        <f>'CV Rotina &lt;2A - residência'!F3</f>
        <v>0.42</v>
      </c>
      <c r="D3" s="4">
        <f>'CV Rotina &lt;2A - residência'!N3</f>
        <v>0.38249999999999995</v>
      </c>
      <c r="E3" s="4">
        <f>'CV Rotina &lt;2A - residência'!H3</f>
        <v>0.36749999999999999</v>
      </c>
      <c r="F3" s="4">
        <f>'CV Rotina &lt;2A - residência'!J3</f>
        <v>0.77999999999999992</v>
      </c>
      <c r="G3" s="4">
        <f>'CV Rotina &lt;2A - residência'!L3</f>
        <v>0.36749999999999999</v>
      </c>
      <c r="H3" s="4">
        <f>'CV Rotina &lt;2A - residência'!V3</f>
        <v>0.33749999999999997</v>
      </c>
      <c r="I3" s="4">
        <f>'CV Rotina &lt;2A - residência'!P3</f>
        <v>0.42749999999999999</v>
      </c>
      <c r="J3" s="4">
        <f>'CV Rotina &lt;2A - residência'!R3</f>
        <v>0.26249999999999996</v>
      </c>
      <c r="K3" s="4">
        <f>'CV Rotina &lt;2A - residência'!T3</f>
        <v>0.43499999999999994</v>
      </c>
      <c r="L3" s="4">
        <f>'CV Rotina &lt;2A - residência'!X3</f>
        <v>0.40499999999999997</v>
      </c>
      <c r="M3" s="2">
        <f t="shared" si="0"/>
        <v>0</v>
      </c>
      <c r="N3" s="2">
        <f t="shared" si="1"/>
        <v>0</v>
      </c>
      <c r="O3" s="2">
        <f t="shared" ref="O3:O66" si="2">SUM(M3:N3)</f>
        <v>0</v>
      </c>
      <c r="P3" s="2">
        <f t="shared" ref="P3:P66" si="3">COUNTIF(E3:H3,"&gt;=0,95")</f>
        <v>0</v>
      </c>
    </row>
    <row r="4" spans="1:16" x14ac:dyDescent="0.25">
      <c r="A4" s="2" t="s">
        <v>4</v>
      </c>
      <c r="B4" s="2" t="s">
        <v>8</v>
      </c>
      <c r="C4" s="4">
        <f>'CV Rotina &lt;2A - residência'!F4</f>
        <v>0.52</v>
      </c>
      <c r="D4" s="4">
        <f>'CV Rotina &lt;2A - residência'!N4</f>
        <v>0.41</v>
      </c>
      <c r="E4" s="4">
        <f>'CV Rotina &lt;2A - residência'!H4</f>
        <v>0.4</v>
      </c>
      <c r="F4" s="4">
        <f>'CV Rotina &lt;2A - residência'!J4</f>
        <v>0.82</v>
      </c>
      <c r="G4" s="4">
        <f>'CV Rotina &lt;2A - residência'!L4</f>
        <v>0.4</v>
      </c>
      <c r="H4" s="4">
        <f>'CV Rotina &lt;2A - residência'!V4</f>
        <v>0.49</v>
      </c>
      <c r="I4" s="4">
        <f>'CV Rotina &lt;2A - residência'!P4</f>
        <v>0.41</v>
      </c>
      <c r="J4" s="4">
        <f>'CV Rotina &lt;2A - residência'!R4</f>
        <v>0.43</v>
      </c>
      <c r="K4" s="4">
        <f>'CV Rotina &lt;2A - residência'!T4</f>
        <v>0.49</v>
      </c>
      <c r="L4" s="4">
        <f>'CV Rotina &lt;2A - residência'!X4</f>
        <v>0.5</v>
      </c>
      <c r="M4" s="2">
        <f t="shared" si="0"/>
        <v>0</v>
      </c>
      <c r="N4" s="2">
        <f t="shared" si="1"/>
        <v>0</v>
      </c>
      <c r="O4" s="2">
        <f t="shared" si="2"/>
        <v>0</v>
      </c>
      <c r="P4" s="2">
        <f t="shared" si="3"/>
        <v>0</v>
      </c>
    </row>
    <row r="5" spans="1:16" x14ac:dyDescent="0.25">
      <c r="A5" s="2" t="s">
        <v>5</v>
      </c>
      <c r="B5" s="2" t="s">
        <v>9</v>
      </c>
      <c r="C5" s="4">
        <f>'CV Rotina &lt;2A - residência'!F5</f>
        <v>0.37434402332361516</v>
      </c>
      <c r="D5" s="4">
        <f>'CV Rotina &lt;2A - residência'!N5</f>
        <v>0.37084548104956272</v>
      </c>
      <c r="E5" s="4">
        <f>'CV Rotina &lt;2A - residência'!H5</f>
        <v>0.33935860058309042</v>
      </c>
      <c r="F5" s="4">
        <f>'CV Rotina &lt;2A - residência'!J5</f>
        <v>0.67871720116618084</v>
      </c>
      <c r="G5" s="4">
        <f>'CV Rotina &lt;2A - residência'!L5</f>
        <v>0.39533527696793008</v>
      </c>
      <c r="H5" s="4">
        <f>'CV Rotina &lt;2A - residência'!V5</f>
        <v>0.33586005830903792</v>
      </c>
      <c r="I5" s="4">
        <f>'CV Rotina &lt;2A - residência'!P5</f>
        <v>0.36734693877551022</v>
      </c>
      <c r="J5" s="4">
        <f>'CV Rotina &lt;2A - residência'!R5</f>
        <v>0.35335276967930029</v>
      </c>
      <c r="K5" s="4">
        <f>'CV Rotina &lt;2A - residência'!T5</f>
        <v>0.41982507288629739</v>
      </c>
      <c r="L5" s="4">
        <f>'CV Rotina &lt;2A - residência'!X5</f>
        <v>0.36384839650145773</v>
      </c>
      <c r="M5" s="2">
        <f t="shared" si="0"/>
        <v>0</v>
      </c>
      <c r="N5" s="2">
        <f t="shared" si="1"/>
        <v>0</v>
      </c>
      <c r="O5" s="2">
        <f t="shared" si="2"/>
        <v>0</v>
      </c>
      <c r="P5" s="2">
        <f t="shared" si="3"/>
        <v>0</v>
      </c>
    </row>
    <row r="6" spans="1:16" x14ac:dyDescent="0.25">
      <c r="A6" s="2" t="s">
        <v>5</v>
      </c>
      <c r="B6" s="2" t="s">
        <v>10</v>
      </c>
      <c r="C6" s="4">
        <f>'CV Rotina &lt;2A - residência'!F6</f>
        <v>0.45755395683453232</v>
      </c>
      <c r="D6" s="4">
        <f>'CV Rotina &lt;2A - residência'!N6</f>
        <v>0.4057553956834532</v>
      </c>
      <c r="E6" s="4">
        <f>'CV Rotina &lt;2A - residência'!H6</f>
        <v>0.3107913669064748</v>
      </c>
      <c r="F6" s="4">
        <f>'CV Rotina &lt;2A - residência'!J6</f>
        <v>0.59568345323741001</v>
      </c>
      <c r="G6" s="4">
        <f>'CV Rotina &lt;2A - residência'!L6</f>
        <v>0.44892086330935249</v>
      </c>
      <c r="H6" s="4">
        <f>'CV Rotina &lt;2A - residência'!V6</f>
        <v>0.29352517985611509</v>
      </c>
      <c r="I6" s="4">
        <f>'CV Rotina &lt;2A - residência'!P6</f>
        <v>0.37122302158273379</v>
      </c>
      <c r="J6" s="4">
        <f>'CV Rotina &lt;2A - residência'!R6</f>
        <v>0.24172661870503595</v>
      </c>
      <c r="K6" s="4">
        <f>'CV Rotina &lt;2A - residência'!T6</f>
        <v>0.34532374100719421</v>
      </c>
      <c r="L6" s="4">
        <f>'CV Rotina &lt;2A - residência'!X6</f>
        <v>0.31942446043165468</v>
      </c>
      <c r="M6" s="2">
        <f t="shared" si="0"/>
        <v>0</v>
      </c>
      <c r="N6" s="2">
        <f t="shared" si="1"/>
        <v>0</v>
      </c>
      <c r="O6" s="2">
        <f t="shared" si="2"/>
        <v>0</v>
      </c>
      <c r="P6" s="2">
        <f t="shared" si="3"/>
        <v>0</v>
      </c>
    </row>
    <row r="7" spans="1:16" x14ac:dyDescent="0.25">
      <c r="A7" s="2" t="s">
        <v>4</v>
      </c>
      <c r="B7" s="2" t="s">
        <v>11</v>
      </c>
      <c r="C7" s="4">
        <f>'CV Rotina &lt;2A - residência'!F7</f>
        <v>0.39207920792079215</v>
      </c>
      <c r="D7" s="4">
        <f>'CV Rotina &lt;2A - residência'!N7</f>
        <v>0.42772277227722777</v>
      </c>
      <c r="E7" s="4">
        <f>'CV Rotina &lt;2A - residência'!H7</f>
        <v>0.34455445544554458</v>
      </c>
      <c r="F7" s="4">
        <f>'CV Rotina &lt;2A - residência'!J7</f>
        <v>0.76039603960396052</v>
      </c>
      <c r="G7" s="4">
        <f>'CV Rotina &lt;2A - residência'!L7</f>
        <v>0.45148514851485155</v>
      </c>
      <c r="H7" s="4">
        <f>'CV Rotina &lt;2A - residência'!V7</f>
        <v>0.24950495049504953</v>
      </c>
      <c r="I7" s="4">
        <f>'CV Rotina &lt;2A - residência'!P7</f>
        <v>0.38019801980198026</v>
      </c>
      <c r="J7" s="4">
        <f>'CV Rotina &lt;2A - residência'!R7</f>
        <v>0.28514851485148518</v>
      </c>
      <c r="K7" s="4">
        <f>'CV Rotina &lt;2A - residência'!T7</f>
        <v>0.39207920792079215</v>
      </c>
      <c r="L7" s="4">
        <f>'CV Rotina &lt;2A - residência'!X7</f>
        <v>0.36831683168316837</v>
      </c>
      <c r="M7" s="2">
        <f t="shared" si="0"/>
        <v>0</v>
      </c>
      <c r="N7" s="2">
        <f t="shared" si="1"/>
        <v>0</v>
      </c>
      <c r="O7" s="2">
        <f t="shared" si="2"/>
        <v>0</v>
      </c>
      <c r="P7" s="2">
        <f t="shared" si="3"/>
        <v>0</v>
      </c>
    </row>
    <row r="8" spans="1:16" x14ac:dyDescent="0.25">
      <c r="A8" s="2" t="s">
        <v>5</v>
      </c>
      <c r="B8" s="2" t="s">
        <v>12</v>
      </c>
      <c r="C8" s="4">
        <f>'CV Rotina &lt;2A - residência'!F8</f>
        <v>0.42879177377892036</v>
      </c>
      <c r="D8" s="4">
        <f>'CV Rotina &lt;2A - residência'!N8</f>
        <v>0.38251928020565557</v>
      </c>
      <c r="E8" s="4">
        <f>'CV Rotina &lt;2A - residência'!H8</f>
        <v>0.38251928020565557</v>
      </c>
      <c r="F8" s="4">
        <f>'CV Rotina &lt;2A - residência'!J8</f>
        <v>0.76195372750642687</v>
      </c>
      <c r="G8" s="4">
        <f>'CV Rotina &lt;2A - residência'!L8</f>
        <v>0.39485861182519283</v>
      </c>
      <c r="H8" s="4">
        <f>'CV Rotina &lt;2A - residência'!V8</f>
        <v>0.41336760925449878</v>
      </c>
      <c r="I8" s="4">
        <f>'CV Rotina &lt;2A - residência'!P8</f>
        <v>0.39177377892030851</v>
      </c>
      <c r="J8" s="4">
        <f>'CV Rotina &lt;2A - residência'!R8</f>
        <v>0.28380462724935734</v>
      </c>
      <c r="K8" s="4">
        <f>'CV Rotina &lt;2A - residência'!T8</f>
        <v>0.45347043701799489</v>
      </c>
      <c r="L8" s="4">
        <f>'CV Rotina &lt;2A - residência'!X8</f>
        <v>0.3701799485861183</v>
      </c>
      <c r="M8" s="2">
        <f t="shared" si="0"/>
        <v>0</v>
      </c>
      <c r="N8" s="2">
        <f t="shared" si="1"/>
        <v>0</v>
      </c>
      <c r="O8" s="2">
        <f t="shared" si="2"/>
        <v>0</v>
      </c>
      <c r="P8" s="2">
        <f t="shared" si="3"/>
        <v>0</v>
      </c>
    </row>
    <row r="9" spans="1:16" x14ac:dyDescent="0.25">
      <c r="A9" s="2" t="s">
        <v>5</v>
      </c>
      <c r="B9" s="2" t="s">
        <v>13</v>
      </c>
      <c r="C9" s="4">
        <f>'CV Rotina &lt;2A - residência'!F9</f>
        <v>0.432</v>
      </c>
      <c r="D9" s="4">
        <f>'CV Rotina &lt;2A - residência'!N9</f>
        <v>0.41599999999999998</v>
      </c>
      <c r="E9" s="4">
        <f>'CV Rotina &lt;2A - residência'!H9</f>
        <v>0.24</v>
      </c>
      <c r="F9" s="4">
        <f>'CV Rotina &lt;2A - residência'!J9</f>
        <v>0.57599999999999996</v>
      </c>
      <c r="G9" s="4">
        <f>'CV Rotina &lt;2A - residência'!L9</f>
        <v>0.32</v>
      </c>
      <c r="H9" s="4">
        <f>'CV Rotina &lt;2A - residência'!V9</f>
        <v>0.54400000000000004</v>
      </c>
      <c r="I9" s="4">
        <f>'CV Rotina &lt;2A - residência'!P9</f>
        <v>0.30399999999999999</v>
      </c>
      <c r="J9" s="4">
        <f>'CV Rotina &lt;2A - residência'!R9</f>
        <v>0.36799999999999999</v>
      </c>
      <c r="K9" s="4">
        <f>'CV Rotina &lt;2A - residência'!T9</f>
        <v>0.33600000000000002</v>
      </c>
      <c r="L9" s="4">
        <f>'CV Rotina &lt;2A - residência'!X9</f>
        <v>0.33600000000000002</v>
      </c>
      <c r="M9" s="2">
        <f t="shared" si="0"/>
        <v>0</v>
      </c>
      <c r="N9" s="2">
        <f t="shared" si="1"/>
        <v>0</v>
      </c>
      <c r="O9" s="2">
        <f t="shared" si="2"/>
        <v>0</v>
      </c>
      <c r="P9" s="2">
        <f t="shared" si="3"/>
        <v>0</v>
      </c>
    </row>
    <row r="10" spans="1:16" x14ac:dyDescent="0.25">
      <c r="A10" s="2" t="s">
        <v>2</v>
      </c>
      <c r="B10" s="2" t="s">
        <v>14</v>
      </c>
      <c r="C10" s="4">
        <f>'CV Rotina &lt;2A - residência'!F10</f>
        <v>0.42236024844720499</v>
      </c>
      <c r="D10" s="4">
        <f>'CV Rotina &lt;2A - residência'!N10</f>
        <v>0.4115942028985507</v>
      </c>
      <c r="E10" s="4">
        <f>'CV Rotina &lt;2A - residência'!H10</f>
        <v>0.40165631469979296</v>
      </c>
      <c r="F10" s="4">
        <f>'CV Rotina &lt;2A - residência'!J10</f>
        <v>0.78426501035196683</v>
      </c>
      <c r="G10" s="4">
        <f>'CV Rotina &lt;2A - residência'!L10</f>
        <v>0.41904761904761906</v>
      </c>
      <c r="H10" s="4">
        <f>'CV Rotina &lt;2A - residência'!V10</f>
        <v>0.39668737060041409</v>
      </c>
      <c r="I10" s="4">
        <f>'CV Rotina &lt;2A - residência'!P10</f>
        <v>0.41407867494824019</v>
      </c>
      <c r="J10" s="4">
        <f>'CV Rotina &lt;2A - residência'!R10</f>
        <v>0.3105590062111801</v>
      </c>
      <c r="K10" s="4">
        <f>'CV Rotina &lt;2A - residência'!T10</f>
        <v>0.37598343685300206</v>
      </c>
      <c r="L10" s="4">
        <f>'CV Rotina &lt;2A - residência'!X10</f>
        <v>0.33374741200828156</v>
      </c>
      <c r="M10" s="2">
        <f t="shared" si="0"/>
        <v>0</v>
      </c>
      <c r="N10" s="2">
        <f t="shared" si="1"/>
        <v>0</v>
      </c>
      <c r="O10" s="2">
        <f t="shared" si="2"/>
        <v>0</v>
      </c>
      <c r="P10" s="2">
        <f t="shared" si="3"/>
        <v>0</v>
      </c>
    </row>
    <row r="11" spans="1:16" x14ac:dyDescent="0.25">
      <c r="A11" s="2" t="s">
        <v>5</v>
      </c>
      <c r="B11" s="2" t="s">
        <v>15</v>
      </c>
      <c r="C11" s="4">
        <f>'CV Rotina &lt;2A - residência'!F11</f>
        <v>0.36413793103448272</v>
      </c>
      <c r="D11" s="4">
        <f>'CV Rotina &lt;2A - residência'!N11</f>
        <v>0.39724137931034481</v>
      </c>
      <c r="E11" s="4">
        <f>'CV Rotina &lt;2A - residência'!H11</f>
        <v>0.38068965517241377</v>
      </c>
      <c r="F11" s="4">
        <f>'CV Rotina &lt;2A - residência'!J11</f>
        <v>0.76137931034482753</v>
      </c>
      <c r="G11" s="4">
        <f>'CV Rotina &lt;2A - residência'!L11</f>
        <v>0.39724137931034481</v>
      </c>
      <c r="H11" s="4">
        <f>'CV Rotina &lt;2A - residência'!V11</f>
        <v>0.41379310344827586</v>
      </c>
      <c r="I11" s="4">
        <f>'CV Rotina &lt;2A - residência'!P11</f>
        <v>0.38896551724137929</v>
      </c>
      <c r="J11" s="4">
        <f>'CV Rotina &lt;2A - residência'!R11</f>
        <v>0.36413793103448272</v>
      </c>
      <c r="K11" s="4">
        <f>'CV Rotina &lt;2A - residência'!T11</f>
        <v>0.34758620689655167</v>
      </c>
      <c r="L11" s="4">
        <f>'CV Rotina &lt;2A - residência'!X11</f>
        <v>0.32275862068965516</v>
      </c>
      <c r="M11" s="2">
        <f t="shared" si="0"/>
        <v>0</v>
      </c>
      <c r="N11" s="2">
        <f t="shared" si="1"/>
        <v>0</v>
      </c>
      <c r="O11" s="2">
        <f t="shared" si="2"/>
        <v>0</v>
      </c>
      <c r="P11" s="2">
        <f t="shared" si="3"/>
        <v>0</v>
      </c>
    </row>
    <row r="12" spans="1:16" x14ac:dyDescent="0.25">
      <c r="A12" s="2" t="s">
        <v>4</v>
      </c>
      <c r="B12" s="2" t="s">
        <v>16</v>
      </c>
      <c r="C12" s="4">
        <f>'CV Rotina &lt;2A - residência'!F12</f>
        <v>0.31263157894736843</v>
      </c>
      <c r="D12" s="4">
        <f>'CV Rotina &lt;2A - residência'!N12</f>
        <v>0.36631578947368421</v>
      </c>
      <c r="E12" s="4">
        <f>'CV Rotina &lt;2A - residência'!H12</f>
        <v>0.36</v>
      </c>
      <c r="F12" s="4">
        <f>'CV Rotina &lt;2A - residência'!J12</f>
        <v>0.70736842105263154</v>
      </c>
      <c r="G12" s="4">
        <f>'CV Rotina &lt;2A - residência'!L12</f>
        <v>0.38526315789473681</v>
      </c>
      <c r="H12" s="4">
        <f>'CV Rotina &lt;2A - residência'!V12</f>
        <v>0.40421052631578946</v>
      </c>
      <c r="I12" s="4">
        <f>'CV Rotina &lt;2A - residência'!P12</f>
        <v>0.36631578947368421</v>
      </c>
      <c r="J12" s="4">
        <f>'CV Rotina &lt;2A - residência'!R12</f>
        <v>0.34421052631578947</v>
      </c>
      <c r="K12" s="4">
        <f>'CV Rotina &lt;2A - residência'!T12</f>
        <v>0.38842105263157894</v>
      </c>
      <c r="L12" s="4">
        <f>'CV Rotina &lt;2A - residência'!X12</f>
        <v>0.33473684210526311</v>
      </c>
      <c r="M12" s="2">
        <f t="shared" si="0"/>
        <v>0</v>
      </c>
      <c r="N12" s="2">
        <f t="shared" si="1"/>
        <v>0</v>
      </c>
      <c r="O12" s="2">
        <f t="shared" si="2"/>
        <v>0</v>
      </c>
      <c r="P12" s="2">
        <f t="shared" si="3"/>
        <v>0</v>
      </c>
    </row>
    <row r="13" spans="1:16" x14ac:dyDescent="0.25">
      <c r="A13" s="2" t="s">
        <v>3</v>
      </c>
      <c r="B13" s="2" t="s">
        <v>17</v>
      </c>
      <c r="C13" s="4">
        <f>'CV Rotina &lt;2A - residência'!F13</f>
        <v>0.35260663507109002</v>
      </c>
      <c r="D13" s="4">
        <f>'CV Rotina &lt;2A - residência'!N13</f>
        <v>0.35829383886255922</v>
      </c>
      <c r="E13" s="4">
        <f>'CV Rotina &lt;2A - residência'!H13</f>
        <v>0.32037914691943126</v>
      </c>
      <c r="F13" s="4">
        <f>'CV Rotina &lt;2A - residência'!J13</f>
        <v>0.6502369668246446</v>
      </c>
      <c r="G13" s="4">
        <f>'CV Rotina &lt;2A - residência'!L13</f>
        <v>0.38104265402843601</v>
      </c>
      <c r="H13" s="4">
        <f>'CV Rotina &lt;2A - residência'!V13</f>
        <v>0.33933649289099527</v>
      </c>
      <c r="I13" s="4">
        <f>'CV Rotina &lt;2A - residência'!P13</f>
        <v>0.36966824644549762</v>
      </c>
      <c r="J13" s="4">
        <f>'CV Rotina &lt;2A - residência'!R13</f>
        <v>0.26350710900473934</v>
      </c>
      <c r="K13" s="4">
        <f>'CV Rotina &lt;2A - residência'!T13</f>
        <v>0.29383886255924169</v>
      </c>
      <c r="L13" s="4">
        <f>'CV Rotina &lt;2A - residência'!X13</f>
        <v>0.27109004739336495</v>
      </c>
      <c r="M13" s="2">
        <f t="shared" si="0"/>
        <v>0</v>
      </c>
      <c r="N13" s="2">
        <f t="shared" si="1"/>
        <v>0</v>
      </c>
      <c r="O13" s="2">
        <f t="shared" si="2"/>
        <v>0</v>
      </c>
      <c r="P13" s="2">
        <f t="shared" si="3"/>
        <v>0</v>
      </c>
    </row>
    <row r="14" spans="1:16" x14ac:dyDescent="0.25">
      <c r="A14" s="2" t="s">
        <v>3</v>
      </c>
      <c r="B14" s="2" t="s">
        <v>18</v>
      </c>
      <c r="C14" s="4">
        <f>'CV Rotina &lt;2A - residência'!F14</f>
        <v>0.46987951807228912</v>
      </c>
      <c r="D14" s="4">
        <f>'CV Rotina &lt;2A - residência'!N14</f>
        <v>0.53493975903614455</v>
      </c>
      <c r="E14" s="4">
        <f>'CV Rotina &lt;2A - residência'!H14</f>
        <v>0.48433734939759032</v>
      </c>
      <c r="F14" s="4">
        <f>'CV Rotina &lt;2A - residência'!J14</f>
        <v>0.99036144578313245</v>
      </c>
      <c r="G14" s="4">
        <f>'CV Rotina &lt;2A - residência'!L14</f>
        <v>0.54939759036144575</v>
      </c>
      <c r="H14" s="4">
        <f>'CV Rotina &lt;2A - residência'!V14</f>
        <v>0.4337349397590361</v>
      </c>
      <c r="I14" s="4">
        <f>'CV Rotina &lt;2A - residência'!P14</f>
        <v>0.45542168674698791</v>
      </c>
      <c r="J14" s="4">
        <f>'CV Rotina &lt;2A - residência'!R14</f>
        <v>0.36867469879518072</v>
      </c>
      <c r="K14" s="4">
        <f>'CV Rotina &lt;2A - residência'!T14</f>
        <v>0.45542168674698791</v>
      </c>
      <c r="L14" s="4">
        <f>'CV Rotina &lt;2A - residência'!X14</f>
        <v>0.40481927710843368</v>
      </c>
      <c r="M14" s="2">
        <f t="shared" si="0"/>
        <v>0</v>
      </c>
      <c r="N14" s="2">
        <f t="shared" si="1"/>
        <v>1</v>
      </c>
      <c r="O14" s="2">
        <f t="shared" si="2"/>
        <v>1</v>
      </c>
      <c r="P14" s="2">
        <f t="shared" si="3"/>
        <v>1</v>
      </c>
    </row>
    <row r="15" spans="1:16" x14ac:dyDescent="0.25">
      <c r="A15" s="2" t="s">
        <v>5</v>
      </c>
      <c r="B15" s="2" t="s">
        <v>19</v>
      </c>
      <c r="C15" s="4">
        <f>'CV Rotina &lt;2A - residência'!F15</f>
        <v>0.64954128440366965</v>
      </c>
      <c r="D15" s="4">
        <f>'CV Rotina &lt;2A - residência'!N15</f>
        <v>0.40733944954128437</v>
      </c>
      <c r="E15" s="4">
        <f>'CV Rotina &lt;2A - residência'!H15</f>
        <v>0.18715596330275228</v>
      </c>
      <c r="F15" s="4">
        <f>'CV Rotina &lt;2A - residência'!J15</f>
        <v>0.53944954128440359</v>
      </c>
      <c r="G15" s="4">
        <f>'CV Rotina &lt;2A - residência'!L15</f>
        <v>0.34128440366972473</v>
      </c>
      <c r="H15" s="4">
        <f>'CV Rotina &lt;2A - residência'!V15</f>
        <v>0.30825688073394492</v>
      </c>
      <c r="I15" s="4">
        <f>'CV Rotina &lt;2A - residência'!P15</f>
        <v>0.37431192660550455</v>
      </c>
      <c r="J15" s="4">
        <f>'CV Rotina &lt;2A - residência'!R15</f>
        <v>0.33027522935779813</v>
      </c>
      <c r="K15" s="4">
        <f>'CV Rotina &lt;2A - residência'!T15</f>
        <v>0.2311926605504587</v>
      </c>
      <c r="L15" s="4">
        <f>'CV Rotina &lt;2A - residência'!X15</f>
        <v>0.14311926605504585</v>
      </c>
      <c r="M15" s="2">
        <f t="shared" si="0"/>
        <v>0</v>
      </c>
      <c r="N15" s="2">
        <f t="shared" si="1"/>
        <v>0</v>
      </c>
      <c r="O15" s="2">
        <f t="shared" si="2"/>
        <v>0</v>
      </c>
      <c r="P15" s="2">
        <f t="shared" si="3"/>
        <v>0</v>
      </c>
    </row>
    <row r="16" spans="1:16" x14ac:dyDescent="0.25">
      <c r="A16" s="2" t="s">
        <v>2</v>
      </c>
      <c r="B16" s="2" t="s">
        <v>20</v>
      </c>
      <c r="C16" s="4">
        <f>'CV Rotina &lt;2A - residência'!F16</f>
        <v>0.35467980295566498</v>
      </c>
      <c r="D16" s="4">
        <f>'CV Rotina &lt;2A - residência'!N16</f>
        <v>0.39014778325123151</v>
      </c>
      <c r="E16" s="4">
        <f>'CV Rotina &lt;2A - residência'!H16</f>
        <v>0.37832512315270933</v>
      </c>
      <c r="F16" s="4">
        <f>'CV Rotina &lt;2A - residência'!J16</f>
        <v>0.74482758620689649</v>
      </c>
      <c r="G16" s="4">
        <f>'CV Rotina &lt;2A - residência'!L16</f>
        <v>0.38423645320197042</v>
      </c>
      <c r="H16" s="4">
        <f>'CV Rotina &lt;2A - residência'!V16</f>
        <v>0.58522167487684718</v>
      </c>
      <c r="I16" s="4">
        <f>'CV Rotina &lt;2A - residência'!P16</f>
        <v>0.37832512315270933</v>
      </c>
      <c r="J16" s="4">
        <f>'CV Rotina &lt;2A - residência'!R16</f>
        <v>0.43743842364532015</v>
      </c>
      <c r="K16" s="4">
        <f>'CV Rotina &lt;2A - residência'!T16</f>
        <v>0.4610837438423645</v>
      </c>
      <c r="L16" s="4">
        <f>'CV Rotina &lt;2A - residência'!X16</f>
        <v>0.42561576354679798</v>
      </c>
      <c r="M16" s="2">
        <f t="shared" si="0"/>
        <v>0</v>
      </c>
      <c r="N16" s="2">
        <f t="shared" si="1"/>
        <v>0</v>
      </c>
      <c r="O16" s="2">
        <f t="shared" si="2"/>
        <v>0</v>
      </c>
      <c r="P16" s="2">
        <f t="shared" si="3"/>
        <v>0</v>
      </c>
    </row>
    <row r="17" spans="1:16" x14ac:dyDescent="0.25">
      <c r="A17" s="2" t="s">
        <v>5</v>
      </c>
      <c r="B17" s="2" t="s">
        <v>21</v>
      </c>
      <c r="C17" s="4">
        <f>'CV Rotina &lt;2A - residência'!F17</f>
        <v>0.43670588235294117</v>
      </c>
      <c r="D17" s="4">
        <f>'CV Rotina &lt;2A - residência'!N17</f>
        <v>0.37929411764705884</v>
      </c>
      <c r="E17" s="4">
        <f>'CV Rotina &lt;2A - residência'!H17</f>
        <v>0.33835294117647058</v>
      </c>
      <c r="F17" s="4">
        <f>'CV Rotina &lt;2A - residência'!J17</f>
        <v>0.65929411764705881</v>
      </c>
      <c r="G17" s="4">
        <f>'CV Rotina &lt;2A - residência'!L17</f>
        <v>0.38400000000000001</v>
      </c>
      <c r="H17" s="4">
        <f>'CV Rotina &lt;2A - residência'!V17</f>
        <v>0.42964705882352944</v>
      </c>
      <c r="I17" s="4">
        <f>'CV Rotina &lt;2A - residência'!P17</f>
        <v>0.35858823529411765</v>
      </c>
      <c r="J17" s="4">
        <f>'CV Rotina &lt;2A - residência'!R17</f>
        <v>0.27623529411764708</v>
      </c>
      <c r="K17" s="4">
        <f>'CV Rotina &lt;2A - residência'!T17</f>
        <v>0.35858823529411765</v>
      </c>
      <c r="L17" s="4">
        <f>'CV Rotina &lt;2A - residência'!X17</f>
        <v>0.27341176470588235</v>
      </c>
      <c r="M17" s="2">
        <f t="shared" si="0"/>
        <v>0</v>
      </c>
      <c r="N17" s="2">
        <f t="shared" si="1"/>
        <v>0</v>
      </c>
      <c r="O17" s="2">
        <f t="shared" si="2"/>
        <v>0</v>
      </c>
      <c r="P17" s="2">
        <f t="shared" si="3"/>
        <v>0</v>
      </c>
    </row>
    <row r="18" spans="1:16" x14ac:dyDescent="0.25">
      <c r="A18" s="2" t="s">
        <v>2</v>
      </c>
      <c r="B18" s="2" t="s">
        <v>22</v>
      </c>
      <c r="C18" s="4">
        <f>'CV Rotina &lt;2A - residência'!F18</f>
        <v>0.37743589743589745</v>
      </c>
      <c r="D18" s="4">
        <f>'CV Rotina &lt;2A - residência'!N18</f>
        <v>0.36056980056980059</v>
      </c>
      <c r="E18" s="4">
        <f>'CV Rotina &lt;2A - residência'!H18</f>
        <v>0.33344729344729346</v>
      </c>
      <c r="F18" s="4">
        <f>'CV Rotina &lt;2A - residência'!J18</f>
        <v>0.65891737891737889</v>
      </c>
      <c r="G18" s="4">
        <f>'CV Rotina &lt;2A - residência'!L18</f>
        <v>0.36991452991452989</v>
      </c>
      <c r="H18" s="4">
        <f>'CV Rotina &lt;2A - residência'!V18</f>
        <v>0.33732193732193733</v>
      </c>
      <c r="I18" s="4">
        <f>'CV Rotina &lt;2A - residência'!P18</f>
        <v>0.34826210826210824</v>
      </c>
      <c r="J18" s="4">
        <f>'CV Rotina &lt;2A - residência'!R18</f>
        <v>0.27509971509971509</v>
      </c>
      <c r="K18" s="4">
        <f>'CV Rotina &lt;2A - residência'!T18</f>
        <v>0.33960113960113958</v>
      </c>
      <c r="L18" s="4">
        <f>'CV Rotina &lt;2A - residência'!X18</f>
        <v>0.27487179487179486</v>
      </c>
      <c r="M18" s="2">
        <f t="shared" si="0"/>
        <v>0</v>
      </c>
      <c r="N18" s="2">
        <f t="shared" si="1"/>
        <v>0</v>
      </c>
      <c r="O18" s="2">
        <f t="shared" si="2"/>
        <v>0</v>
      </c>
      <c r="P18" s="2">
        <f t="shared" si="3"/>
        <v>0</v>
      </c>
    </row>
    <row r="19" spans="1:16" x14ac:dyDescent="0.25">
      <c r="A19" s="2" t="s">
        <v>5</v>
      </c>
      <c r="B19" s="2" t="s">
        <v>23</v>
      </c>
      <c r="C19" s="4">
        <f>'CV Rotina &lt;2A - residência'!F19</f>
        <v>0.46879606879606883</v>
      </c>
      <c r="D19" s="4">
        <f>'CV Rotina &lt;2A - residência'!N19</f>
        <v>0.46289926289926298</v>
      </c>
      <c r="E19" s="4">
        <f>'CV Rotina &lt;2A - residência'!H19</f>
        <v>0.45405405405405408</v>
      </c>
      <c r="F19" s="4">
        <f>'CV Rotina &lt;2A - residência'!J19</f>
        <v>0.84324324324324329</v>
      </c>
      <c r="G19" s="4">
        <f>'CV Rotina &lt;2A - residência'!L19</f>
        <v>0.46879606879606883</v>
      </c>
      <c r="H19" s="4">
        <f>'CV Rotina &lt;2A - residência'!V19</f>
        <v>0.55429975429975431</v>
      </c>
      <c r="I19" s="4">
        <f>'CV Rotina &lt;2A - residência'!P19</f>
        <v>0.49533169533169541</v>
      </c>
      <c r="J19" s="4">
        <f>'CV Rotina &lt;2A - residência'!R19</f>
        <v>0.38918918918918921</v>
      </c>
      <c r="K19" s="4">
        <f>'CV Rotina &lt;2A - residência'!T19</f>
        <v>0.47764127764127767</v>
      </c>
      <c r="L19" s="4">
        <f>'CV Rotina &lt;2A - residência'!X19</f>
        <v>0.44520884520884524</v>
      </c>
      <c r="M19" s="2">
        <f t="shared" si="0"/>
        <v>0</v>
      </c>
      <c r="N19" s="2">
        <f t="shared" si="1"/>
        <v>0</v>
      </c>
      <c r="O19" s="2">
        <f t="shared" si="2"/>
        <v>0</v>
      </c>
      <c r="P19" s="2">
        <f t="shared" si="3"/>
        <v>0</v>
      </c>
    </row>
    <row r="20" spans="1:16" x14ac:dyDescent="0.25">
      <c r="A20" s="2" t="s">
        <v>4</v>
      </c>
      <c r="B20" s="2" t="s">
        <v>24</v>
      </c>
      <c r="C20" s="4">
        <f>'CV Rotina &lt;2A - residência'!F20</f>
        <v>0.47002012072434607</v>
      </c>
      <c r="D20" s="4">
        <f>'CV Rotina &lt;2A - residência'!N20</f>
        <v>0.3790744466800805</v>
      </c>
      <c r="E20" s="4">
        <f>'CV Rotina &lt;2A - residência'!H20</f>
        <v>0.3436619718309859</v>
      </c>
      <c r="F20" s="4">
        <f>'CV Rotina &lt;2A - residência'!J20</f>
        <v>0.65432595573440644</v>
      </c>
      <c r="G20" s="4">
        <f>'CV Rotina &lt;2A - residência'!L20</f>
        <v>0.37665995975855132</v>
      </c>
      <c r="H20" s="4">
        <f>'CV Rotina &lt;2A - residência'!V20</f>
        <v>0.35492957746478876</v>
      </c>
      <c r="I20" s="4">
        <f>'CV Rotina &lt;2A - residência'!P20</f>
        <v>0.3323943661971831</v>
      </c>
      <c r="J20" s="4">
        <f>'CV Rotina &lt;2A - residência'!R20</f>
        <v>0.26800804828973845</v>
      </c>
      <c r="K20" s="4">
        <f>'CV Rotina &lt;2A - residência'!T20</f>
        <v>0.29537223340040242</v>
      </c>
      <c r="L20" s="4">
        <f>'CV Rotina &lt;2A - residência'!X20</f>
        <v>0.25432595573440642</v>
      </c>
      <c r="M20" s="2">
        <f t="shared" si="0"/>
        <v>0</v>
      </c>
      <c r="N20" s="2">
        <f t="shared" si="1"/>
        <v>0</v>
      </c>
      <c r="O20" s="2">
        <f t="shared" si="2"/>
        <v>0</v>
      </c>
      <c r="P20" s="2">
        <f t="shared" si="3"/>
        <v>0</v>
      </c>
    </row>
    <row r="21" spans="1:16" x14ac:dyDescent="0.25">
      <c r="A21" s="2" t="s">
        <v>3</v>
      </c>
      <c r="B21" s="2" t="s">
        <v>25</v>
      </c>
      <c r="C21" s="4">
        <f>'CV Rotina &lt;2A - residência'!F21</f>
        <v>0.36307692307692307</v>
      </c>
      <c r="D21" s="4">
        <f>'CV Rotina &lt;2A - residência'!N21</f>
        <v>0.38153846153846155</v>
      </c>
      <c r="E21" s="4">
        <f>'CV Rotina &lt;2A - residência'!H21</f>
        <v>0.42461538461538462</v>
      </c>
      <c r="F21" s="4">
        <f>'CV Rotina &lt;2A - residência'!J21</f>
        <v>0.85538461538461541</v>
      </c>
      <c r="G21" s="4">
        <f>'CV Rotina &lt;2A - residência'!L21</f>
        <v>0.4276923076923077</v>
      </c>
      <c r="H21" s="4">
        <f>'CV Rotina &lt;2A - residência'!V21</f>
        <v>0.43076923076923079</v>
      </c>
      <c r="I21" s="4">
        <f>'CV Rotina &lt;2A - residência'!P21</f>
        <v>0.43384615384615383</v>
      </c>
      <c r="J21" s="4">
        <f>'CV Rotina &lt;2A - residência'!R21</f>
        <v>0.40923076923076923</v>
      </c>
      <c r="K21" s="4">
        <f>'CV Rotina &lt;2A - residência'!T21</f>
        <v>0.43384615384615383</v>
      </c>
      <c r="L21" s="4">
        <f>'CV Rotina &lt;2A - residência'!X21</f>
        <v>0.36</v>
      </c>
      <c r="M21" s="2">
        <f t="shared" si="0"/>
        <v>0</v>
      </c>
      <c r="N21" s="2">
        <f t="shared" si="1"/>
        <v>0</v>
      </c>
      <c r="O21" s="2">
        <f t="shared" si="2"/>
        <v>0</v>
      </c>
      <c r="P21" s="2">
        <f t="shared" si="3"/>
        <v>0</v>
      </c>
    </row>
    <row r="22" spans="1:16" x14ac:dyDescent="0.25">
      <c r="A22" s="2" t="s">
        <v>2</v>
      </c>
      <c r="B22" s="2" t="s">
        <v>26</v>
      </c>
      <c r="C22" s="4">
        <f>'CV Rotina &lt;2A - residência'!F22</f>
        <v>0.37752808988764042</v>
      </c>
      <c r="D22" s="4">
        <f>'CV Rotina &lt;2A - residência'!N22</f>
        <v>0.31685393258426964</v>
      </c>
      <c r="E22" s="4">
        <f>'CV Rotina &lt;2A - residência'!H22</f>
        <v>0.27640449438202247</v>
      </c>
      <c r="F22" s="4">
        <f>'CV Rotina &lt;2A - residência'!J22</f>
        <v>0.57977528089887642</v>
      </c>
      <c r="G22" s="4">
        <f>'CV Rotina &lt;2A - residência'!L22</f>
        <v>0.28988764044943821</v>
      </c>
      <c r="H22" s="4">
        <f>'CV Rotina &lt;2A - residência'!V22</f>
        <v>0.2696629213483146</v>
      </c>
      <c r="I22" s="4">
        <f>'CV Rotina &lt;2A - residência'!P22</f>
        <v>0.31685393258426964</v>
      </c>
      <c r="J22" s="4">
        <f>'CV Rotina &lt;2A - residência'!R22</f>
        <v>0.35730337078651681</v>
      </c>
      <c r="K22" s="4">
        <f>'CV Rotina &lt;2A - residência'!T22</f>
        <v>0.39101123595505616</v>
      </c>
      <c r="L22" s="4">
        <f>'CV Rotina &lt;2A - residência'!X22</f>
        <v>0.36404494382022468</v>
      </c>
      <c r="M22" s="2">
        <f t="shared" si="0"/>
        <v>0</v>
      </c>
      <c r="N22" s="2">
        <f t="shared" si="1"/>
        <v>0</v>
      </c>
      <c r="O22" s="2">
        <f t="shared" si="2"/>
        <v>0</v>
      </c>
      <c r="P22" s="2">
        <f t="shared" si="3"/>
        <v>0</v>
      </c>
    </row>
    <row r="23" spans="1:16" x14ac:dyDescent="0.25">
      <c r="A23" s="2" t="s">
        <v>5</v>
      </c>
      <c r="B23" s="2" t="s">
        <v>27</v>
      </c>
      <c r="C23" s="4">
        <f>'CV Rotina &lt;2A - residência'!F23</f>
        <v>0.52881355932203389</v>
      </c>
      <c r="D23" s="4">
        <f>'CV Rotina &lt;2A - residência'!N23</f>
        <v>0.30508474576271183</v>
      </c>
      <c r="E23" s="4">
        <f>'CV Rotina &lt;2A - residência'!H23</f>
        <v>0.24406779661016947</v>
      </c>
      <c r="F23" s="4">
        <f>'CV Rotina &lt;2A - residência'!J23</f>
        <v>0.50847457627118642</v>
      </c>
      <c r="G23" s="4">
        <f>'CV Rotina &lt;2A - residência'!L23</f>
        <v>0.30508474576271183</v>
      </c>
      <c r="H23" s="4">
        <f>'CV Rotina &lt;2A - residência'!V23</f>
        <v>0.42711864406779659</v>
      </c>
      <c r="I23" s="4">
        <f>'CV Rotina &lt;2A - residência'!P23</f>
        <v>0.36610169491525418</v>
      </c>
      <c r="J23" s="4">
        <f>'CV Rotina &lt;2A - residência'!R23</f>
        <v>0.42711864406779659</v>
      </c>
      <c r="K23" s="4">
        <f>'CV Rotina &lt;2A - residência'!T23</f>
        <v>0.42711864406779659</v>
      </c>
      <c r="L23" s="4">
        <f>'CV Rotina &lt;2A - residência'!X23</f>
        <v>0.40677966101694912</v>
      </c>
      <c r="M23" s="2">
        <f t="shared" si="0"/>
        <v>0</v>
      </c>
      <c r="N23" s="2">
        <f t="shared" si="1"/>
        <v>0</v>
      </c>
      <c r="O23" s="2">
        <f t="shared" si="2"/>
        <v>0</v>
      </c>
      <c r="P23" s="2">
        <f t="shared" si="3"/>
        <v>0</v>
      </c>
    </row>
    <row r="24" spans="1:16" x14ac:dyDescent="0.25">
      <c r="A24" s="2" t="s">
        <v>2</v>
      </c>
      <c r="B24" s="2" t="s">
        <v>28</v>
      </c>
      <c r="C24" s="4">
        <f>'CV Rotina &lt;2A - residência'!F24</f>
        <v>0.36027088036117383</v>
      </c>
      <c r="D24" s="4">
        <f>'CV Rotina &lt;2A - residência'!N24</f>
        <v>0.37652370203160274</v>
      </c>
      <c r="E24" s="4">
        <f>'CV Rotina &lt;2A - residência'!H24</f>
        <v>0.37381489841986459</v>
      </c>
      <c r="F24" s="4">
        <f>'CV Rotina &lt;2A - residência'!J24</f>
        <v>0.75033860045146739</v>
      </c>
      <c r="G24" s="4">
        <f>'CV Rotina &lt;2A - residência'!L24</f>
        <v>0.39819413092550793</v>
      </c>
      <c r="H24" s="4">
        <f>'CV Rotina &lt;2A - residência'!V24</f>
        <v>0.38465011286681722</v>
      </c>
      <c r="I24" s="4">
        <f>'CV Rotina &lt;2A - residência'!P24</f>
        <v>0.37652370203160274</v>
      </c>
      <c r="J24" s="4">
        <f>'CV Rotina &lt;2A - residência'!R24</f>
        <v>0.41986455981941312</v>
      </c>
      <c r="K24" s="4">
        <f>'CV Rotina &lt;2A - residência'!T24</f>
        <v>0.36839729119638831</v>
      </c>
      <c r="L24" s="4">
        <f>'CV Rotina &lt;2A - residência'!X24</f>
        <v>0.32505643340857793</v>
      </c>
      <c r="M24" s="2">
        <f t="shared" si="0"/>
        <v>0</v>
      </c>
      <c r="N24" s="2">
        <f t="shared" si="1"/>
        <v>0</v>
      </c>
      <c r="O24" s="2">
        <f t="shared" si="2"/>
        <v>0</v>
      </c>
      <c r="P24" s="2">
        <f t="shared" si="3"/>
        <v>0</v>
      </c>
    </row>
    <row r="25" spans="1:16" x14ac:dyDescent="0.25">
      <c r="A25" s="2" t="s">
        <v>5</v>
      </c>
      <c r="B25" s="2" t="s">
        <v>29</v>
      </c>
      <c r="C25" s="4">
        <f>'CV Rotina &lt;2A - residência'!F25</f>
        <v>0.29302325581395344</v>
      </c>
      <c r="D25" s="4">
        <f>'CV Rotina &lt;2A - residência'!N25</f>
        <v>0.54418604651162783</v>
      </c>
      <c r="E25" s="4">
        <f>'CV Rotina &lt;2A - residência'!H25</f>
        <v>0.29302325581395344</v>
      </c>
      <c r="F25" s="4">
        <f>'CV Rotina &lt;2A - residência'!J25</f>
        <v>0.61395348837209296</v>
      </c>
      <c r="G25" s="4">
        <f>'CV Rotina &lt;2A - residência'!L25</f>
        <v>0.47441860465116276</v>
      </c>
      <c r="H25" s="4">
        <f>'CV Rotina &lt;2A - residência'!V25</f>
        <v>0.4325581395348837</v>
      </c>
      <c r="I25" s="4">
        <f>'CV Rotina &lt;2A - residência'!P25</f>
        <v>0.4325581395348837</v>
      </c>
      <c r="J25" s="4">
        <f>'CV Rotina &lt;2A - residência'!R25</f>
        <v>0.20930232558139533</v>
      </c>
      <c r="K25" s="4">
        <f>'CV Rotina &lt;2A - residência'!T25</f>
        <v>0.26511627906976742</v>
      </c>
      <c r="L25" s="4">
        <f>'CV Rotina &lt;2A - residência'!X25</f>
        <v>0.22325581395348837</v>
      </c>
      <c r="M25" s="2">
        <f t="shared" si="0"/>
        <v>0</v>
      </c>
      <c r="N25" s="2">
        <f t="shared" si="1"/>
        <v>0</v>
      </c>
      <c r="O25" s="2">
        <f t="shared" si="2"/>
        <v>0</v>
      </c>
      <c r="P25" s="2">
        <f t="shared" si="3"/>
        <v>0</v>
      </c>
    </row>
    <row r="26" spans="1:16" x14ac:dyDescent="0.25">
      <c r="A26" s="2" t="s">
        <v>3</v>
      </c>
      <c r="B26" s="2" t="s">
        <v>30</v>
      </c>
      <c r="C26" s="4">
        <f>'CV Rotina &lt;2A - residência'!F26</f>
        <v>0.40308880308880313</v>
      </c>
      <c r="D26" s="4">
        <f>'CV Rotina &lt;2A - residência'!N26</f>
        <v>0.39845559845559847</v>
      </c>
      <c r="E26" s="4">
        <f>'CV Rotina &lt;2A - residência'!H26</f>
        <v>0.41698841698841704</v>
      </c>
      <c r="F26" s="4">
        <f>'CV Rotina &lt;2A - residência'!J26</f>
        <v>0.78301158301158313</v>
      </c>
      <c r="G26" s="4">
        <f>'CV Rotina &lt;2A - residência'!L26</f>
        <v>0.41698841698841704</v>
      </c>
      <c r="H26" s="4">
        <f>'CV Rotina &lt;2A - residência'!V26</f>
        <v>0.40308880308880313</v>
      </c>
      <c r="I26" s="4">
        <f>'CV Rotina &lt;2A - residência'!P26</f>
        <v>0.39382239382239387</v>
      </c>
      <c r="J26" s="4">
        <f>'CV Rotina &lt;2A - residência'!R26</f>
        <v>0.34285714285714286</v>
      </c>
      <c r="K26" s="4">
        <f>'CV Rotina &lt;2A - residência'!T26</f>
        <v>0.34285714285714286</v>
      </c>
      <c r="L26" s="4">
        <f>'CV Rotina &lt;2A - residência'!X26</f>
        <v>0.29189189189189191</v>
      </c>
      <c r="M26" s="2">
        <f t="shared" si="0"/>
        <v>0</v>
      </c>
      <c r="N26" s="2">
        <f t="shared" si="1"/>
        <v>0</v>
      </c>
      <c r="O26" s="2">
        <f t="shared" si="2"/>
        <v>0</v>
      </c>
      <c r="P26" s="2">
        <f t="shared" si="3"/>
        <v>0</v>
      </c>
    </row>
    <row r="27" spans="1:16" x14ac:dyDescent="0.25">
      <c r="A27" s="2" t="s">
        <v>2</v>
      </c>
      <c r="B27" s="2" t="s">
        <v>31</v>
      </c>
      <c r="C27" s="4">
        <f>'CV Rotina &lt;2A - residência'!F27</f>
        <v>0.33653136531365319</v>
      </c>
      <c r="D27" s="4">
        <f>'CV Rotina &lt;2A - residência'!N27</f>
        <v>0.30996309963099633</v>
      </c>
      <c r="E27" s="4">
        <f>'CV Rotina &lt;2A - residência'!H27</f>
        <v>0.27896678966789668</v>
      </c>
      <c r="F27" s="4">
        <f>'CV Rotina &lt;2A - residência'!J27</f>
        <v>0.61107011070110706</v>
      </c>
      <c r="G27" s="4">
        <f>'CV Rotina &lt;2A - residência'!L27</f>
        <v>0.26568265682656828</v>
      </c>
      <c r="H27" s="4">
        <f>'CV Rotina &lt;2A - residência'!V27</f>
        <v>0.33653136531365319</v>
      </c>
      <c r="I27" s="4">
        <f>'CV Rotina &lt;2A - residência'!P27</f>
        <v>0.34538745387453879</v>
      </c>
      <c r="J27" s="4">
        <f>'CV Rotina &lt;2A - residência'!R27</f>
        <v>0.31881918819188193</v>
      </c>
      <c r="K27" s="4">
        <f>'CV Rotina &lt;2A - residência'!T27</f>
        <v>0.25239852398523988</v>
      </c>
      <c r="L27" s="4">
        <f>'CV Rotina &lt;2A - residência'!X27</f>
        <v>0.23468634686346865</v>
      </c>
      <c r="M27" s="2">
        <f t="shared" si="0"/>
        <v>0</v>
      </c>
      <c r="N27" s="2">
        <f t="shared" si="1"/>
        <v>0</v>
      </c>
      <c r="O27" s="2">
        <f t="shared" si="2"/>
        <v>0</v>
      </c>
      <c r="P27" s="2">
        <f t="shared" si="3"/>
        <v>0</v>
      </c>
    </row>
    <row r="28" spans="1:16" x14ac:dyDescent="0.25">
      <c r="A28" s="2" t="s">
        <v>4</v>
      </c>
      <c r="B28" s="2" t="s">
        <v>32</v>
      </c>
      <c r="C28" s="4">
        <f>'CV Rotina &lt;2A - residência'!F28</f>
        <v>0.39375000000000004</v>
      </c>
      <c r="D28" s="4">
        <f>'CV Rotina &lt;2A - residência'!N28</f>
        <v>0.34687500000000004</v>
      </c>
      <c r="E28" s="4">
        <f>'CV Rotina &lt;2A - residência'!H28</f>
        <v>0.36562500000000003</v>
      </c>
      <c r="F28" s="4">
        <f>'CV Rotina &lt;2A - residência'!J28</f>
        <v>0.75000000000000011</v>
      </c>
      <c r="G28" s="4">
        <f>'CV Rotina &lt;2A - residência'!L28</f>
        <v>0.33750000000000002</v>
      </c>
      <c r="H28" s="4">
        <f>'CV Rotina &lt;2A - residência'!V28</f>
        <v>0.515625</v>
      </c>
      <c r="I28" s="4">
        <f>'CV Rotina &lt;2A - residência'!P28</f>
        <v>0.32812500000000006</v>
      </c>
      <c r="J28" s="4">
        <f>'CV Rotina &lt;2A - residência'!R28</f>
        <v>0.41250000000000003</v>
      </c>
      <c r="K28" s="4">
        <f>'CV Rotina &lt;2A - residência'!T28</f>
        <v>0.47812500000000002</v>
      </c>
      <c r="L28" s="4">
        <f>'CV Rotina &lt;2A - residência'!X28</f>
        <v>0.40312500000000001</v>
      </c>
      <c r="M28" s="2">
        <f t="shared" si="0"/>
        <v>0</v>
      </c>
      <c r="N28" s="2">
        <f t="shared" si="1"/>
        <v>0</v>
      </c>
      <c r="O28" s="2">
        <f t="shared" si="2"/>
        <v>0</v>
      </c>
      <c r="P28" s="2">
        <f t="shared" si="3"/>
        <v>0</v>
      </c>
    </row>
    <row r="29" spans="1:16" x14ac:dyDescent="0.25">
      <c r="A29" s="2" t="s">
        <v>5</v>
      </c>
      <c r="B29" s="2" t="s">
        <v>33</v>
      </c>
      <c r="C29" s="4">
        <f>'CV Rotina &lt;2A - residência'!F29</f>
        <v>0.36363636363636365</v>
      </c>
      <c r="D29" s="4">
        <f>'CV Rotina &lt;2A - residência'!N29</f>
        <v>0.35524475524475524</v>
      </c>
      <c r="E29" s="4">
        <f>'CV Rotina &lt;2A - residência'!H29</f>
        <v>0.36643356643356645</v>
      </c>
      <c r="F29" s="4">
        <f>'CV Rotina &lt;2A - residência'!J29</f>
        <v>0.72447552447552443</v>
      </c>
      <c r="G29" s="4">
        <f>'CV Rotina &lt;2A - residência'!L29</f>
        <v>0.37202797202797205</v>
      </c>
      <c r="H29" s="4">
        <f>'CV Rotina &lt;2A - residência'!V29</f>
        <v>0.33846153846153848</v>
      </c>
      <c r="I29" s="4">
        <f>'CV Rotina &lt;2A - residência'!P29</f>
        <v>0.38041958041958041</v>
      </c>
      <c r="J29" s="4">
        <f>'CV Rotina &lt;2A - residência'!R29</f>
        <v>0.30489510489510491</v>
      </c>
      <c r="K29" s="4">
        <f>'CV Rotina &lt;2A - residência'!T29</f>
        <v>0.32447552447552447</v>
      </c>
      <c r="L29" s="4">
        <f>'CV Rotina &lt;2A - residência'!X29</f>
        <v>0.30769230769230771</v>
      </c>
      <c r="M29" s="2">
        <f t="shared" si="0"/>
        <v>0</v>
      </c>
      <c r="N29" s="2">
        <f t="shared" si="1"/>
        <v>0</v>
      </c>
      <c r="O29" s="2">
        <f t="shared" si="2"/>
        <v>0</v>
      </c>
      <c r="P29" s="2">
        <f t="shared" si="3"/>
        <v>0</v>
      </c>
    </row>
    <row r="30" spans="1:16" x14ac:dyDescent="0.25">
      <c r="A30" s="2" t="s">
        <v>2</v>
      </c>
      <c r="B30" s="2" t="s">
        <v>34</v>
      </c>
      <c r="C30" s="4">
        <f>'CV Rotina &lt;2A - residência'!F30</f>
        <v>0.41406593406593412</v>
      </c>
      <c r="D30" s="4">
        <f>'CV Rotina &lt;2A - residência'!N30</f>
        <v>0.36791208791208796</v>
      </c>
      <c r="E30" s="4">
        <f>'CV Rotina &lt;2A - residência'!H30</f>
        <v>0.30461538461538462</v>
      </c>
      <c r="F30" s="4">
        <f>'CV Rotina &lt;2A - residência'!J30</f>
        <v>0.5967032967032968</v>
      </c>
      <c r="G30" s="4">
        <f>'CV Rotina &lt;2A - residência'!L30</f>
        <v>0.36263736263736268</v>
      </c>
      <c r="H30" s="4">
        <f>'CV Rotina &lt;2A - residência'!V30</f>
        <v>0.33956043956043958</v>
      </c>
      <c r="I30" s="4">
        <f>'CV Rotina &lt;2A - residência'!P30</f>
        <v>0.2630769230769231</v>
      </c>
      <c r="J30" s="4">
        <f>'CV Rotina &lt;2A - residência'!R30</f>
        <v>0.25648351648351653</v>
      </c>
      <c r="K30" s="4">
        <f>'CV Rotina &lt;2A - residência'!T30</f>
        <v>0.32043956043956046</v>
      </c>
      <c r="L30" s="4">
        <f>'CV Rotina &lt;2A - residência'!X30</f>
        <v>0.28417582417582421</v>
      </c>
      <c r="M30" s="2">
        <f t="shared" si="0"/>
        <v>0</v>
      </c>
      <c r="N30" s="2">
        <f t="shared" si="1"/>
        <v>0</v>
      </c>
      <c r="O30" s="2">
        <f t="shared" si="2"/>
        <v>0</v>
      </c>
      <c r="P30" s="2">
        <f t="shared" si="3"/>
        <v>0</v>
      </c>
    </row>
    <row r="31" spans="1:16" x14ac:dyDescent="0.25">
      <c r="A31" s="2" t="s">
        <v>2</v>
      </c>
      <c r="B31" s="2" t="s">
        <v>35</v>
      </c>
      <c r="C31" s="4">
        <f>'CV Rotina &lt;2A - residência'!F31</f>
        <v>0.43369565217391304</v>
      </c>
      <c r="D31" s="4">
        <f>'CV Rotina &lt;2A - residência'!N31</f>
        <v>0.44673913043478258</v>
      </c>
      <c r="E31" s="4">
        <f>'CV Rotina &lt;2A - residência'!H31</f>
        <v>0.40434782608695652</v>
      </c>
      <c r="F31" s="4">
        <f>'CV Rotina &lt;2A - residência'!J31</f>
        <v>0.81521739130434778</v>
      </c>
      <c r="G31" s="4">
        <f>'CV Rotina &lt;2A - residência'!L31</f>
        <v>0.43043478260869561</v>
      </c>
      <c r="H31" s="4">
        <f>'CV Rotina &lt;2A - residência'!V31</f>
        <v>0.4695652173913043</v>
      </c>
      <c r="I31" s="4">
        <f>'CV Rotina &lt;2A - residência'!P31</f>
        <v>0.45326086956521738</v>
      </c>
      <c r="J31" s="4">
        <f>'CV Rotina &lt;2A - residência'!R31</f>
        <v>0.42717391304347824</v>
      </c>
      <c r="K31" s="4">
        <f>'CV Rotina &lt;2A - residência'!T31</f>
        <v>0.44673913043478258</v>
      </c>
      <c r="L31" s="4">
        <f>'CV Rotina &lt;2A - residência'!X31</f>
        <v>0.42065217391304344</v>
      </c>
      <c r="M31" s="2">
        <f t="shared" si="0"/>
        <v>0</v>
      </c>
      <c r="N31" s="2">
        <f t="shared" si="1"/>
        <v>0</v>
      </c>
      <c r="O31" s="2">
        <f t="shared" si="2"/>
        <v>0</v>
      </c>
      <c r="P31" s="2">
        <f t="shared" si="3"/>
        <v>0</v>
      </c>
    </row>
    <row r="32" spans="1:16" x14ac:dyDescent="0.25">
      <c r="A32" s="2" t="s">
        <v>2</v>
      </c>
      <c r="B32" s="2" t="s">
        <v>36</v>
      </c>
      <c r="C32" s="4">
        <f>'CV Rotina &lt;2A - residência'!F32</f>
        <v>0.40816326530612246</v>
      </c>
      <c r="D32" s="4">
        <f>'CV Rotina &lt;2A - residência'!N32</f>
        <v>0.3510204081632653</v>
      </c>
      <c r="E32" s="4">
        <f>'CV Rotina &lt;2A - residência'!H32</f>
        <v>0.2857142857142857</v>
      </c>
      <c r="F32" s="4">
        <f>'CV Rotina &lt;2A - residência'!J32</f>
        <v>0.61224489795918369</v>
      </c>
      <c r="G32" s="4">
        <f>'CV Rotina &lt;2A - residência'!L32</f>
        <v>0.33469387755102042</v>
      </c>
      <c r="H32" s="4">
        <f>'CV Rotina &lt;2A - residência'!V32</f>
        <v>0.42448979591836733</v>
      </c>
      <c r="I32" s="4">
        <f>'CV Rotina &lt;2A - residência'!P32</f>
        <v>0.2857142857142857</v>
      </c>
      <c r="J32" s="4">
        <f>'CV Rotina &lt;2A - residência'!R32</f>
        <v>0.26938775510204083</v>
      </c>
      <c r="K32" s="4">
        <f>'CV Rotina &lt;2A - residência'!T32</f>
        <v>0.34285714285714286</v>
      </c>
      <c r="L32" s="4">
        <f>'CV Rotina &lt;2A - residência'!X32</f>
        <v>0.32653061224489793</v>
      </c>
      <c r="M32" s="2">
        <f t="shared" si="0"/>
        <v>0</v>
      </c>
      <c r="N32" s="2">
        <f t="shared" si="1"/>
        <v>0</v>
      </c>
      <c r="O32" s="2">
        <f t="shared" si="2"/>
        <v>0</v>
      </c>
      <c r="P32" s="2">
        <f t="shared" si="3"/>
        <v>0</v>
      </c>
    </row>
    <row r="33" spans="1:16" x14ac:dyDescent="0.25">
      <c r="A33" s="2" t="s">
        <v>5</v>
      </c>
      <c r="B33" s="2" t="s">
        <v>37</v>
      </c>
      <c r="C33" s="4">
        <f>'CV Rotina &lt;2A - residência'!F33</f>
        <v>0.38769230769230767</v>
      </c>
      <c r="D33" s="4">
        <f>'CV Rotina &lt;2A - residência'!N33</f>
        <v>0.41538461538461535</v>
      </c>
      <c r="E33" s="4">
        <f>'CV Rotina &lt;2A - residência'!H33</f>
        <v>0.35076923076923072</v>
      </c>
      <c r="F33" s="4">
        <f>'CV Rotina &lt;2A - residência'!J33</f>
        <v>0.71076923076923071</v>
      </c>
      <c r="G33" s="4">
        <f>'CV Rotina &lt;2A - residência'!L33</f>
        <v>0.39692307692307688</v>
      </c>
      <c r="H33" s="4">
        <f>'CV Rotina &lt;2A - residência'!V33</f>
        <v>0.42461538461538456</v>
      </c>
      <c r="I33" s="4">
        <f>'CV Rotina &lt;2A - residência'!P33</f>
        <v>0.35076923076923072</v>
      </c>
      <c r="J33" s="4">
        <f>'CV Rotina &lt;2A - residência'!R33</f>
        <v>0.29538461538461536</v>
      </c>
      <c r="K33" s="4">
        <f>'CV Rotina &lt;2A - residência'!T33</f>
        <v>0.42461538461538456</v>
      </c>
      <c r="L33" s="4">
        <f>'CV Rotina &lt;2A - residência'!X33</f>
        <v>0.43384615384615383</v>
      </c>
      <c r="M33" s="2">
        <f t="shared" si="0"/>
        <v>0</v>
      </c>
      <c r="N33" s="2">
        <f t="shared" si="1"/>
        <v>0</v>
      </c>
      <c r="O33" s="2">
        <f t="shared" si="2"/>
        <v>0</v>
      </c>
      <c r="P33" s="2">
        <f t="shared" si="3"/>
        <v>0</v>
      </c>
    </row>
    <row r="34" spans="1:16" x14ac:dyDescent="0.25">
      <c r="A34" s="2" t="s">
        <v>5</v>
      </c>
      <c r="B34" s="2" t="s">
        <v>38</v>
      </c>
      <c r="C34" s="4">
        <f>'CV Rotina &lt;2A - residência'!F34</f>
        <v>0.39661016949152539</v>
      </c>
      <c r="D34" s="4">
        <f>'CV Rotina &lt;2A - residência'!N34</f>
        <v>0.50847457627118642</v>
      </c>
      <c r="E34" s="4">
        <f>'CV Rotina &lt;2A - residência'!H34</f>
        <v>0.52881355932203389</v>
      </c>
      <c r="F34" s="4">
        <f>'CV Rotina &lt;2A - residência'!J34</f>
        <v>0.95593220338983043</v>
      </c>
      <c r="G34" s="4">
        <f>'CV Rotina &lt;2A - residência'!L34</f>
        <v>0.46779661016949148</v>
      </c>
      <c r="H34" s="4">
        <f>'CV Rotina &lt;2A - residência'!V34</f>
        <v>0.49830508474576268</v>
      </c>
      <c r="I34" s="4">
        <f>'CV Rotina &lt;2A - residência'!P34</f>
        <v>0.56949152542372872</v>
      </c>
      <c r="J34" s="4">
        <f>'CV Rotina &lt;2A - residência'!R34</f>
        <v>0.46779661016949148</v>
      </c>
      <c r="K34" s="4">
        <f>'CV Rotina &lt;2A - residência'!T34</f>
        <v>0.64067796610169481</v>
      </c>
      <c r="L34" s="4">
        <f>'CV Rotina &lt;2A - residência'!X34</f>
        <v>0.50847457627118642</v>
      </c>
      <c r="M34" s="2">
        <f t="shared" si="0"/>
        <v>0</v>
      </c>
      <c r="N34" s="2">
        <f t="shared" si="1"/>
        <v>1</v>
      </c>
      <c r="O34" s="2">
        <f>SUM(M34:N34)</f>
        <v>1</v>
      </c>
      <c r="P34" s="2">
        <f t="shared" si="3"/>
        <v>1</v>
      </c>
    </row>
    <row r="35" spans="1:16" x14ac:dyDescent="0.25">
      <c r="A35" s="2" t="s">
        <v>5</v>
      </c>
      <c r="B35" s="2" t="s">
        <v>39</v>
      </c>
      <c r="C35" s="4">
        <f>'CV Rotina &lt;2A - residência'!F35</f>
        <v>0.35530726256983242</v>
      </c>
      <c r="D35" s="4">
        <f>'CV Rotina &lt;2A - residência'!N35</f>
        <v>0.49608938547486037</v>
      </c>
      <c r="E35" s="4">
        <f>'CV Rotina &lt;2A - residência'!H35</f>
        <v>0.42234636871508385</v>
      </c>
      <c r="F35" s="4">
        <f>'CV Rotina &lt;2A - residência'!J35</f>
        <v>0.79776536312849167</v>
      </c>
      <c r="G35" s="4">
        <f>'CV Rotina &lt;2A - residência'!L35</f>
        <v>0.5430167597765363</v>
      </c>
      <c r="H35" s="4">
        <f>'CV Rotina &lt;2A - residência'!V35</f>
        <v>0.4022346368715084</v>
      </c>
      <c r="I35" s="4">
        <f>'CV Rotina &lt;2A - residência'!P35</f>
        <v>0.4022346368715084</v>
      </c>
      <c r="J35" s="4">
        <f>'CV Rotina &lt;2A - residência'!R35</f>
        <v>0.32849162011173189</v>
      </c>
      <c r="K35" s="4">
        <f>'CV Rotina &lt;2A - residência'!T35</f>
        <v>0.40893854748603353</v>
      </c>
      <c r="L35" s="4">
        <f>'CV Rotina &lt;2A - residência'!X35</f>
        <v>0.382122905027933</v>
      </c>
      <c r="M35" s="2">
        <f t="shared" si="0"/>
        <v>0</v>
      </c>
      <c r="N35" s="2">
        <f t="shared" si="1"/>
        <v>0</v>
      </c>
      <c r="O35" s="2">
        <f t="shared" si="2"/>
        <v>0</v>
      </c>
      <c r="P35" s="2">
        <f t="shared" si="3"/>
        <v>0</v>
      </c>
    </row>
    <row r="36" spans="1:16" x14ac:dyDescent="0.25">
      <c r="A36" s="2" t="s">
        <v>2</v>
      </c>
      <c r="B36" s="2" t="s">
        <v>40</v>
      </c>
      <c r="C36" s="4">
        <f>'CV Rotina &lt;2A - residência'!F36</f>
        <v>0.48169014084507039</v>
      </c>
      <c r="D36" s="4">
        <f>'CV Rotina &lt;2A - residência'!N36</f>
        <v>0.41408450704225347</v>
      </c>
      <c r="E36" s="4">
        <f>'CV Rotina &lt;2A - residência'!H36</f>
        <v>0.44788732394366193</v>
      </c>
      <c r="F36" s="4">
        <f>'CV Rotina &lt;2A - residência'!J36</f>
        <v>0.86197183098591545</v>
      </c>
      <c r="G36" s="4">
        <f>'CV Rotina &lt;2A - residência'!L36</f>
        <v>0.38873239436619716</v>
      </c>
      <c r="H36" s="4">
        <f>'CV Rotina &lt;2A - residência'!V36</f>
        <v>0.38028169014084506</v>
      </c>
      <c r="I36" s="4">
        <f>'CV Rotina &lt;2A - residência'!P36</f>
        <v>0.45633802816901403</v>
      </c>
      <c r="J36" s="4">
        <f>'CV Rotina &lt;2A - residência'!R36</f>
        <v>0.42253521126760563</v>
      </c>
      <c r="K36" s="4">
        <f>'CV Rotina &lt;2A - residência'!T36</f>
        <v>0.40563380281690137</v>
      </c>
      <c r="L36" s="4">
        <f>'CV Rotina &lt;2A - residência'!X36</f>
        <v>0.40563380281690137</v>
      </c>
      <c r="M36" s="2">
        <f t="shared" si="0"/>
        <v>0</v>
      </c>
      <c r="N36" s="2">
        <f t="shared" si="1"/>
        <v>0</v>
      </c>
      <c r="O36" s="2">
        <f t="shared" si="2"/>
        <v>0</v>
      </c>
      <c r="P36" s="2">
        <f t="shared" si="3"/>
        <v>0</v>
      </c>
    </row>
    <row r="37" spans="1:16" x14ac:dyDescent="0.25">
      <c r="A37" s="2" t="s">
        <v>5</v>
      </c>
      <c r="B37" s="2" t="s">
        <v>41</v>
      </c>
      <c r="C37" s="4">
        <f>'CV Rotina &lt;2A - residência'!F37</f>
        <v>0.38633093525179851</v>
      </c>
      <c r="D37" s="4">
        <f>'CV Rotina &lt;2A - residência'!N37</f>
        <v>0.3345323741007194</v>
      </c>
      <c r="E37" s="4">
        <f>'CV Rotina &lt;2A - residência'!H37</f>
        <v>0.358273381294964</v>
      </c>
      <c r="F37" s="4">
        <f>'CV Rotina &lt;2A - residência'!J37</f>
        <v>0.65395683453237408</v>
      </c>
      <c r="G37" s="4">
        <f>'CV Rotina &lt;2A - residência'!L37</f>
        <v>0.39064748201438848</v>
      </c>
      <c r="H37" s="4">
        <f>'CV Rotina &lt;2A - residência'!V37</f>
        <v>0.36258992805755391</v>
      </c>
      <c r="I37" s="4">
        <f>'CV Rotina &lt;2A - residência'!P37</f>
        <v>0.32374100719424459</v>
      </c>
      <c r="J37" s="4">
        <f>'CV Rotina &lt;2A - residência'!R37</f>
        <v>0.23093525179856114</v>
      </c>
      <c r="K37" s="4">
        <f>'CV Rotina &lt;2A - residência'!T37</f>
        <v>0.34748201438848919</v>
      </c>
      <c r="L37" s="4">
        <f>'CV Rotina &lt;2A - residência'!X37</f>
        <v>0.2805755395683453</v>
      </c>
      <c r="M37" s="2">
        <f t="shared" si="0"/>
        <v>0</v>
      </c>
      <c r="N37" s="2">
        <f t="shared" si="1"/>
        <v>0</v>
      </c>
      <c r="O37" s="2">
        <f t="shared" si="2"/>
        <v>0</v>
      </c>
      <c r="P37" s="2">
        <f t="shared" si="3"/>
        <v>0</v>
      </c>
    </row>
    <row r="38" spans="1:16" x14ac:dyDescent="0.25">
      <c r="A38" s="2" t="s">
        <v>2</v>
      </c>
      <c r="B38" s="2" t="s">
        <v>42</v>
      </c>
      <c r="C38" s="4">
        <f>'CV Rotina &lt;2A - residência'!F38</f>
        <v>0.6576923076923078</v>
      </c>
      <c r="D38" s="4">
        <f>'CV Rotina &lt;2A - residência'!N38</f>
        <v>0.49615384615384622</v>
      </c>
      <c r="E38" s="4">
        <f>'CV Rotina &lt;2A - residência'!H38</f>
        <v>0.39230769230769236</v>
      </c>
      <c r="F38" s="4">
        <f>'CV Rotina &lt;2A - residência'!J38</f>
        <v>0.79615384615384621</v>
      </c>
      <c r="G38" s="4">
        <f>'CV Rotina &lt;2A - residência'!L38</f>
        <v>0.45000000000000007</v>
      </c>
      <c r="H38" s="4">
        <f>'CV Rotina &lt;2A - residência'!V38</f>
        <v>0.53076923076923088</v>
      </c>
      <c r="I38" s="4">
        <f>'CV Rotina &lt;2A - residência'!P38</f>
        <v>0.35769230769230775</v>
      </c>
      <c r="J38" s="4">
        <f>'CV Rotina &lt;2A - residência'!R38</f>
        <v>0.43846153846153851</v>
      </c>
      <c r="K38" s="4">
        <f>'CV Rotina &lt;2A - residência'!T38</f>
        <v>0.53076923076923088</v>
      </c>
      <c r="L38" s="4">
        <f>'CV Rotina &lt;2A - residência'!X38</f>
        <v>0.51923076923076927</v>
      </c>
      <c r="M38" s="2">
        <f t="shared" si="0"/>
        <v>0</v>
      </c>
      <c r="N38" s="2">
        <f t="shared" si="1"/>
        <v>0</v>
      </c>
      <c r="O38" s="2">
        <f t="shared" si="2"/>
        <v>0</v>
      </c>
      <c r="P38" s="2">
        <f t="shared" si="3"/>
        <v>0</v>
      </c>
    </row>
    <row r="39" spans="1:16" x14ac:dyDescent="0.25">
      <c r="A39" s="2" t="s">
        <v>5</v>
      </c>
      <c r="B39" s="2" t="s">
        <v>43</v>
      </c>
      <c r="C39" s="4">
        <f>'CV Rotina &lt;2A - residência'!F39</f>
        <v>0.37399103139013457</v>
      </c>
      <c r="D39" s="4">
        <f>'CV Rotina &lt;2A - residência'!N39</f>
        <v>0.40627802690582965</v>
      </c>
      <c r="E39" s="4">
        <f>'CV Rotina &lt;2A - residência'!H39</f>
        <v>0.34439461883408073</v>
      </c>
      <c r="F39" s="4">
        <f>'CV Rotina &lt;2A - residência'!J39</f>
        <v>0.69417040358744397</v>
      </c>
      <c r="G39" s="4">
        <f>'CV Rotina &lt;2A - residência'!L39</f>
        <v>0.42780269058295967</v>
      </c>
      <c r="H39" s="4">
        <f>'CV Rotina &lt;2A - residência'!V39</f>
        <v>0.34977578475336324</v>
      </c>
      <c r="I39" s="4">
        <f>'CV Rotina &lt;2A - residência'!P39</f>
        <v>0.43587443946188348</v>
      </c>
      <c r="J39" s="4">
        <f>'CV Rotina &lt;2A - residência'!R39</f>
        <v>0.26636771300448431</v>
      </c>
      <c r="K39" s="4">
        <f>'CV Rotina &lt;2A - residência'!T39</f>
        <v>0.32286995515695072</v>
      </c>
      <c r="L39" s="4">
        <f>'CV Rotina &lt;2A - residência'!X39</f>
        <v>0.30134529147982064</v>
      </c>
      <c r="M39" s="2">
        <f t="shared" si="0"/>
        <v>0</v>
      </c>
      <c r="N39" s="2">
        <f t="shared" si="1"/>
        <v>0</v>
      </c>
      <c r="O39" s="2">
        <f t="shared" si="2"/>
        <v>0</v>
      </c>
      <c r="P39" s="2">
        <f t="shared" si="3"/>
        <v>0</v>
      </c>
    </row>
    <row r="40" spans="1:16" x14ac:dyDescent="0.25">
      <c r="A40" s="2" t="s">
        <v>3</v>
      </c>
      <c r="B40" s="2" t="s">
        <v>44</v>
      </c>
      <c r="C40" s="4">
        <f>'CV Rotina &lt;2A - residência'!F40</f>
        <v>0.48791208791208796</v>
      </c>
      <c r="D40" s="4">
        <f>'CV Rotina &lt;2A - residência'!N40</f>
        <v>0.39824175824175828</v>
      </c>
      <c r="E40" s="4">
        <f>'CV Rotina &lt;2A - residência'!H40</f>
        <v>0.34549450549450555</v>
      </c>
      <c r="F40" s="4">
        <f>'CV Rotina &lt;2A - residência'!J40</f>
        <v>0.68307692307692314</v>
      </c>
      <c r="G40" s="4">
        <f>'CV Rotina &lt;2A - residência'!L40</f>
        <v>0.38241758241758245</v>
      </c>
      <c r="H40" s="4">
        <f>'CV Rotina &lt;2A - residência'!V40</f>
        <v>0.40087912087912092</v>
      </c>
      <c r="I40" s="4">
        <f>'CV Rotina &lt;2A - residência'!P40</f>
        <v>0.36923076923076925</v>
      </c>
      <c r="J40" s="4">
        <f>'CV Rotina &lt;2A - residência'!R40</f>
        <v>0.30593406593406597</v>
      </c>
      <c r="K40" s="4">
        <f>'CV Rotina &lt;2A - residência'!T40</f>
        <v>0.40087912087912092</v>
      </c>
      <c r="L40" s="4">
        <f>'CV Rotina &lt;2A - residência'!X40</f>
        <v>0.31912087912087916</v>
      </c>
      <c r="M40" s="2">
        <f t="shared" si="0"/>
        <v>0</v>
      </c>
      <c r="N40" s="2">
        <f t="shared" si="1"/>
        <v>0</v>
      </c>
      <c r="O40" s="2">
        <f t="shared" si="2"/>
        <v>0</v>
      </c>
      <c r="P40" s="2">
        <f t="shared" si="3"/>
        <v>0</v>
      </c>
    </row>
    <row r="41" spans="1:16" x14ac:dyDescent="0.25">
      <c r="A41" s="2" t="s">
        <v>5</v>
      </c>
      <c r="B41" s="2" t="s">
        <v>45</v>
      </c>
      <c r="C41" s="4">
        <f>'CV Rotina &lt;2A - residência'!F41</f>
        <v>0.48799999999999999</v>
      </c>
      <c r="D41" s="4">
        <f>'CV Rotina &lt;2A - residência'!N41</f>
        <v>0.496</v>
      </c>
      <c r="E41" s="4">
        <f>'CV Rotina &lt;2A - residência'!H41</f>
        <v>0.376</v>
      </c>
      <c r="F41" s="4">
        <f>'CV Rotina &lt;2A - residência'!J41</f>
        <v>0.72799999999999998</v>
      </c>
      <c r="G41" s="4">
        <f>'CV Rotina &lt;2A - residência'!L41</f>
        <v>0.504</v>
      </c>
      <c r="H41" s="4">
        <f>'CV Rotina &lt;2A - residência'!V41</f>
        <v>0.504</v>
      </c>
      <c r="I41" s="4">
        <f>'CV Rotina &lt;2A - residência'!P41</f>
        <v>0.4</v>
      </c>
      <c r="J41" s="4">
        <f>'CV Rotina &lt;2A - residência'!R41</f>
        <v>0.28799999999999998</v>
      </c>
      <c r="K41" s="4">
        <f>'CV Rotina &lt;2A - residência'!T41</f>
        <v>0.42399999999999999</v>
      </c>
      <c r="L41" s="4">
        <f>'CV Rotina &lt;2A - residência'!X41</f>
        <v>0.32800000000000001</v>
      </c>
      <c r="M41" s="2">
        <f t="shared" si="0"/>
        <v>0</v>
      </c>
      <c r="N41" s="2">
        <f t="shared" si="1"/>
        <v>0</v>
      </c>
      <c r="O41" s="2">
        <f t="shared" si="2"/>
        <v>0</v>
      </c>
      <c r="P41" s="2">
        <f t="shared" si="3"/>
        <v>0</v>
      </c>
    </row>
    <row r="42" spans="1:16" x14ac:dyDescent="0.25">
      <c r="A42" s="2" t="s">
        <v>2</v>
      </c>
      <c r="B42" s="2" t="s">
        <v>46</v>
      </c>
      <c r="C42" s="4">
        <f>'CV Rotina &lt;2A - residência'!F42</f>
        <v>0.5625</v>
      </c>
      <c r="D42" s="4">
        <f>'CV Rotina &lt;2A - residência'!N42</f>
        <v>0.46499999999999997</v>
      </c>
      <c r="E42" s="4">
        <f>'CV Rotina &lt;2A - residência'!H42</f>
        <v>0.36</v>
      </c>
      <c r="F42" s="4">
        <f>'CV Rotina &lt;2A - residência'!J42</f>
        <v>0.73499999999999999</v>
      </c>
      <c r="G42" s="4">
        <f>'CV Rotina &lt;2A - residência'!L42</f>
        <v>0.46499999999999997</v>
      </c>
      <c r="H42" s="4">
        <f>'CV Rotina &lt;2A - residência'!V42</f>
        <v>0.44249999999999995</v>
      </c>
      <c r="I42" s="4">
        <f>'CV Rotina &lt;2A - residência'!P42</f>
        <v>0.42749999999999999</v>
      </c>
      <c r="J42" s="4">
        <f>'CV Rotina &lt;2A - residência'!R42</f>
        <v>0.23249999999999998</v>
      </c>
      <c r="K42" s="4">
        <f>'CV Rotina &lt;2A - residência'!T42</f>
        <v>0.42749999999999999</v>
      </c>
      <c r="L42" s="4">
        <f>'CV Rotina &lt;2A - residência'!X42</f>
        <v>0.42749999999999999</v>
      </c>
      <c r="M42" s="2">
        <f t="shared" si="0"/>
        <v>0</v>
      </c>
      <c r="N42" s="2">
        <f t="shared" si="1"/>
        <v>0</v>
      </c>
      <c r="O42" s="2">
        <f t="shared" si="2"/>
        <v>0</v>
      </c>
      <c r="P42" s="2">
        <f t="shared" si="3"/>
        <v>0</v>
      </c>
    </row>
    <row r="43" spans="1:16" x14ac:dyDescent="0.25">
      <c r="A43" s="2" t="s">
        <v>2</v>
      </c>
      <c r="B43" s="2" t="s">
        <v>47</v>
      </c>
      <c r="C43" s="4">
        <f>'CV Rotina &lt;2A - residência'!F43</f>
        <v>0.45</v>
      </c>
      <c r="D43" s="4">
        <f>'CV Rotina &lt;2A - residência'!N43</f>
        <v>0.71250000000000002</v>
      </c>
      <c r="E43" s="4">
        <f>'CV Rotina &lt;2A - residência'!H43</f>
        <v>0.53749999999999998</v>
      </c>
      <c r="F43" s="4">
        <f>'CV Rotina &lt;2A - residência'!J43</f>
        <v>1.075</v>
      </c>
      <c r="G43" s="4">
        <f>'CV Rotina &lt;2A - residência'!L43</f>
        <v>0.71250000000000002</v>
      </c>
      <c r="H43" s="4">
        <f>'CV Rotina &lt;2A - residência'!V43</f>
        <v>0.4375</v>
      </c>
      <c r="I43" s="4">
        <f>'CV Rotina &lt;2A - residência'!P43</f>
        <v>0.63749999999999996</v>
      </c>
      <c r="J43" s="4">
        <f>'CV Rotina &lt;2A - residência'!R43</f>
        <v>0.3125</v>
      </c>
      <c r="K43" s="4">
        <f>'CV Rotina &lt;2A - residência'!T43</f>
        <v>0.46250000000000002</v>
      </c>
      <c r="L43" s="4">
        <f>'CV Rotina &lt;2A - residência'!X43</f>
        <v>0.47499999999999998</v>
      </c>
      <c r="M43" s="2">
        <f t="shared" si="0"/>
        <v>0</v>
      </c>
      <c r="N43" s="2">
        <f t="shared" si="1"/>
        <v>1</v>
      </c>
      <c r="O43" s="2">
        <f t="shared" si="2"/>
        <v>1</v>
      </c>
      <c r="P43" s="2">
        <f t="shared" si="3"/>
        <v>1</v>
      </c>
    </row>
    <row r="44" spans="1:16" x14ac:dyDescent="0.25">
      <c r="A44" s="2" t="s">
        <v>4</v>
      </c>
      <c r="B44" s="2" t="s">
        <v>48</v>
      </c>
      <c r="C44" s="4">
        <f>'CV Rotina &lt;2A - residência'!F44</f>
        <v>0.39969372128637065</v>
      </c>
      <c r="D44" s="4">
        <f>'CV Rotina &lt;2A - residência'!N44</f>
        <v>0.34732006125574277</v>
      </c>
      <c r="E44" s="4">
        <f>'CV Rotina &lt;2A - residência'!H44</f>
        <v>0.31745788667687597</v>
      </c>
      <c r="F44" s="4">
        <f>'CV Rotina &lt;2A - residência'!J44</f>
        <v>0.6229709035222053</v>
      </c>
      <c r="G44" s="4">
        <f>'CV Rotina &lt;2A - residência'!L44</f>
        <v>0.36248085758039816</v>
      </c>
      <c r="H44" s="4">
        <f>'CV Rotina &lt;2A - residência'!V44</f>
        <v>0.40015313935681474</v>
      </c>
      <c r="I44" s="4">
        <f>'CV Rotina &lt;2A - residência'!P44</f>
        <v>0.32618683001531396</v>
      </c>
      <c r="J44" s="4">
        <f>'CV Rotina &lt;2A - residência'!R44</f>
        <v>0.28254211332312407</v>
      </c>
      <c r="K44" s="4">
        <f>'CV Rotina &lt;2A - residência'!T44</f>
        <v>0.34548238897396633</v>
      </c>
      <c r="L44" s="4">
        <f>'CV Rotina &lt;2A - residência'!X44</f>
        <v>0.31148545176110265</v>
      </c>
      <c r="M44" s="2">
        <f t="shared" si="0"/>
        <v>0</v>
      </c>
      <c r="N44" s="2">
        <f t="shared" si="1"/>
        <v>0</v>
      </c>
      <c r="O44" s="2">
        <f t="shared" si="2"/>
        <v>0</v>
      </c>
      <c r="P44" s="2">
        <f t="shared" si="3"/>
        <v>0</v>
      </c>
    </row>
    <row r="45" spans="1:16" x14ac:dyDescent="0.25">
      <c r="A45" s="2" t="s">
        <v>4</v>
      </c>
      <c r="B45" s="2" t="s">
        <v>49</v>
      </c>
      <c r="C45" s="4">
        <f>'CV Rotina &lt;2A - residência'!F45</f>
        <v>0.35172413793103446</v>
      </c>
      <c r="D45" s="4">
        <f>'CV Rotina &lt;2A - residência'!N45</f>
        <v>0.39310344827586208</v>
      </c>
      <c r="E45" s="4">
        <f>'CV Rotina &lt;2A - residência'!H45</f>
        <v>0.38620689655172413</v>
      </c>
      <c r="F45" s="4">
        <f>'CV Rotina &lt;2A - residência'!J45</f>
        <v>0.78620689655172415</v>
      </c>
      <c r="G45" s="4">
        <f>'CV Rotina &lt;2A - residência'!L45</f>
        <v>0.40689655172413791</v>
      </c>
      <c r="H45" s="4">
        <f>'CV Rotina &lt;2A - residência'!V45</f>
        <v>0.26896551724137929</v>
      </c>
      <c r="I45" s="4">
        <f>'CV Rotina &lt;2A - residência'!P45</f>
        <v>0.39310344827586208</v>
      </c>
      <c r="J45" s="4">
        <f>'CV Rotina &lt;2A - residência'!R45</f>
        <v>0.36551724137931035</v>
      </c>
      <c r="K45" s="4">
        <f>'CV Rotina &lt;2A - residência'!T45</f>
        <v>0.2413793103448276</v>
      </c>
      <c r="L45" s="4">
        <f>'CV Rotina &lt;2A - residência'!X45</f>
        <v>0.24827586206896551</v>
      </c>
      <c r="M45" s="2">
        <f t="shared" si="0"/>
        <v>0</v>
      </c>
      <c r="N45" s="2">
        <f t="shared" si="1"/>
        <v>0</v>
      </c>
      <c r="O45" s="2">
        <f t="shared" si="2"/>
        <v>0</v>
      </c>
      <c r="P45" s="2">
        <f t="shared" si="3"/>
        <v>0</v>
      </c>
    </row>
    <row r="46" spans="1:16" x14ac:dyDescent="0.25">
      <c r="A46" s="2" t="s">
        <v>5</v>
      </c>
      <c r="B46" s="2" t="s">
        <v>50</v>
      </c>
      <c r="C46" s="4">
        <f>'CV Rotina &lt;2A - residência'!F46</f>
        <v>0.41855287569573285</v>
      </c>
      <c r="D46" s="4">
        <f>'CV Rotina &lt;2A - residência'!N46</f>
        <v>0.41187384044526903</v>
      </c>
      <c r="E46" s="4">
        <f>'CV Rotina &lt;2A - residência'!H46</f>
        <v>0.37847866419294995</v>
      </c>
      <c r="F46" s="4">
        <f>'CV Rotina &lt;2A - residência'!J46</f>
        <v>0.75027829313543604</v>
      </c>
      <c r="G46" s="4">
        <f>'CV Rotina &lt;2A - residência'!L46</f>
        <v>0.41410018552875699</v>
      </c>
      <c r="H46" s="4">
        <f>'CV Rotina &lt;2A - residência'!V46</f>
        <v>0.42077922077922081</v>
      </c>
      <c r="I46" s="4">
        <f>'CV Rotina &lt;2A - residência'!P46</f>
        <v>0.38961038961038963</v>
      </c>
      <c r="J46" s="4">
        <f>'CV Rotina &lt;2A - residência'!R46</f>
        <v>0.28274582560296846</v>
      </c>
      <c r="K46" s="4">
        <f>'CV Rotina &lt;2A - residência'!T46</f>
        <v>0.37179962894248614</v>
      </c>
      <c r="L46" s="4">
        <f>'CV Rotina &lt;2A - residência'!X46</f>
        <v>0.34953617810760673</v>
      </c>
      <c r="M46" s="2">
        <f t="shared" si="0"/>
        <v>0</v>
      </c>
      <c r="N46" s="2">
        <f t="shared" si="1"/>
        <v>0</v>
      </c>
      <c r="O46" s="2">
        <f t="shared" si="2"/>
        <v>0</v>
      </c>
      <c r="P46" s="2">
        <f t="shared" si="3"/>
        <v>0</v>
      </c>
    </row>
    <row r="47" spans="1:16" x14ac:dyDescent="0.25">
      <c r="A47" s="2" t="s">
        <v>2</v>
      </c>
      <c r="B47" s="2" t="s">
        <v>51</v>
      </c>
      <c r="C47" s="4">
        <f>'CV Rotina &lt;2A - residência'!F47</f>
        <v>0.31325301204819278</v>
      </c>
      <c r="D47" s="4">
        <f>'CV Rotina &lt;2A - residência'!N47</f>
        <v>0.43373493975903615</v>
      </c>
      <c r="E47" s="4">
        <f>'CV Rotina &lt;2A - residência'!H47</f>
        <v>0.34698795180722891</v>
      </c>
      <c r="F47" s="4">
        <f>'CV Rotina &lt;2A - residência'!J47</f>
        <v>0.68915662650602405</v>
      </c>
      <c r="G47" s="4">
        <f>'CV Rotina &lt;2A - residência'!L47</f>
        <v>0.40481927710843374</v>
      </c>
      <c r="H47" s="4">
        <f>'CV Rotina &lt;2A - residência'!V47</f>
        <v>0.31325301204819278</v>
      </c>
      <c r="I47" s="4">
        <f>'CV Rotina &lt;2A - residência'!P47</f>
        <v>0.38072289156626504</v>
      </c>
      <c r="J47" s="4">
        <f>'CV Rotina &lt;2A - residência'!R47</f>
        <v>0.24578313253012049</v>
      </c>
      <c r="K47" s="4">
        <f>'CV Rotina &lt;2A - residência'!T47</f>
        <v>0.37590361445783133</v>
      </c>
      <c r="L47" s="4">
        <f>'CV Rotina &lt;2A - residência'!X47</f>
        <v>0.31325301204819278</v>
      </c>
      <c r="M47" s="2">
        <f t="shared" si="0"/>
        <v>0</v>
      </c>
      <c r="N47" s="2">
        <f t="shared" si="1"/>
        <v>0</v>
      </c>
      <c r="O47" s="2">
        <f t="shared" si="2"/>
        <v>0</v>
      </c>
      <c r="P47" s="2">
        <f t="shared" si="3"/>
        <v>0</v>
      </c>
    </row>
    <row r="48" spans="1:16" x14ac:dyDescent="0.25">
      <c r="A48" s="2" t="s">
        <v>4</v>
      </c>
      <c r="B48" s="2" t="s">
        <v>52</v>
      </c>
      <c r="C48" s="4">
        <f>'CV Rotina &lt;2A - residência'!F48</f>
        <v>0.48493150684931513</v>
      </c>
      <c r="D48" s="4">
        <f>'CV Rotina &lt;2A - residência'!N48</f>
        <v>0.32054794520547947</v>
      </c>
      <c r="E48" s="4">
        <f>'CV Rotina &lt;2A - residência'!H48</f>
        <v>0.44383561643835617</v>
      </c>
      <c r="F48" s="4">
        <f>'CV Rotina &lt;2A - residência'!J48</f>
        <v>0.8465753424657535</v>
      </c>
      <c r="G48" s="4">
        <f>'CV Rotina &lt;2A - residência'!L48</f>
        <v>0.30410958904109592</v>
      </c>
      <c r="H48" s="4">
        <f>'CV Rotina &lt;2A - residência'!V48</f>
        <v>0.41917808219178088</v>
      </c>
      <c r="I48" s="4">
        <f>'CV Rotina &lt;2A - residência'!P48</f>
        <v>0.29589041095890412</v>
      </c>
      <c r="J48" s="4">
        <f>'CV Rotina &lt;2A - residência'!R48</f>
        <v>0.32876712328767127</v>
      </c>
      <c r="K48" s="4">
        <f>'CV Rotina &lt;2A - residência'!T48</f>
        <v>0.37808219178082197</v>
      </c>
      <c r="L48" s="4">
        <f>'CV Rotina &lt;2A - residência'!X48</f>
        <v>0.37808219178082197</v>
      </c>
      <c r="M48" s="2">
        <f t="shared" si="0"/>
        <v>0</v>
      </c>
      <c r="N48" s="2">
        <f t="shared" si="1"/>
        <v>0</v>
      </c>
      <c r="O48" s="2">
        <f t="shared" si="2"/>
        <v>0</v>
      </c>
      <c r="P48" s="2">
        <f t="shared" si="3"/>
        <v>0</v>
      </c>
    </row>
    <row r="49" spans="1:16" x14ac:dyDescent="0.25">
      <c r="A49" s="2" t="s">
        <v>5</v>
      </c>
      <c r="B49" s="2" t="s">
        <v>53</v>
      </c>
      <c r="C49" s="4">
        <f>'CV Rotina &lt;2A - residência'!F49</f>
        <v>0.39869706840390884</v>
      </c>
      <c r="D49" s="4">
        <f>'CV Rotina &lt;2A - residência'!N49</f>
        <v>0.3244299674267101</v>
      </c>
      <c r="E49" s="4">
        <f>'CV Rotina &lt;2A - residência'!H49</f>
        <v>0.30488599348534207</v>
      </c>
      <c r="F49" s="4">
        <f>'CV Rotina &lt;2A - residência'!J49</f>
        <v>0.60195439739413681</v>
      </c>
      <c r="G49" s="4">
        <f>'CV Rotina &lt;2A - residência'!L49</f>
        <v>0.33224755700325737</v>
      </c>
      <c r="H49" s="4">
        <f>'CV Rotina &lt;2A - residência'!V49</f>
        <v>0.37133550488599354</v>
      </c>
      <c r="I49" s="4">
        <f>'CV Rotina &lt;2A - residência'!P49</f>
        <v>0.3009771986970684</v>
      </c>
      <c r="J49" s="4">
        <f>'CV Rotina &lt;2A - residência'!R49</f>
        <v>0.21889250814332248</v>
      </c>
      <c r="K49" s="4">
        <f>'CV Rotina &lt;2A - residência'!T49</f>
        <v>0.33224755700325737</v>
      </c>
      <c r="L49" s="4">
        <f>'CV Rotina &lt;2A - residência'!X49</f>
        <v>0.32833876221498376</v>
      </c>
      <c r="M49" s="2">
        <f t="shared" si="0"/>
        <v>0</v>
      </c>
      <c r="N49" s="2">
        <f t="shared" si="1"/>
        <v>0</v>
      </c>
      <c r="O49" s="2">
        <f t="shared" si="2"/>
        <v>0</v>
      </c>
      <c r="P49" s="2">
        <f t="shared" si="3"/>
        <v>0</v>
      </c>
    </row>
    <row r="50" spans="1:16" x14ac:dyDescent="0.25">
      <c r="A50" s="2" t="s">
        <v>3</v>
      </c>
      <c r="B50" s="2" t="s">
        <v>54</v>
      </c>
      <c r="C50" s="4">
        <f>'CV Rotina &lt;2A - residência'!F50</f>
        <v>0.43464566929133852</v>
      </c>
      <c r="D50" s="4">
        <f>'CV Rotina &lt;2A - residência'!N50</f>
        <v>0.38267716535433066</v>
      </c>
      <c r="E50" s="4">
        <f>'CV Rotina &lt;2A - residência'!H50</f>
        <v>0.36850393700787398</v>
      </c>
      <c r="F50" s="4">
        <f>'CV Rotina &lt;2A - residência'!J50</f>
        <v>0.72755905511811014</v>
      </c>
      <c r="G50" s="4">
        <f>'CV Rotina &lt;2A - residência'!L50</f>
        <v>0.3543307086614173</v>
      </c>
      <c r="H50" s="4">
        <f>'CV Rotina &lt;2A - residência'!V50</f>
        <v>0.45354330708661411</v>
      </c>
      <c r="I50" s="4">
        <f>'CV Rotina &lt;2A - residência'!P50</f>
        <v>0.38267716535433066</v>
      </c>
      <c r="J50" s="4">
        <f>'CV Rotina &lt;2A - residência'!R50</f>
        <v>0.42992125984251967</v>
      </c>
      <c r="K50" s="4">
        <f>'CV Rotina &lt;2A - residência'!T50</f>
        <v>0.44881889763779526</v>
      </c>
      <c r="L50" s="4">
        <f>'CV Rotina &lt;2A - residência'!X50</f>
        <v>0.44409448818897634</v>
      </c>
      <c r="M50" s="2">
        <f t="shared" si="0"/>
        <v>0</v>
      </c>
      <c r="N50" s="2">
        <f t="shared" si="1"/>
        <v>0</v>
      </c>
      <c r="O50" s="2">
        <f t="shared" si="2"/>
        <v>0</v>
      </c>
      <c r="P50" s="2">
        <f t="shared" si="3"/>
        <v>0</v>
      </c>
    </row>
    <row r="51" spans="1:16" x14ac:dyDescent="0.25">
      <c r="A51" s="2" t="s">
        <v>3</v>
      </c>
      <c r="B51" s="2" t="s">
        <v>55</v>
      </c>
      <c r="C51" s="4">
        <f>'CV Rotina &lt;2A - residência'!F51</f>
        <v>0.31724137931034485</v>
      </c>
      <c r="D51" s="4">
        <f>'CV Rotina &lt;2A - residência'!N51</f>
        <v>0.35862068965517241</v>
      </c>
      <c r="E51" s="4">
        <f>'CV Rotina &lt;2A - residência'!H51</f>
        <v>0.28965517241379313</v>
      </c>
      <c r="F51" s="4">
        <f>'CV Rotina &lt;2A - residência'!J51</f>
        <v>0.59310344827586203</v>
      </c>
      <c r="G51" s="4">
        <f>'CV Rotina &lt;2A - residência'!L51</f>
        <v>0.34482758620689657</v>
      </c>
      <c r="H51" s="4">
        <f>'CV Rotina &lt;2A - residência'!V51</f>
        <v>0.31724137931034485</v>
      </c>
      <c r="I51" s="4">
        <f>'CV Rotina &lt;2A - residência'!P51</f>
        <v>0.33103448275862069</v>
      </c>
      <c r="J51" s="4">
        <f>'CV Rotina &lt;2A - residência'!R51</f>
        <v>0.13793103448275862</v>
      </c>
      <c r="K51" s="4">
        <f>'CV Rotina &lt;2A - residência'!T51</f>
        <v>0.3724137931034483</v>
      </c>
      <c r="L51" s="4">
        <f>'CV Rotina &lt;2A - residência'!X51</f>
        <v>0.44137931034482758</v>
      </c>
      <c r="M51" s="2">
        <f t="shared" si="0"/>
        <v>0</v>
      </c>
      <c r="N51" s="2">
        <f t="shared" si="1"/>
        <v>0</v>
      </c>
      <c r="O51" s="2">
        <f t="shared" si="2"/>
        <v>0</v>
      </c>
      <c r="P51" s="2">
        <f t="shared" si="3"/>
        <v>0</v>
      </c>
    </row>
    <row r="52" spans="1:16" x14ac:dyDescent="0.25">
      <c r="A52" s="2" t="s">
        <v>5</v>
      </c>
      <c r="B52" s="2" t="s">
        <v>56</v>
      </c>
      <c r="C52" s="4">
        <f>'CV Rotina &lt;2A - residência'!F52</f>
        <v>0.56874999999999998</v>
      </c>
      <c r="D52" s="4">
        <f>'CV Rotina &lt;2A - residência'!N52</f>
        <v>0.59375</v>
      </c>
      <c r="E52" s="4">
        <f>'CV Rotina &lt;2A - residência'!H52</f>
        <v>0.42499999999999999</v>
      </c>
      <c r="F52" s="4">
        <f>'CV Rotina &lt;2A - residência'!J52</f>
        <v>0.82499999999999996</v>
      </c>
      <c r="G52" s="4">
        <f>'CV Rotina &lt;2A - residência'!L52</f>
        <v>0.58750000000000002</v>
      </c>
      <c r="H52" s="4">
        <f>'CV Rotina &lt;2A - residência'!V52</f>
        <v>0.48125000000000001</v>
      </c>
      <c r="I52" s="4">
        <f>'CV Rotina &lt;2A - residência'!P52</f>
        <v>0.46875</v>
      </c>
      <c r="J52" s="4">
        <f>'CV Rotina &lt;2A - residência'!R52</f>
        <v>0.38124999999999998</v>
      </c>
      <c r="K52" s="4">
        <f>'CV Rotina &lt;2A - residência'!T52</f>
        <v>0.49375000000000002</v>
      </c>
      <c r="L52" s="4">
        <f>'CV Rotina &lt;2A - residência'!X52</f>
        <v>0.47499999999999998</v>
      </c>
      <c r="M52" s="2">
        <f t="shared" si="0"/>
        <v>0</v>
      </c>
      <c r="N52" s="2">
        <f t="shared" si="1"/>
        <v>0</v>
      </c>
      <c r="O52" s="2">
        <f t="shared" si="2"/>
        <v>0</v>
      </c>
      <c r="P52" s="2">
        <f t="shared" si="3"/>
        <v>0</v>
      </c>
    </row>
    <row r="53" spans="1:16" x14ac:dyDescent="0.25">
      <c r="A53" s="2" t="s">
        <v>5</v>
      </c>
      <c r="B53" s="2" t="s">
        <v>57</v>
      </c>
      <c r="C53" s="4">
        <f>'CV Rotina &lt;2A - residência'!F53</f>
        <v>0.46516853932584268</v>
      </c>
      <c r="D53" s="4">
        <f>'CV Rotina &lt;2A - residência'!N53</f>
        <v>0.35056179775280899</v>
      </c>
      <c r="E53" s="4">
        <f>'CV Rotina &lt;2A - residência'!H53</f>
        <v>0.35730337078651681</v>
      </c>
      <c r="F53" s="4">
        <f>'CV Rotina &lt;2A - residência'!J53</f>
        <v>0.69438202247191005</v>
      </c>
      <c r="G53" s="4">
        <f>'CV Rotina &lt;2A - residência'!L53</f>
        <v>0.37752808988764042</v>
      </c>
      <c r="H53" s="4">
        <f>'CV Rotina &lt;2A - residência'!V53</f>
        <v>0.42471910112359545</v>
      </c>
      <c r="I53" s="4">
        <f>'CV Rotina &lt;2A - residência'!P53</f>
        <v>0.37752808988764042</v>
      </c>
      <c r="J53" s="4">
        <f>'CV Rotina &lt;2A - residência'!R53</f>
        <v>0.33033707865168538</v>
      </c>
      <c r="K53" s="4">
        <f>'CV Rotina &lt;2A - residência'!T53</f>
        <v>0.46516853932584268</v>
      </c>
      <c r="L53" s="4">
        <f>'CV Rotina &lt;2A - residência'!X53</f>
        <v>0.46516853932584268</v>
      </c>
      <c r="M53" s="2">
        <f t="shared" si="0"/>
        <v>0</v>
      </c>
      <c r="N53" s="2">
        <f t="shared" si="1"/>
        <v>0</v>
      </c>
      <c r="O53" s="2">
        <f t="shared" si="2"/>
        <v>0</v>
      </c>
      <c r="P53" s="2">
        <f t="shared" si="3"/>
        <v>0</v>
      </c>
    </row>
    <row r="54" spans="1:16" x14ac:dyDescent="0.25">
      <c r="A54" s="2" t="s">
        <v>3</v>
      </c>
      <c r="B54" s="2" t="s">
        <v>58</v>
      </c>
      <c r="C54" s="4">
        <f>'CV Rotina &lt;2A - residência'!F54</f>
        <v>0.44885496183206103</v>
      </c>
      <c r="D54" s="4">
        <f>'CV Rotina &lt;2A - residência'!N54</f>
        <v>0.39938931297709923</v>
      </c>
      <c r="E54" s="4">
        <f>'CV Rotina &lt;2A - residência'!H54</f>
        <v>0.39389312977099233</v>
      </c>
      <c r="F54" s="4">
        <f>'CV Rotina &lt;2A - residência'!J54</f>
        <v>0.73832061068702282</v>
      </c>
      <c r="G54" s="4">
        <f>'CV Rotina &lt;2A - residência'!L54</f>
        <v>0.41404580152671755</v>
      </c>
      <c r="H54" s="4">
        <f>'CV Rotina &lt;2A - residência'!V54</f>
        <v>0.41770992366412213</v>
      </c>
      <c r="I54" s="4">
        <f>'CV Rotina &lt;2A - residência'!P54</f>
        <v>0.39022900763358775</v>
      </c>
      <c r="J54" s="4">
        <f>'CV Rotina &lt;2A - residência'!R54</f>
        <v>0.31328244274809158</v>
      </c>
      <c r="K54" s="4">
        <f>'CV Rotina &lt;2A - residência'!T54</f>
        <v>0.41954198473282439</v>
      </c>
      <c r="L54" s="4">
        <f>'CV Rotina &lt;2A - residência'!X54</f>
        <v>0.39206106870229007</v>
      </c>
      <c r="M54" s="2">
        <f t="shared" si="0"/>
        <v>0</v>
      </c>
      <c r="N54" s="2">
        <f t="shared" si="1"/>
        <v>0</v>
      </c>
      <c r="O54" s="2">
        <f t="shared" si="2"/>
        <v>0</v>
      </c>
      <c r="P54" s="2">
        <f t="shared" si="3"/>
        <v>0</v>
      </c>
    </row>
    <row r="55" spans="1:16" x14ac:dyDescent="0.25">
      <c r="A55" s="2" t="s">
        <v>4</v>
      </c>
      <c r="B55" s="2" t="s">
        <v>59</v>
      </c>
      <c r="C55" s="4">
        <f>'CV Rotina &lt;2A - residência'!F55</f>
        <v>0.34666666666666668</v>
      </c>
      <c r="D55" s="4">
        <f>'CV Rotina &lt;2A - residência'!N55</f>
        <v>0.37333333333333335</v>
      </c>
      <c r="E55" s="4">
        <f>'CV Rotina &lt;2A - residência'!H55</f>
        <v>0.37866666666666665</v>
      </c>
      <c r="F55" s="4">
        <f>'CV Rotina &lt;2A - residência'!J55</f>
        <v>0.7466666666666667</v>
      </c>
      <c r="G55" s="4">
        <f>'CV Rotina &lt;2A - residência'!L55</f>
        <v>0.37866666666666665</v>
      </c>
      <c r="H55" s="4">
        <f>'CV Rotina &lt;2A - residência'!V55</f>
        <v>0.42133333333333334</v>
      </c>
      <c r="I55" s="4">
        <f>'CV Rotina &lt;2A - residência'!P55</f>
        <v>0.34666666666666668</v>
      </c>
      <c r="J55" s="4">
        <f>'CV Rotina &lt;2A - residência'!R55</f>
        <v>0.36799999999999999</v>
      </c>
      <c r="K55" s="4">
        <f>'CV Rotina &lt;2A - residência'!T55</f>
        <v>0.37866666666666665</v>
      </c>
      <c r="L55" s="4">
        <f>'CV Rotina &lt;2A - residência'!X55</f>
        <v>0.35199999999999998</v>
      </c>
      <c r="M55" s="2">
        <f t="shared" si="0"/>
        <v>0</v>
      </c>
      <c r="N55" s="2">
        <f t="shared" si="1"/>
        <v>0</v>
      </c>
      <c r="O55" s="2">
        <f t="shared" si="2"/>
        <v>0</v>
      </c>
      <c r="P55" s="2">
        <f t="shared" si="3"/>
        <v>0</v>
      </c>
    </row>
    <row r="56" spans="1:16" x14ac:dyDescent="0.25">
      <c r="A56" s="2" t="s">
        <v>3</v>
      </c>
      <c r="B56" s="2" t="s">
        <v>60</v>
      </c>
      <c r="C56" s="4">
        <f>'CV Rotina &lt;2A - residência'!F56</f>
        <v>0.33721518987341775</v>
      </c>
      <c r="D56" s="4">
        <f>'CV Rotina &lt;2A - residência'!N56</f>
        <v>0.38582278481012661</v>
      </c>
      <c r="E56" s="4">
        <f>'CV Rotina &lt;2A - residência'!H56</f>
        <v>0.37367088607594939</v>
      </c>
      <c r="F56" s="4">
        <f>'CV Rotina &lt;2A - residência'!J56</f>
        <v>0.7321518987341773</v>
      </c>
      <c r="G56" s="4">
        <f>'CV Rotina &lt;2A - residência'!L56</f>
        <v>0.4222784810126583</v>
      </c>
      <c r="H56" s="4">
        <f>'CV Rotina &lt;2A - residência'!V56</f>
        <v>0.309873417721519</v>
      </c>
      <c r="I56" s="4">
        <f>'CV Rotina &lt;2A - residência'!P56</f>
        <v>0.36759493670886079</v>
      </c>
      <c r="J56" s="4">
        <f>'CV Rotina &lt;2A - residência'!R56</f>
        <v>0.23088607594936711</v>
      </c>
      <c r="K56" s="4">
        <f>'CV Rotina &lt;2A - residência'!T56</f>
        <v>0.34632911392405069</v>
      </c>
      <c r="L56" s="4">
        <f>'CV Rotina &lt;2A - residência'!X56</f>
        <v>0.30075949367088611</v>
      </c>
      <c r="M56" s="2">
        <f t="shared" si="0"/>
        <v>0</v>
      </c>
      <c r="N56" s="2">
        <f t="shared" si="1"/>
        <v>0</v>
      </c>
      <c r="O56" s="2">
        <f t="shared" si="2"/>
        <v>0</v>
      </c>
      <c r="P56" s="2">
        <f t="shared" si="3"/>
        <v>0</v>
      </c>
    </row>
    <row r="57" spans="1:16" x14ac:dyDescent="0.25">
      <c r="A57" s="2" t="s">
        <v>3</v>
      </c>
      <c r="B57" s="2" t="s">
        <v>61</v>
      </c>
      <c r="C57" s="4">
        <f>'CV Rotina &lt;2A - residência'!F57</f>
        <v>0.42434782608695654</v>
      </c>
      <c r="D57" s="4">
        <f>'CV Rotina &lt;2A - residência'!N57</f>
        <v>0.33043478260869563</v>
      </c>
      <c r="E57" s="4">
        <f>'CV Rotina &lt;2A - residência'!H57</f>
        <v>0.2991304347826087</v>
      </c>
      <c r="F57" s="4">
        <f>'CV Rotina &lt;2A - residência'!J57</f>
        <v>0.58782608695652172</v>
      </c>
      <c r="G57" s="4">
        <f>'CV Rotina &lt;2A - residência'!L57</f>
        <v>0.3373913043478261</v>
      </c>
      <c r="H57" s="4">
        <f>'CV Rotina &lt;2A - residência'!V57</f>
        <v>0.31304347826086959</v>
      </c>
      <c r="I57" s="4">
        <f>'CV Rotina &lt;2A - residência'!P57</f>
        <v>0.2991304347826087</v>
      </c>
      <c r="J57" s="4">
        <f>'CV Rotina &lt;2A - residência'!R57</f>
        <v>0.23304347826086957</v>
      </c>
      <c r="K57" s="4">
        <f>'CV Rotina &lt;2A - residência'!T57</f>
        <v>0.3373913043478261</v>
      </c>
      <c r="L57" s="4">
        <f>'CV Rotina &lt;2A - residência'!X57</f>
        <v>0.2817391304347826</v>
      </c>
      <c r="M57" s="2">
        <f t="shared" si="0"/>
        <v>0</v>
      </c>
      <c r="N57" s="2">
        <f t="shared" si="1"/>
        <v>0</v>
      </c>
      <c r="O57" s="2">
        <f t="shared" si="2"/>
        <v>0</v>
      </c>
      <c r="P57" s="2">
        <f t="shared" si="3"/>
        <v>0</v>
      </c>
    </row>
    <row r="58" spans="1:16" x14ac:dyDescent="0.25">
      <c r="A58" s="2" t="s">
        <v>5</v>
      </c>
      <c r="B58" s="2" t="s">
        <v>62</v>
      </c>
      <c r="C58" s="4">
        <f>'CV Rotina &lt;2A - residência'!F58</f>
        <v>0.35</v>
      </c>
      <c r="D58" s="4">
        <f>'CV Rotina &lt;2A - residência'!N58</f>
        <v>0.30384615384615382</v>
      </c>
      <c r="E58" s="4">
        <f>'CV Rotina &lt;2A - residência'!H58</f>
        <v>0.38846153846153847</v>
      </c>
      <c r="F58" s="4">
        <f>'CV Rotina &lt;2A - residência'!J58</f>
        <v>0.7615384615384615</v>
      </c>
      <c r="G58" s="4">
        <f>'CV Rotina &lt;2A - residência'!L58</f>
        <v>0.34615384615384615</v>
      </c>
      <c r="H58" s="4">
        <f>'CV Rotina &lt;2A - residência'!V58</f>
        <v>0.41153846153846152</v>
      </c>
      <c r="I58" s="4">
        <f>'CV Rotina &lt;2A - residência'!P58</f>
        <v>0.33461538461538459</v>
      </c>
      <c r="J58" s="4">
        <f>'CV Rotina &lt;2A - residência'!R58</f>
        <v>0.29615384615384616</v>
      </c>
      <c r="K58" s="4">
        <f>'CV Rotina &lt;2A - residência'!T58</f>
        <v>0.33846153846153848</v>
      </c>
      <c r="L58" s="4">
        <f>'CV Rotina &lt;2A - residência'!X58</f>
        <v>0.31153846153846154</v>
      </c>
      <c r="M58" s="2">
        <f t="shared" si="0"/>
        <v>0</v>
      </c>
      <c r="N58" s="2">
        <f t="shared" si="1"/>
        <v>0</v>
      </c>
      <c r="O58" s="2">
        <f t="shared" si="2"/>
        <v>0</v>
      </c>
      <c r="P58" s="2">
        <f t="shared" si="3"/>
        <v>0</v>
      </c>
    </row>
    <row r="59" spans="1:16" x14ac:dyDescent="0.25">
      <c r="A59" s="2" t="s">
        <v>3</v>
      </c>
      <c r="B59" s="2" t="s">
        <v>63</v>
      </c>
      <c r="C59" s="4">
        <f>'CV Rotina &lt;2A - residência'!F59</f>
        <v>0.36129032258064514</v>
      </c>
      <c r="D59" s="4">
        <f>'CV Rotina &lt;2A - residência'!N59</f>
        <v>0.47741935483870968</v>
      </c>
      <c r="E59" s="4">
        <f>'CV Rotina &lt;2A - residência'!H59</f>
        <v>0.34838709677419355</v>
      </c>
      <c r="F59" s="4">
        <f>'CV Rotina &lt;2A - residência'!J59</f>
        <v>0.72258064516129028</v>
      </c>
      <c r="G59" s="4">
        <f>'CV Rotina &lt;2A - residência'!L59</f>
        <v>0.4258064516129032</v>
      </c>
      <c r="H59" s="4">
        <f>'CV Rotina &lt;2A - residência'!V59</f>
        <v>0.43870967741935485</v>
      </c>
      <c r="I59" s="4">
        <f>'CV Rotina &lt;2A - residência'!P59</f>
        <v>0.45161290322580644</v>
      </c>
      <c r="J59" s="4">
        <f>'CV Rotina &lt;2A - residência'!R59</f>
        <v>0.36129032258064514</v>
      </c>
      <c r="K59" s="4">
        <f>'CV Rotina &lt;2A - residência'!T59</f>
        <v>0.25806451612903225</v>
      </c>
      <c r="L59" s="4">
        <f>'CV Rotina &lt;2A - residência'!X59</f>
        <v>0.23225806451612904</v>
      </c>
      <c r="M59" s="2">
        <f t="shared" si="0"/>
        <v>0</v>
      </c>
      <c r="N59" s="2">
        <f t="shared" si="1"/>
        <v>0</v>
      </c>
      <c r="O59" s="2">
        <f t="shared" si="2"/>
        <v>0</v>
      </c>
      <c r="P59" s="2">
        <f t="shared" si="3"/>
        <v>0</v>
      </c>
    </row>
    <row r="60" spans="1:16" x14ac:dyDescent="0.25">
      <c r="A60" s="2" t="s">
        <v>5</v>
      </c>
      <c r="B60" s="2" t="s">
        <v>64</v>
      </c>
      <c r="C60" s="4">
        <f>'CV Rotina &lt;2A - residência'!F60</f>
        <v>0.39014778325123151</v>
      </c>
      <c r="D60" s="4">
        <f>'CV Rotina &lt;2A - residência'!N60</f>
        <v>0.49655172413793097</v>
      </c>
      <c r="E60" s="4">
        <f>'CV Rotina &lt;2A - residência'!H60</f>
        <v>0.38423645320197042</v>
      </c>
      <c r="F60" s="4">
        <f>'CV Rotina &lt;2A - residência'!J60</f>
        <v>0.75073891625615752</v>
      </c>
      <c r="G60" s="4">
        <f>'CV Rotina &lt;2A - residência'!L60</f>
        <v>0.52019704433497527</v>
      </c>
      <c r="H60" s="4">
        <f>'CV Rotina &lt;2A - residência'!V60</f>
        <v>0.40788177339901471</v>
      </c>
      <c r="I60" s="4">
        <f>'CV Rotina &lt;2A - residência'!P60</f>
        <v>0.45517241379310341</v>
      </c>
      <c r="J60" s="4">
        <f>'CV Rotina &lt;2A - residência'!R60</f>
        <v>0.29556650246305416</v>
      </c>
      <c r="K60" s="4">
        <f>'CV Rotina &lt;2A - residência'!T60</f>
        <v>0.36059113300492607</v>
      </c>
      <c r="L60" s="4">
        <f>'CV Rotina &lt;2A - residência'!X60</f>
        <v>0.31330049261083742</v>
      </c>
      <c r="M60" s="2">
        <f t="shared" si="0"/>
        <v>0</v>
      </c>
      <c r="N60" s="2">
        <f t="shared" si="1"/>
        <v>0</v>
      </c>
      <c r="O60" s="2">
        <f t="shared" si="2"/>
        <v>0</v>
      </c>
      <c r="P60" s="2">
        <f t="shared" si="3"/>
        <v>0</v>
      </c>
    </row>
    <row r="61" spans="1:16" x14ac:dyDescent="0.25">
      <c r="A61" s="2" t="s">
        <v>4</v>
      </c>
      <c r="B61" s="2" t="s">
        <v>65</v>
      </c>
      <c r="C61" s="4">
        <f>'CV Rotina &lt;2A - residência'!F61</f>
        <v>0.42352941176470593</v>
      </c>
      <c r="D61" s="4">
        <f>'CV Rotina &lt;2A - residência'!N61</f>
        <v>0.48996539792387545</v>
      </c>
      <c r="E61" s="4">
        <f>'CV Rotina &lt;2A - residência'!H61</f>
        <v>0.39031141868512115</v>
      </c>
      <c r="F61" s="4">
        <f>'CV Rotina &lt;2A - residência'!J61</f>
        <v>0.7806228373702423</v>
      </c>
      <c r="G61" s="4">
        <f>'CV Rotina &lt;2A - residência'!L61</f>
        <v>0.43598615916955019</v>
      </c>
      <c r="H61" s="4">
        <f>'CV Rotina &lt;2A - residência'!V61</f>
        <v>0.41522491349480972</v>
      </c>
      <c r="I61" s="4">
        <f>'CV Rotina &lt;2A - residência'!P61</f>
        <v>0.42768166089965404</v>
      </c>
      <c r="J61" s="4">
        <f>'CV Rotina &lt;2A - residência'!R61</f>
        <v>0.45674740484429072</v>
      </c>
      <c r="K61" s="4">
        <f>'CV Rotina &lt;2A - residência'!T61</f>
        <v>0.46920415224913498</v>
      </c>
      <c r="L61" s="4">
        <f>'CV Rotina &lt;2A - residência'!X61</f>
        <v>0.4401384083044983</v>
      </c>
      <c r="M61" s="2">
        <f t="shared" si="0"/>
        <v>0</v>
      </c>
      <c r="N61" s="2">
        <f t="shared" si="1"/>
        <v>0</v>
      </c>
      <c r="O61" s="2">
        <f t="shared" si="2"/>
        <v>0</v>
      </c>
      <c r="P61" s="2">
        <f t="shared" si="3"/>
        <v>0</v>
      </c>
    </row>
    <row r="62" spans="1:16" x14ac:dyDescent="0.25">
      <c r="A62" s="2" t="s">
        <v>5</v>
      </c>
      <c r="B62" s="2" t="s">
        <v>66</v>
      </c>
      <c r="C62" s="4">
        <f>'CV Rotina &lt;2A - residência'!F62</f>
        <v>0.38275862068965522</v>
      </c>
      <c r="D62" s="4">
        <f>'CV Rotina &lt;2A - residência'!N62</f>
        <v>0.51724137931034486</v>
      </c>
      <c r="E62" s="4">
        <f>'CV Rotina &lt;2A - residência'!H62</f>
        <v>0.3413793103448276</v>
      </c>
      <c r="F62" s="4">
        <f>'CV Rotina &lt;2A - residência'!J62</f>
        <v>0.73448275862068968</v>
      </c>
      <c r="G62" s="4">
        <f>'CV Rotina &lt;2A - residência'!L62</f>
        <v>0.4758620689655173</v>
      </c>
      <c r="H62" s="4">
        <f>'CV Rotina &lt;2A - residência'!V62</f>
        <v>0.56896551724137934</v>
      </c>
      <c r="I62" s="4">
        <f>'CV Rotina &lt;2A - residência'!P62</f>
        <v>0.40344827586206899</v>
      </c>
      <c r="J62" s="4">
        <f>'CV Rotina &lt;2A - residência'!R62</f>
        <v>0.39310344827586213</v>
      </c>
      <c r="K62" s="4">
        <f>'CV Rotina &lt;2A - residência'!T62</f>
        <v>0.39310344827586213</v>
      </c>
      <c r="L62" s="4">
        <f>'CV Rotina &lt;2A - residência'!X62</f>
        <v>0.43448275862068969</v>
      </c>
      <c r="M62" s="2">
        <f t="shared" si="0"/>
        <v>0</v>
      </c>
      <c r="N62" s="2">
        <f t="shared" si="1"/>
        <v>0</v>
      </c>
      <c r="O62" s="2">
        <f t="shared" si="2"/>
        <v>0</v>
      </c>
      <c r="P62" s="2">
        <f t="shared" si="3"/>
        <v>0</v>
      </c>
    </row>
    <row r="63" spans="1:16" x14ac:dyDescent="0.25">
      <c r="A63" s="2" t="s">
        <v>2</v>
      </c>
      <c r="B63" s="2" t="s">
        <v>67</v>
      </c>
      <c r="C63" s="4">
        <f>'CV Rotina &lt;2A - residência'!F63</f>
        <v>0.30769230769230771</v>
      </c>
      <c r="D63" s="4">
        <f>'CV Rotina &lt;2A - residência'!N63</f>
        <v>0.54358974358974355</v>
      </c>
      <c r="E63" s="4">
        <f>'CV Rotina &lt;2A - residência'!H63</f>
        <v>0.47179487179487178</v>
      </c>
      <c r="F63" s="4">
        <f>'CV Rotina &lt;2A - residência'!J63</f>
        <v>0.87179487179487181</v>
      </c>
      <c r="G63" s="4">
        <f>'CV Rotina &lt;2A - residência'!L63</f>
        <v>0.59487179487179487</v>
      </c>
      <c r="H63" s="4">
        <f>'CV Rotina &lt;2A - residência'!V63</f>
        <v>0.38974358974358975</v>
      </c>
      <c r="I63" s="4">
        <f>'CV Rotina &lt;2A - residência'!P63</f>
        <v>0.42051282051282052</v>
      </c>
      <c r="J63" s="4">
        <f>'CV Rotina &lt;2A - residência'!R63</f>
        <v>0.2153846153846154</v>
      </c>
      <c r="K63" s="4">
        <f>'CV Rotina &lt;2A - residência'!T63</f>
        <v>0.43076923076923079</v>
      </c>
      <c r="L63" s="4">
        <f>'CV Rotina &lt;2A - residência'!X63</f>
        <v>0.43076923076923079</v>
      </c>
      <c r="M63" s="2">
        <f t="shared" si="0"/>
        <v>0</v>
      </c>
      <c r="N63" s="2">
        <f t="shared" si="1"/>
        <v>0</v>
      </c>
      <c r="O63" s="2">
        <f t="shared" si="2"/>
        <v>0</v>
      </c>
      <c r="P63" s="2">
        <f t="shared" si="3"/>
        <v>0</v>
      </c>
    </row>
    <row r="64" spans="1:16" x14ac:dyDescent="0.25">
      <c r="A64" s="2" t="s">
        <v>2</v>
      </c>
      <c r="B64" s="2" t="s">
        <v>68</v>
      </c>
      <c r="C64" s="4">
        <f>'CV Rotina &lt;2A - residência'!F64</f>
        <v>0.33398601398601396</v>
      </c>
      <c r="D64" s="4">
        <f>'CV Rotina &lt;2A - residência'!N64</f>
        <v>0.4078321678321678</v>
      </c>
      <c r="E64" s="4">
        <f>'CV Rotina &lt;2A - residência'!H64</f>
        <v>0.339020979020979</v>
      </c>
      <c r="F64" s="4">
        <f>'CV Rotina &lt;2A - residência'!J64</f>
        <v>0.70489510489510487</v>
      </c>
      <c r="G64" s="4">
        <f>'CV Rotina &lt;2A - residência'!L64</f>
        <v>0.39440559440559436</v>
      </c>
      <c r="H64" s="4">
        <f>'CV Rotina &lt;2A - residência'!V64</f>
        <v>0.3625174825174825</v>
      </c>
      <c r="I64" s="4">
        <f>'CV Rotina &lt;2A - residência'!P64</f>
        <v>0.36587412587412588</v>
      </c>
      <c r="J64" s="4">
        <f>'CV Rotina &lt;2A - residência'!R64</f>
        <v>0.28867132867132866</v>
      </c>
      <c r="K64" s="4">
        <f>'CV Rotina &lt;2A - residência'!T64</f>
        <v>0.33398601398601396</v>
      </c>
      <c r="L64" s="4">
        <f>'CV Rotina &lt;2A - residência'!X64</f>
        <v>0.31384615384615383</v>
      </c>
      <c r="M64" s="2">
        <f t="shared" si="0"/>
        <v>0</v>
      </c>
      <c r="N64" s="2">
        <f t="shared" si="1"/>
        <v>0</v>
      </c>
      <c r="O64" s="2">
        <f t="shared" si="2"/>
        <v>0</v>
      </c>
      <c r="P64" s="2">
        <f t="shared" si="3"/>
        <v>0</v>
      </c>
    </row>
    <row r="65" spans="1:16" x14ac:dyDescent="0.25">
      <c r="A65" s="2" t="s">
        <v>2</v>
      </c>
      <c r="B65" s="2" t="s">
        <v>69</v>
      </c>
      <c r="C65" s="4">
        <f>'CV Rotina &lt;2A - residência'!F65</f>
        <v>0.38076923076923075</v>
      </c>
      <c r="D65" s="4">
        <f>'CV Rotina &lt;2A - residência'!N65</f>
        <v>0.30769230769230771</v>
      </c>
      <c r="E65" s="4">
        <f>'CV Rotina &lt;2A - residência'!H65</f>
        <v>0.33076923076923076</v>
      </c>
      <c r="F65" s="4">
        <f>'CV Rotina &lt;2A - residência'!J65</f>
        <v>0.63076923076923075</v>
      </c>
      <c r="G65" s="4">
        <f>'CV Rotina &lt;2A - residência'!L65</f>
        <v>0.33076923076923076</v>
      </c>
      <c r="H65" s="4">
        <f>'CV Rotina &lt;2A - residência'!V65</f>
        <v>0.45</v>
      </c>
      <c r="I65" s="4">
        <f>'CV Rotina &lt;2A - residência'!P65</f>
        <v>0.32307692307692309</v>
      </c>
      <c r="J65" s="4">
        <f>'CV Rotina &lt;2A - residência'!R65</f>
        <v>0.24615384615384617</v>
      </c>
      <c r="K65" s="4">
        <f>'CV Rotina &lt;2A - residência'!T65</f>
        <v>0.4</v>
      </c>
      <c r="L65" s="4">
        <f>'CV Rotina &lt;2A - residência'!X65</f>
        <v>0.33846153846153848</v>
      </c>
      <c r="M65" s="2">
        <f t="shared" si="0"/>
        <v>0</v>
      </c>
      <c r="N65" s="2">
        <f t="shared" si="1"/>
        <v>0</v>
      </c>
      <c r="O65" s="2">
        <f t="shared" si="2"/>
        <v>0</v>
      </c>
      <c r="P65" s="2">
        <f t="shared" si="3"/>
        <v>0</v>
      </c>
    </row>
    <row r="66" spans="1:16" x14ac:dyDescent="0.25">
      <c r="A66" s="2" t="s">
        <v>4</v>
      </c>
      <c r="B66" s="2" t="s">
        <v>70</v>
      </c>
      <c r="C66" s="4">
        <f>'CV Rotina &lt;2A - residência'!F66</f>
        <v>0.46857142857142858</v>
      </c>
      <c r="D66" s="4">
        <f>'CV Rotina &lt;2A - residência'!N66</f>
        <v>0.4</v>
      </c>
      <c r="E66" s="4">
        <f>'CV Rotina &lt;2A - residência'!H66</f>
        <v>0.2742857142857143</v>
      </c>
      <c r="F66" s="4">
        <f>'CV Rotina &lt;2A - residência'!J66</f>
        <v>0.59428571428571431</v>
      </c>
      <c r="G66" s="4">
        <f>'CV Rotina &lt;2A - residência'!L66</f>
        <v>0.32</v>
      </c>
      <c r="H66" s="4">
        <f>'CV Rotina &lt;2A - residência'!V66</f>
        <v>0.46857142857142858</v>
      </c>
      <c r="I66" s="4">
        <f>'CV Rotina &lt;2A - residência'!P66</f>
        <v>0.32</v>
      </c>
      <c r="J66" s="4">
        <f>'CV Rotina &lt;2A - residência'!R66</f>
        <v>0.35428571428571426</v>
      </c>
      <c r="K66" s="4">
        <f>'CV Rotina &lt;2A - residência'!T66</f>
        <v>0.46857142857142858</v>
      </c>
      <c r="L66" s="4">
        <f>'CV Rotina &lt;2A - residência'!X66</f>
        <v>0.53714285714285714</v>
      </c>
      <c r="M66" s="2">
        <f t="shared" ref="M66:M79" si="4">COUNTIF(C66:D66,"&gt;=0,9")</f>
        <v>0</v>
      </c>
      <c r="N66" s="2">
        <f t="shared" ref="N66:N79" si="5">COUNTIFS(E66:L66,"&gt;=0,95")</f>
        <v>0</v>
      </c>
      <c r="O66" s="2">
        <f t="shared" si="2"/>
        <v>0</v>
      </c>
      <c r="P66" s="2">
        <f t="shared" si="3"/>
        <v>0</v>
      </c>
    </row>
    <row r="67" spans="1:16" x14ac:dyDescent="0.25">
      <c r="A67" s="2" t="s">
        <v>4</v>
      </c>
      <c r="B67" s="2" t="s">
        <v>71</v>
      </c>
      <c r="C67" s="4">
        <f>'CV Rotina &lt;2A - residência'!F67</f>
        <v>0.37538461538461537</v>
      </c>
      <c r="D67" s="4">
        <f>'CV Rotina &lt;2A - residência'!N67</f>
        <v>0.38461538461538464</v>
      </c>
      <c r="E67" s="4">
        <f>'CV Rotina &lt;2A - residência'!H67</f>
        <v>0.32923076923076922</v>
      </c>
      <c r="F67" s="4">
        <f>'CV Rotina &lt;2A - residência'!J67</f>
        <v>0.66153846153846152</v>
      </c>
      <c r="G67" s="4">
        <f>'CV Rotina &lt;2A - residência'!L67</f>
        <v>0.39076923076923076</v>
      </c>
      <c r="H67" s="4">
        <f>'CV Rotina &lt;2A - residência'!V67</f>
        <v>0.48</v>
      </c>
      <c r="I67" s="4">
        <f>'CV Rotina &lt;2A - residência'!P67</f>
        <v>0.36615384615384616</v>
      </c>
      <c r="J67" s="4">
        <f>'CV Rotina &lt;2A - residência'!R67</f>
        <v>0.32615384615384613</v>
      </c>
      <c r="K67" s="4">
        <f>'CV Rotina &lt;2A - residência'!T67</f>
        <v>0.41538461538461541</v>
      </c>
      <c r="L67" s="4">
        <f>'CV Rotina &lt;2A - residência'!X67</f>
        <v>0.39692307692307693</v>
      </c>
      <c r="M67" s="2">
        <f t="shared" si="4"/>
        <v>0</v>
      </c>
      <c r="N67" s="2">
        <f t="shared" si="5"/>
        <v>0</v>
      </c>
      <c r="O67" s="2">
        <f t="shared" ref="O67:O79" si="6">SUM(M67:N67)</f>
        <v>0</v>
      </c>
      <c r="P67" s="2">
        <f t="shared" ref="P67:P79" si="7">COUNTIF(E67:H67,"&gt;=0,95")</f>
        <v>0</v>
      </c>
    </row>
    <row r="68" spans="1:16" x14ac:dyDescent="0.25">
      <c r="A68" s="2" t="s">
        <v>5</v>
      </c>
      <c r="B68" s="2" t="s">
        <v>72</v>
      </c>
      <c r="C68" s="4">
        <f>'CV Rotina &lt;2A - residência'!F68</f>
        <v>0.45882352941176469</v>
      </c>
      <c r="D68" s="4">
        <f>'CV Rotina &lt;2A - residência'!N68</f>
        <v>0.41470588235294115</v>
      </c>
      <c r="E68" s="4">
        <f>'CV Rotina &lt;2A - residência'!H68</f>
        <v>0.38823529411764701</v>
      </c>
      <c r="F68" s="4">
        <f>'CV Rotina &lt;2A - residência'!J68</f>
        <v>0.76764705882352935</v>
      </c>
      <c r="G68" s="4">
        <f>'CV Rotina &lt;2A - residência'!L68</f>
        <v>0.42352941176470582</v>
      </c>
      <c r="H68" s="4">
        <f>'CV Rotina &lt;2A - residência'!V68</f>
        <v>0.30882352941176466</v>
      </c>
      <c r="I68" s="4">
        <f>'CV Rotina &lt;2A - residência'!P68</f>
        <v>0.43235294117647055</v>
      </c>
      <c r="J68" s="4">
        <f>'CV Rotina &lt;2A - residência'!R68</f>
        <v>0.28235294117647058</v>
      </c>
      <c r="K68" s="4">
        <f>'CV Rotina &lt;2A - residência'!T68</f>
        <v>0.28235294117647058</v>
      </c>
      <c r="L68" s="4">
        <f>'CV Rotina &lt;2A - residência'!X68</f>
        <v>0.27352941176470585</v>
      </c>
      <c r="M68" s="2">
        <f t="shared" si="4"/>
        <v>0</v>
      </c>
      <c r="N68" s="2">
        <f t="shared" si="5"/>
        <v>0</v>
      </c>
      <c r="O68" s="2">
        <f t="shared" si="6"/>
        <v>0</v>
      </c>
      <c r="P68" s="2">
        <f t="shared" si="7"/>
        <v>0</v>
      </c>
    </row>
    <row r="69" spans="1:16" x14ac:dyDescent="0.25">
      <c r="A69" s="2" t="s">
        <v>3</v>
      </c>
      <c r="B69" s="2" t="s">
        <v>73</v>
      </c>
      <c r="C69" s="4">
        <f>'CV Rotina &lt;2A - residência'!F69</f>
        <v>0.41483870967741937</v>
      </c>
      <c r="D69" s="4">
        <f>'CV Rotina &lt;2A - residência'!N69</f>
        <v>0.3638709677419355</v>
      </c>
      <c r="E69" s="4">
        <f>'CV Rotina &lt;2A - residência'!H69</f>
        <v>0.29225806451612901</v>
      </c>
      <c r="F69" s="4">
        <f>'CV Rotina &lt;2A - residência'!J69</f>
        <v>0.5741935483870968</v>
      </c>
      <c r="G69" s="4">
        <f>'CV Rotina &lt;2A - residência'!L69</f>
        <v>0.35806451612903228</v>
      </c>
      <c r="H69" s="4">
        <f>'CV Rotina &lt;2A - residência'!V69</f>
        <v>0.3470967741935484</v>
      </c>
      <c r="I69" s="4">
        <f>'CV Rotina &lt;2A - residência'!P69</f>
        <v>0.3335483870967742</v>
      </c>
      <c r="J69" s="4">
        <f>'CV Rotina &lt;2A - residência'!R69</f>
        <v>0.22967741935483871</v>
      </c>
      <c r="K69" s="4">
        <f>'CV Rotina &lt;2A - residência'!T69</f>
        <v>0.36193548387096774</v>
      </c>
      <c r="L69" s="4">
        <f>'CV Rotina &lt;2A - residência'!X69</f>
        <v>0.28387096774193549</v>
      </c>
      <c r="M69" s="2">
        <f t="shared" si="4"/>
        <v>0</v>
      </c>
      <c r="N69" s="2">
        <f t="shared" si="5"/>
        <v>0</v>
      </c>
      <c r="O69" s="2">
        <f t="shared" si="6"/>
        <v>0</v>
      </c>
      <c r="P69" s="2">
        <f t="shared" si="7"/>
        <v>0</v>
      </c>
    </row>
    <row r="70" spans="1:16" x14ac:dyDescent="0.25">
      <c r="A70" s="2" t="s">
        <v>4</v>
      </c>
      <c r="B70" s="2" t="s">
        <v>74</v>
      </c>
      <c r="C70" s="4">
        <f>'CV Rotina &lt;2A - residência'!F70</f>
        <v>0.38947368421052631</v>
      </c>
      <c r="D70" s="4">
        <f>'CV Rotina &lt;2A - residência'!N70</f>
        <v>0.5368421052631579</v>
      </c>
      <c r="E70" s="4">
        <f>'CV Rotina &lt;2A - residência'!H70</f>
        <v>0.31578947368421051</v>
      </c>
      <c r="F70" s="4">
        <f>'CV Rotina &lt;2A - residência'!J70</f>
        <v>0.65263157894736845</v>
      </c>
      <c r="G70" s="4">
        <f>'CV Rotina &lt;2A - residência'!L70</f>
        <v>0.47368421052631576</v>
      </c>
      <c r="H70" s="4">
        <f>'CV Rotina &lt;2A - residência'!V70</f>
        <v>0.3473684210526316</v>
      </c>
      <c r="I70" s="4">
        <f>'CV Rotina &lt;2A - residência'!P70</f>
        <v>0.43157894736842106</v>
      </c>
      <c r="J70" s="4">
        <f>'CV Rotina &lt;2A - residência'!R70</f>
        <v>0.30526315789473685</v>
      </c>
      <c r="K70" s="4">
        <f>'CV Rotina &lt;2A - residência'!T70</f>
        <v>0.33684210526315789</v>
      </c>
      <c r="L70" s="4">
        <f>'CV Rotina &lt;2A - residência'!X70</f>
        <v>0.27368421052631581</v>
      </c>
      <c r="M70" s="2">
        <f t="shared" si="4"/>
        <v>0</v>
      </c>
      <c r="N70" s="2">
        <f t="shared" si="5"/>
        <v>0</v>
      </c>
      <c r="O70" s="2">
        <f t="shared" si="6"/>
        <v>0</v>
      </c>
      <c r="P70" s="2">
        <f t="shared" si="7"/>
        <v>0</v>
      </c>
    </row>
    <row r="71" spans="1:16" x14ac:dyDescent="0.25">
      <c r="A71" s="2" t="s">
        <v>2</v>
      </c>
      <c r="B71" s="2" t="s">
        <v>75</v>
      </c>
      <c r="C71" s="4">
        <f>'CV Rotina &lt;2A - residência'!F71</f>
        <v>0.4108880204824148</v>
      </c>
      <c r="D71" s="4">
        <f>'CV Rotina &lt;2A - residência'!N71</f>
        <v>0.35946637919417873</v>
      </c>
      <c r="E71" s="4">
        <f>'CV Rotina &lt;2A - residência'!H71</f>
        <v>0.33294704217760412</v>
      </c>
      <c r="F71" s="4">
        <f>'CV Rotina &lt;2A - residência'!J71</f>
        <v>0.65554507478776447</v>
      </c>
      <c r="G71" s="4">
        <f>'CV Rotina &lt;2A - residência'!L71</f>
        <v>0.37822395903517048</v>
      </c>
      <c r="H71" s="4">
        <f>'CV Rotina &lt;2A - residência'!V71</f>
        <v>0.35445357768494817</v>
      </c>
      <c r="I71" s="4">
        <f>'CV Rotina &lt;2A - residência'!P71</f>
        <v>0.29575528904460319</v>
      </c>
      <c r="J71" s="4">
        <f>'CV Rotina &lt;2A - residência'!R71</f>
        <v>0.26600188653820245</v>
      </c>
      <c r="K71" s="4">
        <f>'CV Rotina &lt;2A - residência'!T71</f>
        <v>0.33650451421641292</v>
      </c>
      <c r="L71" s="4">
        <f>'CV Rotina &lt;2A - residência'!X71</f>
        <v>0.22994205632664064</v>
      </c>
      <c r="M71" s="2">
        <f t="shared" si="4"/>
        <v>0</v>
      </c>
      <c r="N71" s="2">
        <f t="shared" si="5"/>
        <v>0</v>
      </c>
      <c r="O71" s="2">
        <f t="shared" si="6"/>
        <v>0</v>
      </c>
      <c r="P71" s="2">
        <f t="shared" si="7"/>
        <v>0</v>
      </c>
    </row>
    <row r="72" spans="1:16" x14ac:dyDescent="0.25">
      <c r="A72" s="2" t="s">
        <v>4</v>
      </c>
      <c r="B72" s="2" t="s">
        <v>76</v>
      </c>
      <c r="C72" s="4">
        <f>'CV Rotina &lt;2A - residência'!F72</f>
        <v>0.37450549450549453</v>
      </c>
      <c r="D72" s="4">
        <f>'CV Rotina &lt;2A - residência'!N72</f>
        <v>0.334945054945055</v>
      </c>
      <c r="E72" s="4">
        <f>'CV Rotina &lt;2A - residência'!H72</f>
        <v>0.29274725274725277</v>
      </c>
      <c r="F72" s="4">
        <f>'CV Rotina &lt;2A - residência'!J72</f>
        <v>0.59868131868131869</v>
      </c>
      <c r="G72" s="4">
        <f>'CV Rotina &lt;2A - residência'!L72</f>
        <v>0.30857142857142861</v>
      </c>
      <c r="H72" s="4">
        <f>'CV Rotina &lt;2A - residência'!V72</f>
        <v>0.32967032967032972</v>
      </c>
      <c r="I72" s="4">
        <f>'CV Rotina &lt;2A - residência'!P72</f>
        <v>0.31648351648351652</v>
      </c>
      <c r="J72" s="4">
        <f>'CV Rotina &lt;2A - residência'!R72</f>
        <v>0.29274725274725277</v>
      </c>
      <c r="K72" s="4">
        <f>'CV Rotina &lt;2A - residência'!T72</f>
        <v>0.35076923076923078</v>
      </c>
      <c r="L72" s="4">
        <f>'CV Rotina &lt;2A - residência'!X72</f>
        <v>0.29538461538461541</v>
      </c>
      <c r="M72" s="2">
        <f t="shared" si="4"/>
        <v>0</v>
      </c>
      <c r="N72" s="2">
        <f t="shared" si="5"/>
        <v>0</v>
      </c>
      <c r="O72" s="2">
        <f t="shared" si="6"/>
        <v>0</v>
      </c>
      <c r="P72" s="2">
        <f t="shared" si="7"/>
        <v>0</v>
      </c>
    </row>
    <row r="73" spans="1:16" x14ac:dyDescent="0.25">
      <c r="A73" s="2" t="s">
        <v>5</v>
      </c>
      <c r="B73" s="2" t="s">
        <v>77</v>
      </c>
      <c r="C73" s="4">
        <f>'CV Rotina &lt;2A - residência'!F73</f>
        <v>0.43414634146341463</v>
      </c>
      <c r="D73" s="4">
        <f>'CV Rotina &lt;2A - residência'!N73</f>
        <v>0.51707317073170733</v>
      </c>
      <c r="E73" s="4">
        <f>'CV Rotina &lt;2A - residência'!H73</f>
        <v>0.4</v>
      </c>
      <c r="F73" s="4">
        <f>'CV Rotina &lt;2A - residência'!J73</f>
        <v>0.78048780487804881</v>
      </c>
      <c r="G73" s="4">
        <f>'CV Rotina &lt;2A - residência'!L73</f>
        <v>0.48292682926829267</v>
      </c>
      <c r="H73" s="4">
        <f>'CV Rotina &lt;2A - residência'!V73</f>
        <v>0.45853658536585368</v>
      </c>
      <c r="I73" s="4">
        <f>'CV Rotina &lt;2A - residência'!P73</f>
        <v>0.39512195121951221</v>
      </c>
      <c r="J73" s="4">
        <f>'CV Rotina &lt;2A - residência'!R73</f>
        <v>0.36585365853658536</v>
      </c>
      <c r="K73" s="4">
        <f>'CV Rotina &lt;2A - residência'!T73</f>
        <v>0.44878048780487806</v>
      </c>
      <c r="L73" s="4">
        <f>'CV Rotina &lt;2A - residência'!X73</f>
        <v>0.39512195121951221</v>
      </c>
      <c r="M73" s="2">
        <f t="shared" si="4"/>
        <v>0</v>
      </c>
      <c r="N73" s="2">
        <f t="shared" si="5"/>
        <v>0</v>
      </c>
      <c r="O73" s="2">
        <f t="shared" si="6"/>
        <v>0</v>
      </c>
      <c r="P73" s="2">
        <f t="shared" si="7"/>
        <v>0</v>
      </c>
    </row>
    <row r="74" spans="1:16" x14ac:dyDescent="0.25">
      <c r="A74" s="2" t="s">
        <v>2</v>
      </c>
      <c r="B74" s="2" t="s">
        <v>78</v>
      </c>
      <c r="C74" s="4">
        <f>'CV Rotina &lt;2A - residência'!F74</f>
        <v>0.5325443786982248</v>
      </c>
      <c r="D74" s="4">
        <f>'CV Rotina &lt;2A - residência'!N74</f>
        <v>0.49704142011834318</v>
      </c>
      <c r="E74" s="4">
        <f>'CV Rotina &lt;2A - residência'!H74</f>
        <v>0.37988165680473368</v>
      </c>
      <c r="F74" s="4">
        <f>'CV Rotina &lt;2A - residência'!J74</f>
        <v>0.75266272189349104</v>
      </c>
      <c r="G74" s="4">
        <f>'CV Rotina &lt;2A - residência'!L74</f>
        <v>0.46508875739644967</v>
      </c>
      <c r="H74" s="4">
        <f>'CV Rotina &lt;2A - residência'!V74</f>
        <v>0.52544378698224847</v>
      </c>
      <c r="I74" s="4">
        <f>'CV Rotina &lt;2A - residência'!P74</f>
        <v>0.46508875739644967</v>
      </c>
      <c r="J74" s="4">
        <f>'CV Rotina &lt;2A - residência'!R74</f>
        <v>0.45443786982248519</v>
      </c>
      <c r="K74" s="4">
        <f>'CV Rotina &lt;2A - residência'!T74</f>
        <v>0.46153846153846151</v>
      </c>
      <c r="L74" s="4">
        <f>'CV Rotina &lt;2A - residência'!X74</f>
        <v>0.40828402366863903</v>
      </c>
      <c r="M74" s="2">
        <f t="shared" si="4"/>
        <v>0</v>
      </c>
      <c r="N74" s="2">
        <f t="shared" si="5"/>
        <v>0</v>
      </c>
      <c r="O74" s="2">
        <f t="shared" si="6"/>
        <v>0</v>
      </c>
      <c r="P74" s="2">
        <f t="shared" si="7"/>
        <v>0</v>
      </c>
    </row>
    <row r="75" spans="1:16" x14ac:dyDescent="0.25">
      <c r="A75" s="2" t="s">
        <v>2</v>
      </c>
      <c r="B75" s="2" t="s">
        <v>79</v>
      </c>
      <c r="C75" s="4">
        <f>'CV Rotina &lt;2A - residência'!F75</f>
        <v>0.39125248508946325</v>
      </c>
      <c r="D75" s="4">
        <f>'CV Rotina &lt;2A - residência'!N75</f>
        <v>0.36858846918489069</v>
      </c>
      <c r="E75" s="4">
        <f>'CV Rotina &lt;2A - residência'!H75</f>
        <v>0.31610337972167002</v>
      </c>
      <c r="F75" s="4">
        <f>'CV Rotina &lt;2A - residência'!J75</f>
        <v>0.61669980119284296</v>
      </c>
      <c r="G75" s="4">
        <f>'CV Rotina &lt;2A - residência'!L75</f>
        <v>0.39840954274353879</v>
      </c>
      <c r="H75" s="4">
        <f>'CV Rotina &lt;2A - residência'!V75</f>
        <v>0.33280318091451294</v>
      </c>
      <c r="I75" s="4">
        <f>'CV Rotina &lt;2A - residência'!P75</f>
        <v>0.34711729622266407</v>
      </c>
      <c r="J75" s="4">
        <f>'CV Rotina &lt;2A - residência'!R75</f>
        <v>0.21232604373757458</v>
      </c>
      <c r="K75" s="4">
        <f>'CV Rotina &lt;2A - residência'!T75</f>
        <v>0.3292246520874752</v>
      </c>
      <c r="L75" s="4">
        <f>'CV Rotina &lt;2A - residência'!X75</f>
        <v>0.24453280318091453</v>
      </c>
      <c r="M75" s="2">
        <f t="shared" si="4"/>
        <v>0</v>
      </c>
      <c r="N75" s="2">
        <f t="shared" si="5"/>
        <v>0</v>
      </c>
      <c r="O75" s="2">
        <f t="shared" si="6"/>
        <v>0</v>
      </c>
      <c r="P75" s="2">
        <f t="shared" si="7"/>
        <v>0</v>
      </c>
    </row>
    <row r="76" spans="1:16" x14ac:dyDescent="0.25">
      <c r="A76" s="2" t="s">
        <v>3</v>
      </c>
      <c r="B76" s="2" t="s">
        <v>80</v>
      </c>
      <c r="C76" s="4">
        <f>'CV Rotina &lt;2A - residência'!F76</f>
        <v>0.33461538461538465</v>
      </c>
      <c r="D76" s="4">
        <f>'CV Rotina &lt;2A - residência'!N76</f>
        <v>0.48461538461538467</v>
      </c>
      <c r="E76" s="4">
        <f>'CV Rotina &lt;2A - residência'!H76</f>
        <v>0.3807692307692308</v>
      </c>
      <c r="F76" s="4">
        <f>'CV Rotina &lt;2A - residência'!J76</f>
        <v>0.85384615384615392</v>
      </c>
      <c r="G76" s="4">
        <f>'CV Rotina &lt;2A - residência'!L76</f>
        <v>0.41538461538461541</v>
      </c>
      <c r="H76" s="4">
        <f>'CV Rotina &lt;2A - residência'!V76</f>
        <v>0.47307692307692312</v>
      </c>
      <c r="I76" s="4">
        <f>'CV Rotina &lt;2A - residência'!P76</f>
        <v>0.48461538461538467</v>
      </c>
      <c r="J76" s="4">
        <f>'CV Rotina &lt;2A - residência'!R76</f>
        <v>0.33461538461538465</v>
      </c>
      <c r="K76" s="4">
        <f>'CV Rotina &lt;2A - residência'!T76</f>
        <v>0.48461538461538467</v>
      </c>
      <c r="L76" s="4">
        <f>'CV Rotina &lt;2A - residência'!X76</f>
        <v>0.3807692307692308</v>
      </c>
      <c r="M76" s="2">
        <f t="shared" si="4"/>
        <v>0</v>
      </c>
      <c r="N76" s="2">
        <f t="shared" si="5"/>
        <v>0</v>
      </c>
      <c r="O76" s="2">
        <f t="shared" si="6"/>
        <v>0</v>
      </c>
      <c r="P76" s="2">
        <f t="shared" si="7"/>
        <v>0</v>
      </c>
    </row>
    <row r="77" spans="1:16" x14ac:dyDescent="0.25">
      <c r="A77" s="2" t="s">
        <v>4</v>
      </c>
      <c r="B77" s="2" t="s">
        <v>81</v>
      </c>
      <c r="C77" s="4">
        <f>'CV Rotina &lt;2A - residência'!F77</f>
        <v>0.46066350710900478</v>
      </c>
      <c r="D77" s="4">
        <f>'CV Rotina &lt;2A - residência'!N77</f>
        <v>0.44360189573459718</v>
      </c>
      <c r="E77" s="4">
        <f>'CV Rotina &lt;2A - residência'!H77</f>
        <v>0.35260663507109008</v>
      </c>
      <c r="F77" s="4">
        <f>'CV Rotina &lt;2A - residência'!J77</f>
        <v>0.71658767772511855</v>
      </c>
      <c r="G77" s="4">
        <f>'CV Rotina &lt;2A - residência'!L77</f>
        <v>0.41516587677725125</v>
      </c>
      <c r="H77" s="4">
        <f>'CV Rotina &lt;2A - residência'!V77</f>
        <v>0.48341232227488157</v>
      </c>
      <c r="I77" s="4">
        <f>'CV Rotina &lt;2A - residência'!P77</f>
        <v>0.39810426540284366</v>
      </c>
      <c r="J77" s="4">
        <f>'CV Rotina &lt;2A - residência'!R77</f>
        <v>0.38104265402843607</v>
      </c>
      <c r="K77" s="4">
        <f>'CV Rotina &lt;2A - residência'!T77</f>
        <v>0.43222748815165879</v>
      </c>
      <c r="L77" s="4">
        <f>'CV Rotina &lt;2A - residência'!X77</f>
        <v>0.39810426540284366</v>
      </c>
      <c r="M77" s="2">
        <f t="shared" si="4"/>
        <v>0</v>
      </c>
      <c r="N77" s="2">
        <f t="shared" si="5"/>
        <v>0</v>
      </c>
      <c r="O77" s="2">
        <f t="shared" si="6"/>
        <v>0</v>
      </c>
      <c r="P77" s="2">
        <f t="shared" si="7"/>
        <v>0</v>
      </c>
    </row>
    <row r="78" spans="1:16" x14ac:dyDescent="0.25">
      <c r="A78" s="2" t="s">
        <v>2</v>
      </c>
      <c r="B78" s="2" t="s">
        <v>82</v>
      </c>
      <c r="C78" s="4">
        <f>'CV Rotina &lt;2A - residência'!F78</f>
        <v>0.39027848101265822</v>
      </c>
      <c r="D78" s="4">
        <f>'CV Rotina &lt;2A - residência'!N78</f>
        <v>0.32972151898734176</v>
      </c>
      <c r="E78" s="4">
        <f>'CV Rotina &lt;2A - residência'!H78</f>
        <v>0.29468354430379745</v>
      </c>
      <c r="F78" s="4">
        <f>'CV Rotina &lt;2A - residência'!J78</f>
        <v>0.57215189873417727</v>
      </c>
      <c r="G78" s="4">
        <f>'CV Rotina &lt;2A - residência'!L78</f>
        <v>0.34410126582278483</v>
      </c>
      <c r="H78" s="4">
        <f>'CV Rotina &lt;2A - residência'!V78</f>
        <v>0.3408607594936709</v>
      </c>
      <c r="I78" s="4">
        <f>'CV Rotina &lt;2A - residência'!P78</f>
        <v>0.31250632911392406</v>
      </c>
      <c r="J78" s="4">
        <f>'CV Rotina &lt;2A - residência'!R78</f>
        <v>0.25053164556962026</v>
      </c>
      <c r="K78" s="4">
        <f>'CV Rotina &lt;2A - residência'!T78</f>
        <v>0.32</v>
      </c>
      <c r="L78" s="4">
        <f>'CV Rotina &lt;2A - residência'!X78</f>
        <v>0.26389873417721521</v>
      </c>
      <c r="M78" s="2">
        <f t="shared" si="4"/>
        <v>0</v>
      </c>
      <c r="N78" s="2">
        <f t="shared" si="5"/>
        <v>0</v>
      </c>
      <c r="O78" s="2">
        <f t="shared" si="6"/>
        <v>0</v>
      </c>
      <c r="P78" s="2">
        <f t="shared" si="7"/>
        <v>0</v>
      </c>
    </row>
    <row r="79" spans="1:16" x14ac:dyDescent="0.25">
      <c r="A79" s="2" t="s">
        <v>2</v>
      </c>
      <c r="B79" s="2" t="s">
        <v>83</v>
      </c>
      <c r="C79" s="4">
        <f>'CV Rotina &lt;2A - residência'!F79</f>
        <v>0.42016721560678993</v>
      </c>
      <c r="D79" s="4">
        <f>'CV Rotina &lt;2A - residência'!N79</f>
        <v>0.32774258930833544</v>
      </c>
      <c r="E79" s="4">
        <f>'CV Rotina &lt;2A - residência'!H79</f>
        <v>0.27848999239929056</v>
      </c>
      <c r="F79" s="4">
        <f>'CV Rotina &lt;2A - residência'!J79</f>
        <v>0.53661008360780338</v>
      </c>
      <c r="G79" s="4">
        <f>'CV Rotina &lt;2A - residência'!L79</f>
        <v>0.30858880162148467</v>
      </c>
      <c r="H79" s="4">
        <f>'CV Rotina &lt;2A - residência'!V79</f>
        <v>0.33899163921966047</v>
      </c>
      <c r="I79" s="4">
        <f>'CV Rotina &lt;2A - residência'!P79</f>
        <v>0.29946795034203189</v>
      </c>
      <c r="J79" s="4">
        <f>'CV Rotina &lt;2A - residência'!R79</f>
        <v>0.24352672916138837</v>
      </c>
      <c r="K79" s="4">
        <f>'CV Rotina &lt;2A - residência'!T79</f>
        <v>0.32379022042057254</v>
      </c>
      <c r="L79" s="4">
        <f>'CV Rotina &lt;2A - residência'!X79</f>
        <v>0.26055231821636682</v>
      </c>
      <c r="M79" s="2">
        <f t="shared" si="4"/>
        <v>0</v>
      </c>
      <c r="N79" s="2">
        <f t="shared" si="5"/>
        <v>0</v>
      </c>
      <c r="O79" s="2">
        <f t="shared" si="6"/>
        <v>0</v>
      </c>
      <c r="P79" s="2">
        <f t="shared" si="7"/>
        <v>0</v>
      </c>
    </row>
    <row r="81" spans="1:16" s="18" customFormat="1" x14ac:dyDescent="0.25">
      <c r="A81"/>
      <c r="B81" s="13" t="s">
        <v>91</v>
      </c>
      <c r="C81" s="4">
        <f>'CV Rotina &lt;2A - procedência'!F81</f>
        <v>0.32315573770491801</v>
      </c>
      <c r="D81" s="4">
        <f>'CV Rotina &lt;2A - procedência'!N81</f>
        <v>0.38176229508196724</v>
      </c>
      <c r="E81" s="4">
        <f>'CV Rotina &lt;2A - procedência'!H81</f>
        <v>0.34610655737704921</v>
      </c>
      <c r="F81" s="4">
        <f>'CV Rotina &lt;2A - procedência'!J81</f>
        <v>0.34528688524590162</v>
      </c>
      <c r="G81" s="4">
        <f>'CV Rotina &lt;2A - procedência'!L81</f>
        <v>0.38934426229508196</v>
      </c>
      <c r="H81" s="4">
        <f>'CV Rotina &lt;2A - procedência'!V81</f>
        <v>0.37049180327868853</v>
      </c>
      <c r="I81" s="4">
        <f>'CV Rotina &lt;2A - procedência'!P81</f>
        <v>0.36823770491803276</v>
      </c>
      <c r="J81" s="4">
        <f>'CV Rotina &lt;2A - procedência'!R81</f>
        <v>0.28196721311475409</v>
      </c>
      <c r="K81" s="4">
        <f>'CV Rotina &lt;2A - procedência'!T81</f>
        <v>0.37745901639344265</v>
      </c>
      <c r="L81" s="4">
        <f>'CV Rotina &lt;2A - procedência'!X81</f>
        <v>0.32540983606557378</v>
      </c>
      <c r="M81" s="2">
        <f>COUNTIF(C81:D81,"&gt;=0,9")</f>
        <v>0</v>
      </c>
      <c r="N81" s="2">
        <f>COUNTIFS(E81:L81,"&gt;=0,95")</f>
        <v>0</v>
      </c>
      <c r="O81" s="2">
        <f t="shared" ref="O81:O85" si="8">SUM(M81:N81)</f>
        <v>0</v>
      </c>
      <c r="P81" s="2">
        <f t="shared" ref="P81:P85" si="9">COUNTIF(E81:H81,"&gt;=0,95")</f>
        <v>0</v>
      </c>
    </row>
    <row r="82" spans="1:16" s="18" customFormat="1" x14ac:dyDescent="0.25">
      <c r="A82"/>
      <c r="B82" s="13" t="s">
        <v>92</v>
      </c>
      <c r="C82" s="4">
        <f>'CV Rotina &lt;2A - procedência'!F82</f>
        <v>0.48529030399077938</v>
      </c>
      <c r="D82" s="4">
        <f>'CV Rotina &lt;2A - procedência'!N82</f>
        <v>0.37222302261921913</v>
      </c>
      <c r="E82" s="4">
        <f>'CV Rotina &lt;2A - procedência'!H82</f>
        <v>0.33453392882869903</v>
      </c>
      <c r="F82" s="4">
        <f>'CV Rotina &lt;2A - procedência'!J82</f>
        <v>0.33574412908802764</v>
      </c>
      <c r="G82" s="4">
        <f>'CV Rotina &lt;2A - procedência'!L82</f>
        <v>0.37083993660855785</v>
      </c>
      <c r="H82" s="4">
        <f>'CV Rotina &lt;2A - procedência'!V82</f>
        <v>0.38933871200115255</v>
      </c>
      <c r="I82" s="4">
        <f>'CV Rotina &lt;2A - procedência'!P82</f>
        <v>0.34058493012534213</v>
      </c>
      <c r="J82" s="4">
        <f>'CV Rotina &lt;2A - procedência'!R82</f>
        <v>0.30825529462613455</v>
      </c>
      <c r="K82" s="4">
        <f>'CV Rotina &lt;2A - procedência'!T82</f>
        <v>0.35925659126926957</v>
      </c>
      <c r="L82" s="4">
        <f>'CV Rotina &lt;2A - procedência'!X82</f>
        <v>0.32416078374873936</v>
      </c>
      <c r="M82" s="2">
        <f t="shared" ref="M82:M85" si="10">COUNTIF(C82:D82,"&gt;=0,9")</f>
        <v>0</v>
      </c>
      <c r="N82" s="2">
        <f t="shared" ref="N82:N85" si="11">COUNTIFS(E82:L82,"&gt;=0,95")</f>
        <v>0</v>
      </c>
      <c r="O82" s="2">
        <f t="shared" si="8"/>
        <v>0</v>
      </c>
      <c r="P82" s="2">
        <f t="shared" si="9"/>
        <v>0</v>
      </c>
    </row>
    <row r="83" spans="1:16" s="18" customFormat="1" x14ac:dyDescent="0.25">
      <c r="A83"/>
      <c r="B83" s="13" t="s">
        <v>93</v>
      </c>
      <c r="C83" s="4">
        <f>'CV Rotina &lt;2A - procedência'!F83</f>
        <v>0.40542853808146695</v>
      </c>
      <c r="D83" s="4">
        <f>'CV Rotina &lt;2A - procedência'!N83</f>
        <v>0.36010426527992112</v>
      </c>
      <c r="E83" s="4">
        <f>'CV Rotina &lt;2A - procedência'!H83</f>
        <v>0.32473966100815704</v>
      </c>
      <c r="F83" s="4">
        <f>'CV Rotina &lt;2A - procedência'!J83</f>
        <v>0.32528433038087951</v>
      </c>
      <c r="G83" s="4">
        <f>'CV Rotina &lt;2A - procedência'!L83</f>
        <v>0.36823540091556328</v>
      </c>
      <c r="H83" s="4">
        <f>'CV Rotina &lt;2A - procedência'!V83</f>
        <v>0.35045583639169509</v>
      </c>
      <c r="I83" s="4">
        <f>'CV Rotina &lt;2A - procedência'!P83</f>
        <v>0.32579009479840748</v>
      </c>
      <c r="J83" s="4">
        <f>'CV Rotina &lt;2A - procedência'!R83</f>
        <v>0.27303497555471978</v>
      </c>
      <c r="K83" s="4">
        <f>'CV Rotina &lt;2A - procedência'!T83</f>
        <v>0.34711001024497151</v>
      </c>
      <c r="L83" s="4">
        <f>'CV Rotina &lt;2A - procedência'!X83</f>
        <v>0.27863728910272206</v>
      </c>
      <c r="M83" s="2">
        <f t="shared" si="10"/>
        <v>0</v>
      </c>
      <c r="N83" s="2">
        <f t="shared" si="11"/>
        <v>0</v>
      </c>
      <c r="O83" s="2">
        <f t="shared" si="8"/>
        <v>0</v>
      </c>
      <c r="P83" s="2">
        <f t="shared" si="9"/>
        <v>0</v>
      </c>
    </row>
    <row r="84" spans="1:16" s="18" customFormat="1" x14ac:dyDescent="0.25">
      <c r="A84"/>
      <c r="B84" s="13" t="s">
        <v>94</v>
      </c>
      <c r="C84" s="4">
        <f>'CV Rotina &lt;2A - procedência'!F84</f>
        <v>0.41864386930553932</v>
      </c>
      <c r="D84" s="4">
        <f>'CV Rotina &lt;2A - procedência'!N84</f>
        <v>0.39840730764726551</v>
      </c>
      <c r="E84" s="4">
        <f>'CV Rotina &lt;2A - procedência'!H84</f>
        <v>0.36215013467619162</v>
      </c>
      <c r="F84" s="4">
        <f>'CV Rotina &lt;2A - procedência'!J84</f>
        <v>0.36102588125073193</v>
      </c>
      <c r="G84" s="4">
        <f>'CV Rotina &lt;2A - procedência'!L84</f>
        <v>0.40473123316547605</v>
      </c>
      <c r="H84" s="4">
        <f>'CV Rotina &lt;2A - procedência'!V84</f>
        <v>0.40880665183276732</v>
      </c>
      <c r="I84" s="4">
        <f>'CV Rotina &lt;2A - procedência'!P84</f>
        <v>0.37929499941445138</v>
      </c>
      <c r="J84" s="4">
        <f>'CV Rotina &lt;2A - procedência'!R84</f>
        <v>0.29736503103407896</v>
      </c>
      <c r="K84" s="4">
        <f>'CV Rotina &lt;2A - procedência'!T84</f>
        <v>0.38379201311628997</v>
      </c>
      <c r="L84" s="4">
        <f>'CV Rotina &lt;2A - procedência'!X84</f>
        <v>0.3301089120505914</v>
      </c>
      <c r="M84" s="2">
        <f t="shared" si="10"/>
        <v>0</v>
      </c>
      <c r="N84" s="2">
        <f t="shared" si="11"/>
        <v>0</v>
      </c>
      <c r="O84" s="2">
        <f t="shared" si="8"/>
        <v>0</v>
      </c>
      <c r="P84" s="2">
        <f t="shared" si="9"/>
        <v>0</v>
      </c>
    </row>
    <row r="85" spans="1:16" s="18" customFormat="1" x14ac:dyDescent="0.25">
      <c r="A85"/>
      <c r="B85" s="15" t="s">
        <v>90</v>
      </c>
      <c r="C85" s="23">
        <f>'CV Rotina &lt;2A - procedência'!F85</f>
        <v>0.40898115001034874</v>
      </c>
      <c r="D85" s="23">
        <f>'CV Rotina &lt;2A - procedência'!N85</f>
        <v>0.37041494507516232</v>
      </c>
      <c r="E85" s="23">
        <f>'CV Rotina &lt;2A - procedência'!H85</f>
        <v>0.3345624027412592</v>
      </c>
      <c r="F85" s="23">
        <f>'CV Rotina &lt;2A - procedência'!J85</f>
        <v>0.33476937700745873</v>
      </c>
      <c r="G85" s="23">
        <f>'CV Rotina &lt;2A - procedência'!L85</f>
        <v>0.37692313589010434</v>
      </c>
      <c r="H85" s="23">
        <f>'CV Rotina &lt;2A - procedência'!V85</f>
        <v>0.36742531678561302</v>
      </c>
      <c r="I85" s="23">
        <f>'CV Rotina &lt;2A - procedência'!P85</f>
        <v>0.34127756782240076</v>
      </c>
      <c r="J85" s="23">
        <f>'CV Rotina &lt;2A - procedência'!R85</f>
        <v>0.28270385048792268</v>
      </c>
      <c r="K85" s="23">
        <f>'CV Rotina &lt;2A - procedência'!T85</f>
        <v>0.35813447194732123</v>
      </c>
      <c r="L85" s="23">
        <f>'CV Rotina &lt;2A - procedência'!X85</f>
        <v>0.29836490329702342</v>
      </c>
      <c r="M85" s="2">
        <f t="shared" si="10"/>
        <v>0</v>
      </c>
      <c r="N85" s="2">
        <f t="shared" si="11"/>
        <v>0</v>
      </c>
      <c r="O85" s="2">
        <f t="shared" si="8"/>
        <v>0</v>
      </c>
      <c r="P85" s="2">
        <f t="shared" si="9"/>
        <v>0</v>
      </c>
    </row>
    <row r="88" spans="1:16" x14ac:dyDescent="0.25">
      <c r="A88" s="9" t="s">
        <v>139</v>
      </c>
      <c r="B88" s="5"/>
    </row>
    <row r="89" spans="1:16" x14ac:dyDescent="0.25">
      <c r="A89" s="9" t="s">
        <v>138</v>
      </c>
      <c r="B89" s="5"/>
    </row>
    <row r="90" spans="1:16" x14ac:dyDescent="0.25">
      <c r="A90" s="6" t="s">
        <v>140</v>
      </c>
    </row>
    <row r="91" spans="1:16" x14ac:dyDescent="0.25">
      <c r="A91" t="s">
        <v>141</v>
      </c>
    </row>
    <row r="92" spans="1:16" x14ac:dyDescent="0.25">
      <c r="A92" t="s">
        <v>84</v>
      </c>
    </row>
    <row r="93" spans="1:16" ht="17.25" x14ac:dyDescent="0.25">
      <c r="A93" s="1" t="s">
        <v>85</v>
      </c>
    </row>
    <row r="94" spans="1:16" x14ac:dyDescent="0.25">
      <c r="A94" t="s">
        <v>86</v>
      </c>
    </row>
    <row r="95" spans="1:16" x14ac:dyDescent="0.25">
      <c r="A95" t="s">
        <v>87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CV Rotina &lt;2A - procedência</vt:lpstr>
      <vt:lpstr>CV Rotina &lt;2A - residência</vt:lpstr>
      <vt:lpstr>CV REF 1A e 4A - procedência</vt:lpstr>
      <vt:lpstr>CV REF 1A e 4A - residência</vt:lpstr>
      <vt:lpstr>dTpa gestantes - procedência</vt:lpstr>
      <vt:lpstr>dTpa gestantes - residência</vt:lpstr>
      <vt:lpstr>cálculos1</vt:lpstr>
      <vt:lpstr>cálculos2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Tamiris Cristine Ribeiro Ferreira</dc:creator>
  <cp:lastModifiedBy>Renata Martins Fantin</cp:lastModifiedBy>
  <dcterms:created xsi:type="dcterms:W3CDTF">2022-08-04T15:03:57Z</dcterms:created>
  <dcterms:modified xsi:type="dcterms:W3CDTF">2023-12-19T17:33:14Z</dcterms:modified>
</cp:coreProperties>
</file>