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\\fileserver\sesa$\GEVS\IMUNIZACAO\PEI\RENATA\COBERTURAS\COBERTURA ROTINA\2023\08.ago\"/>
    </mc:Choice>
  </mc:AlternateContent>
  <bookViews>
    <workbookView xWindow="0" yWindow="0" windowWidth="28800" windowHeight="11730"/>
  </bookViews>
  <sheets>
    <sheet name="Cobertura Rotina &lt; 2 anos" sheetId="4" r:id="rId1"/>
    <sheet name="Cobertura Reforços 1 e 4 anos" sheetId="1" r:id="rId2"/>
    <sheet name="Cobert. Meningo C Adolescentes" sheetId="2" r:id="rId3"/>
    <sheet name="Cobert. HPV 2023" sheetId="3" r:id="rId4"/>
    <sheet name="dTpa gestantes 2023" sheetId="6" r:id="rId5"/>
    <sheet name="cálculos" sheetId="5" state="hidden" r:id="rId6"/>
  </sheets>
  <definedNames>
    <definedName name="_xlnm._FilterDatabase" localSheetId="3" hidden="1">'Cobert. HPV 2023'!$B$1:$B$88</definedName>
    <definedName name="_xlnm._FilterDatabase" localSheetId="1" hidden="1">'Cobertura Reforços 1 e 4 anos'!$A$1:$X$79</definedName>
    <definedName name="_xlnm._FilterDatabase" localSheetId="0" hidden="1">'Cobertura Rotina &lt; 2 anos'!$A$1:$X$86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6" i="6" l="1"/>
  <c r="D79" i="6" l="1"/>
  <c r="D78" i="6"/>
  <c r="D77" i="6"/>
  <c r="D76" i="6"/>
  <c r="D75" i="6"/>
  <c r="D74" i="6"/>
  <c r="D73" i="6"/>
  <c r="D72" i="6"/>
  <c r="D71" i="6"/>
  <c r="D70" i="6"/>
  <c r="D69" i="6"/>
  <c r="D68" i="6"/>
  <c r="D67" i="6"/>
  <c r="D66" i="6"/>
  <c r="D65" i="6"/>
  <c r="D64" i="6"/>
  <c r="D63" i="6"/>
  <c r="D62" i="6"/>
  <c r="D61" i="6"/>
  <c r="D60" i="6"/>
  <c r="D59" i="6"/>
  <c r="D58" i="6"/>
  <c r="D57" i="6"/>
  <c r="D56" i="6"/>
  <c r="D55" i="6"/>
  <c r="D54" i="6"/>
  <c r="D53" i="6"/>
  <c r="D52" i="6"/>
  <c r="D51" i="6"/>
  <c r="D50" i="6"/>
  <c r="D49" i="6"/>
  <c r="D48" i="6"/>
  <c r="D47" i="6"/>
  <c r="D46" i="6"/>
  <c r="D45" i="6"/>
  <c r="D44" i="6"/>
  <c r="D43" i="6"/>
  <c r="D42" i="6"/>
  <c r="D41" i="6"/>
  <c r="D40" i="6"/>
  <c r="D39" i="6"/>
  <c r="D38" i="6"/>
  <c r="D37" i="6"/>
  <c r="D36" i="6"/>
  <c r="D35" i="6"/>
  <c r="D34" i="6"/>
  <c r="D33" i="6"/>
  <c r="D32" i="6"/>
  <c r="D31" i="6"/>
  <c r="D30" i="6"/>
  <c r="D29" i="6"/>
  <c r="D28" i="6"/>
  <c r="D27" i="6"/>
  <c r="D26" i="6"/>
  <c r="D25" i="6"/>
  <c r="D24" i="6"/>
  <c r="D23" i="6"/>
  <c r="D22" i="6"/>
  <c r="D21" i="6"/>
  <c r="D20" i="6"/>
  <c r="D19" i="6"/>
  <c r="D18" i="6"/>
  <c r="D17" i="6"/>
  <c r="D16" i="6"/>
  <c r="D15" i="6"/>
  <c r="D14" i="6"/>
  <c r="D13" i="6"/>
  <c r="D12" i="6"/>
  <c r="D11" i="6"/>
  <c r="D10" i="6"/>
  <c r="D9" i="6"/>
  <c r="D8" i="6"/>
  <c r="D7" i="6"/>
  <c r="D6" i="6"/>
  <c r="D5" i="6"/>
  <c r="D4" i="6"/>
  <c r="D3" i="6"/>
  <c r="D2" i="6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2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2" i="1"/>
  <c r="D3" i="4"/>
  <c r="D4" i="4"/>
  <c r="D5" i="4"/>
  <c r="D6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1" i="4"/>
  <c r="D32" i="4"/>
  <c r="D33" i="4"/>
  <c r="D34" i="4"/>
  <c r="D35" i="4"/>
  <c r="D36" i="4"/>
  <c r="D37" i="4"/>
  <c r="D38" i="4"/>
  <c r="D39" i="4"/>
  <c r="D40" i="4"/>
  <c r="D41" i="4"/>
  <c r="D42" i="4"/>
  <c r="D43" i="4"/>
  <c r="D44" i="4"/>
  <c r="D45" i="4"/>
  <c r="D46" i="4"/>
  <c r="D47" i="4"/>
  <c r="D48" i="4"/>
  <c r="D49" i="4"/>
  <c r="D50" i="4"/>
  <c r="D51" i="4"/>
  <c r="D52" i="4"/>
  <c r="D53" i="4"/>
  <c r="D54" i="4"/>
  <c r="D55" i="4"/>
  <c r="D56" i="4"/>
  <c r="D57" i="4"/>
  <c r="D58" i="4"/>
  <c r="D59" i="4"/>
  <c r="D60" i="4"/>
  <c r="D61" i="4"/>
  <c r="D62" i="4"/>
  <c r="D63" i="4"/>
  <c r="D64" i="4"/>
  <c r="D65" i="4"/>
  <c r="D66" i="4"/>
  <c r="D67" i="4"/>
  <c r="D68" i="4"/>
  <c r="D69" i="4"/>
  <c r="D70" i="4"/>
  <c r="D71" i="4"/>
  <c r="D72" i="4"/>
  <c r="D73" i="4"/>
  <c r="D74" i="4"/>
  <c r="D75" i="4"/>
  <c r="D76" i="4"/>
  <c r="D77" i="4"/>
  <c r="D78" i="4"/>
  <c r="D79" i="4"/>
  <c r="D2" i="4"/>
  <c r="E85" i="6" l="1"/>
  <c r="C85" i="6"/>
  <c r="E84" i="6"/>
  <c r="C84" i="6"/>
  <c r="E83" i="6"/>
  <c r="C83" i="6"/>
  <c r="E82" i="6"/>
  <c r="C82" i="6"/>
  <c r="E81" i="6"/>
  <c r="C81" i="6"/>
  <c r="F79" i="6"/>
  <c r="F78" i="6"/>
  <c r="F77" i="6"/>
  <c r="F76" i="6"/>
  <c r="F75" i="6"/>
  <c r="F74" i="6"/>
  <c r="F73" i="6"/>
  <c r="F72" i="6"/>
  <c r="F71" i="6"/>
  <c r="F70" i="6"/>
  <c r="F69" i="6"/>
  <c r="F68" i="6"/>
  <c r="F67" i="6"/>
  <c r="F66" i="6"/>
  <c r="F65" i="6"/>
  <c r="F64" i="6"/>
  <c r="F63" i="6"/>
  <c r="F62" i="6"/>
  <c r="F61" i="6"/>
  <c r="F60" i="6"/>
  <c r="F59" i="6"/>
  <c r="F58" i="6"/>
  <c r="F57" i="6"/>
  <c r="F56" i="6"/>
  <c r="F55" i="6"/>
  <c r="F54" i="6"/>
  <c r="F53" i="6"/>
  <c r="F52" i="6"/>
  <c r="F51" i="6"/>
  <c r="F50" i="6"/>
  <c r="F49" i="6"/>
  <c r="F48" i="6"/>
  <c r="F47" i="6"/>
  <c r="F46" i="6"/>
  <c r="F45" i="6"/>
  <c r="F44" i="6"/>
  <c r="F43" i="6"/>
  <c r="F42" i="6"/>
  <c r="F41" i="6"/>
  <c r="F40" i="6"/>
  <c r="F39" i="6"/>
  <c r="F38" i="6"/>
  <c r="F37" i="6"/>
  <c r="F36" i="6"/>
  <c r="F35" i="6"/>
  <c r="F34" i="6"/>
  <c r="F33" i="6"/>
  <c r="F32" i="6"/>
  <c r="F31" i="6"/>
  <c r="F30" i="6"/>
  <c r="F29" i="6"/>
  <c r="F28" i="6"/>
  <c r="F27" i="6"/>
  <c r="F26" i="6"/>
  <c r="F25" i="6"/>
  <c r="F24" i="6"/>
  <c r="F23" i="6"/>
  <c r="F22" i="6"/>
  <c r="F21" i="6"/>
  <c r="F20" i="6"/>
  <c r="F19" i="6"/>
  <c r="F18" i="6"/>
  <c r="F17" i="6"/>
  <c r="F16" i="6"/>
  <c r="F15" i="6"/>
  <c r="F14" i="6"/>
  <c r="F13" i="6"/>
  <c r="F12" i="6"/>
  <c r="F11" i="6"/>
  <c r="F10" i="6"/>
  <c r="F9" i="6"/>
  <c r="F8" i="6"/>
  <c r="F7" i="6"/>
  <c r="F6" i="6"/>
  <c r="F5" i="6"/>
  <c r="D82" i="6"/>
  <c r="F3" i="6"/>
  <c r="D85" i="6"/>
  <c r="F82" i="6" l="1"/>
  <c r="F85" i="6"/>
  <c r="D83" i="6"/>
  <c r="F83" i="6" s="1"/>
  <c r="F2" i="6"/>
  <c r="E86" i="6" s="1"/>
  <c r="D81" i="6"/>
  <c r="F81" i="6" s="1"/>
  <c r="D84" i="6"/>
  <c r="F84" i="6" s="1"/>
  <c r="F4" i="6"/>
  <c r="G81" i="1" l="1"/>
  <c r="G82" i="1"/>
  <c r="G83" i="1"/>
  <c r="G84" i="1"/>
  <c r="G85" i="1"/>
  <c r="W81" i="1" l="1"/>
  <c r="W85" i="1"/>
  <c r="W84" i="1"/>
  <c r="W83" i="1"/>
  <c r="W82" i="1"/>
  <c r="I85" i="1" l="1"/>
  <c r="E85" i="1"/>
  <c r="E84" i="1"/>
  <c r="E83" i="1"/>
  <c r="E82" i="1"/>
  <c r="E81" i="1"/>
  <c r="C85" i="1"/>
  <c r="C84" i="1"/>
  <c r="C83" i="1"/>
  <c r="C82" i="1"/>
  <c r="C81" i="1"/>
  <c r="H2" i="1"/>
  <c r="C85" i="4" l="1"/>
  <c r="C84" i="4"/>
  <c r="C83" i="4"/>
  <c r="C82" i="4"/>
  <c r="C81" i="4"/>
  <c r="W84" i="4" l="1"/>
  <c r="W83" i="4"/>
  <c r="W82" i="4"/>
  <c r="W81" i="4"/>
  <c r="U84" i="4"/>
  <c r="U83" i="4"/>
  <c r="U82" i="4"/>
  <c r="U81" i="4"/>
  <c r="S84" i="4"/>
  <c r="S83" i="4"/>
  <c r="S82" i="4"/>
  <c r="S81" i="4"/>
  <c r="Q84" i="4"/>
  <c r="Q83" i="4"/>
  <c r="Q82" i="4"/>
  <c r="Q81" i="4"/>
  <c r="O84" i="4"/>
  <c r="O83" i="4"/>
  <c r="O82" i="4"/>
  <c r="O81" i="4"/>
  <c r="M81" i="4"/>
  <c r="M84" i="4"/>
  <c r="M83" i="4"/>
  <c r="M82" i="4"/>
  <c r="K84" i="4"/>
  <c r="K83" i="4"/>
  <c r="K82" i="4"/>
  <c r="K81" i="4"/>
  <c r="I84" i="4"/>
  <c r="I83" i="4"/>
  <c r="I82" i="4"/>
  <c r="I81" i="4"/>
  <c r="G84" i="4"/>
  <c r="G83" i="4"/>
  <c r="G82" i="4"/>
  <c r="G81" i="4"/>
  <c r="E84" i="4"/>
  <c r="E83" i="4"/>
  <c r="E82" i="4"/>
  <c r="E81" i="4"/>
  <c r="U85" i="4" l="1"/>
  <c r="O85" i="4"/>
  <c r="E85" i="4"/>
  <c r="M85" i="4"/>
  <c r="S85" i="4"/>
  <c r="I85" i="4"/>
  <c r="K85" i="4"/>
  <c r="Q85" i="4"/>
  <c r="W85" i="4"/>
  <c r="G85" i="4"/>
  <c r="D81" i="4"/>
  <c r="D85" i="4"/>
  <c r="D84" i="4"/>
  <c r="D83" i="4"/>
  <c r="D82" i="4"/>
  <c r="F85" i="4" l="1"/>
  <c r="C85" i="5" s="1"/>
  <c r="X83" i="4"/>
  <c r="L83" i="5" s="1"/>
  <c r="R81" i="4"/>
  <c r="J81" i="5" s="1"/>
  <c r="N82" i="4"/>
  <c r="D82" i="5" s="1"/>
  <c r="N84" i="4"/>
  <c r="D84" i="5" s="1"/>
  <c r="N85" i="4"/>
  <c r="D85" i="5" s="1"/>
  <c r="J83" i="4"/>
  <c r="F83" i="5" s="1"/>
  <c r="V82" i="4"/>
  <c r="H82" i="5" s="1"/>
  <c r="R85" i="4"/>
  <c r="J85" i="5" s="1"/>
  <c r="L81" i="4"/>
  <c r="G81" i="5" s="1"/>
  <c r="R84" i="4"/>
  <c r="J84" i="5" s="1"/>
  <c r="X82" i="4"/>
  <c r="L82" i="5" s="1"/>
  <c r="R83" i="4"/>
  <c r="J83" i="5" s="1"/>
  <c r="V81" i="4"/>
  <c r="H81" i="5" s="1"/>
  <c r="F81" i="4"/>
  <c r="C81" i="5" s="1"/>
  <c r="J81" i="4"/>
  <c r="F81" i="5" s="1"/>
  <c r="R82" i="4"/>
  <c r="J82" i="5" s="1"/>
  <c r="V85" i="4"/>
  <c r="H85" i="5" s="1"/>
  <c r="J85" i="4"/>
  <c r="F85" i="5" s="1"/>
  <c r="V84" i="4"/>
  <c r="H84" i="5" s="1"/>
  <c r="J84" i="4"/>
  <c r="F84" i="5" s="1"/>
  <c r="P81" i="4"/>
  <c r="I81" i="5" s="1"/>
  <c r="V83" i="4"/>
  <c r="H83" i="5" s="1"/>
  <c r="X81" i="4"/>
  <c r="L81" i="5" s="1"/>
  <c r="H81" i="4"/>
  <c r="E81" i="5" s="1"/>
  <c r="X85" i="4"/>
  <c r="L85" i="5" s="1"/>
  <c r="J82" i="4"/>
  <c r="F82" i="5" s="1"/>
  <c r="N81" i="4"/>
  <c r="D81" i="5" s="1"/>
  <c r="N83" i="4"/>
  <c r="D83" i="5" s="1"/>
  <c r="X84" i="4"/>
  <c r="L84" i="5" s="1"/>
  <c r="X79" i="4"/>
  <c r="L79" i="5" s="1"/>
  <c r="V79" i="4"/>
  <c r="H79" i="5" s="1"/>
  <c r="T79" i="4"/>
  <c r="K79" i="5" s="1"/>
  <c r="R79" i="4"/>
  <c r="J79" i="5" s="1"/>
  <c r="P79" i="4"/>
  <c r="I79" i="5" s="1"/>
  <c r="N79" i="4"/>
  <c r="D79" i="5" s="1"/>
  <c r="L79" i="4"/>
  <c r="G79" i="5" s="1"/>
  <c r="J79" i="4"/>
  <c r="F79" i="5" s="1"/>
  <c r="H79" i="4"/>
  <c r="E79" i="5" s="1"/>
  <c r="F79" i="4"/>
  <c r="C79" i="5" s="1"/>
  <c r="X78" i="4"/>
  <c r="L78" i="5" s="1"/>
  <c r="V78" i="4"/>
  <c r="H78" i="5" s="1"/>
  <c r="T78" i="4"/>
  <c r="K78" i="5" s="1"/>
  <c r="R78" i="4"/>
  <c r="J78" i="5" s="1"/>
  <c r="P78" i="4"/>
  <c r="I78" i="5" s="1"/>
  <c r="N78" i="4"/>
  <c r="D78" i="5" s="1"/>
  <c r="L78" i="4"/>
  <c r="G78" i="5" s="1"/>
  <c r="J78" i="4"/>
  <c r="F78" i="5" s="1"/>
  <c r="H78" i="4"/>
  <c r="E78" i="5" s="1"/>
  <c r="F78" i="4"/>
  <c r="C78" i="5" s="1"/>
  <c r="X77" i="4"/>
  <c r="L77" i="5" s="1"/>
  <c r="V77" i="4"/>
  <c r="H77" i="5" s="1"/>
  <c r="T77" i="4"/>
  <c r="K77" i="5" s="1"/>
  <c r="R77" i="4"/>
  <c r="J77" i="5" s="1"/>
  <c r="P77" i="4"/>
  <c r="I77" i="5" s="1"/>
  <c r="N77" i="4"/>
  <c r="D77" i="5" s="1"/>
  <c r="L77" i="4"/>
  <c r="G77" i="5" s="1"/>
  <c r="J77" i="4"/>
  <c r="F77" i="5" s="1"/>
  <c r="H77" i="4"/>
  <c r="E77" i="5" s="1"/>
  <c r="F77" i="4"/>
  <c r="C77" i="5" s="1"/>
  <c r="X76" i="4"/>
  <c r="L76" i="5" s="1"/>
  <c r="V76" i="4"/>
  <c r="H76" i="5" s="1"/>
  <c r="T76" i="4"/>
  <c r="K76" i="5" s="1"/>
  <c r="R76" i="4"/>
  <c r="J76" i="5" s="1"/>
  <c r="P76" i="4"/>
  <c r="I76" i="5" s="1"/>
  <c r="N76" i="4"/>
  <c r="D76" i="5" s="1"/>
  <c r="L76" i="4"/>
  <c r="G76" i="5" s="1"/>
  <c r="J76" i="4"/>
  <c r="F76" i="5" s="1"/>
  <c r="H76" i="4"/>
  <c r="E76" i="5" s="1"/>
  <c r="F76" i="4"/>
  <c r="C76" i="5" s="1"/>
  <c r="X75" i="4"/>
  <c r="L75" i="5" s="1"/>
  <c r="V75" i="4"/>
  <c r="H75" i="5" s="1"/>
  <c r="T75" i="4"/>
  <c r="K75" i="5" s="1"/>
  <c r="R75" i="4"/>
  <c r="J75" i="5" s="1"/>
  <c r="P75" i="4"/>
  <c r="I75" i="5" s="1"/>
  <c r="N75" i="4"/>
  <c r="D75" i="5" s="1"/>
  <c r="L75" i="4"/>
  <c r="G75" i="5" s="1"/>
  <c r="J75" i="4"/>
  <c r="F75" i="5" s="1"/>
  <c r="H75" i="4"/>
  <c r="E75" i="5" s="1"/>
  <c r="F75" i="4"/>
  <c r="C75" i="5" s="1"/>
  <c r="X74" i="4"/>
  <c r="L74" i="5" s="1"/>
  <c r="V74" i="4"/>
  <c r="H74" i="5" s="1"/>
  <c r="T74" i="4"/>
  <c r="K74" i="5" s="1"/>
  <c r="R74" i="4"/>
  <c r="J74" i="5" s="1"/>
  <c r="P74" i="4"/>
  <c r="I74" i="5" s="1"/>
  <c r="N74" i="4"/>
  <c r="D74" i="5" s="1"/>
  <c r="L74" i="4"/>
  <c r="G74" i="5" s="1"/>
  <c r="J74" i="4"/>
  <c r="F74" i="5" s="1"/>
  <c r="H74" i="4"/>
  <c r="E74" i="5" s="1"/>
  <c r="F74" i="4"/>
  <c r="C74" i="5" s="1"/>
  <c r="X73" i="4"/>
  <c r="L73" i="5" s="1"/>
  <c r="V73" i="4"/>
  <c r="H73" i="5" s="1"/>
  <c r="T73" i="4"/>
  <c r="K73" i="5" s="1"/>
  <c r="R73" i="4"/>
  <c r="J73" i="5" s="1"/>
  <c r="P73" i="4"/>
  <c r="I73" i="5" s="1"/>
  <c r="N73" i="4"/>
  <c r="D73" i="5" s="1"/>
  <c r="L73" i="4"/>
  <c r="G73" i="5" s="1"/>
  <c r="J73" i="4"/>
  <c r="F73" i="5" s="1"/>
  <c r="H73" i="4"/>
  <c r="E73" i="5" s="1"/>
  <c r="F73" i="4"/>
  <c r="C73" i="5" s="1"/>
  <c r="X72" i="4"/>
  <c r="L72" i="5" s="1"/>
  <c r="V72" i="4"/>
  <c r="H72" i="5" s="1"/>
  <c r="T72" i="4"/>
  <c r="K72" i="5" s="1"/>
  <c r="R72" i="4"/>
  <c r="J72" i="5" s="1"/>
  <c r="P72" i="4"/>
  <c r="I72" i="5" s="1"/>
  <c r="N72" i="4"/>
  <c r="D72" i="5" s="1"/>
  <c r="L72" i="4"/>
  <c r="G72" i="5" s="1"/>
  <c r="J72" i="4"/>
  <c r="F72" i="5" s="1"/>
  <c r="H72" i="4"/>
  <c r="E72" i="5" s="1"/>
  <c r="F72" i="4"/>
  <c r="C72" i="5" s="1"/>
  <c r="X71" i="4"/>
  <c r="L71" i="5" s="1"/>
  <c r="V71" i="4"/>
  <c r="H71" i="5" s="1"/>
  <c r="T71" i="4"/>
  <c r="K71" i="5" s="1"/>
  <c r="R71" i="4"/>
  <c r="J71" i="5" s="1"/>
  <c r="P71" i="4"/>
  <c r="I71" i="5" s="1"/>
  <c r="N71" i="4"/>
  <c r="D71" i="5" s="1"/>
  <c r="L71" i="4"/>
  <c r="G71" i="5" s="1"/>
  <c r="J71" i="4"/>
  <c r="F71" i="5" s="1"/>
  <c r="H71" i="4"/>
  <c r="E71" i="5" s="1"/>
  <c r="F71" i="4"/>
  <c r="C71" i="5" s="1"/>
  <c r="X70" i="4"/>
  <c r="L70" i="5" s="1"/>
  <c r="V70" i="4"/>
  <c r="H70" i="5" s="1"/>
  <c r="T70" i="4"/>
  <c r="K70" i="5" s="1"/>
  <c r="R70" i="4"/>
  <c r="J70" i="5" s="1"/>
  <c r="P70" i="4"/>
  <c r="I70" i="5" s="1"/>
  <c r="N70" i="4"/>
  <c r="D70" i="5" s="1"/>
  <c r="L70" i="4"/>
  <c r="G70" i="5" s="1"/>
  <c r="J70" i="4"/>
  <c r="F70" i="5" s="1"/>
  <c r="H70" i="4"/>
  <c r="E70" i="5" s="1"/>
  <c r="F70" i="4"/>
  <c r="C70" i="5" s="1"/>
  <c r="X69" i="4"/>
  <c r="L69" i="5" s="1"/>
  <c r="V69" i="4"/>
  <c r="H69" i="5" s="1"/>
  <c r="T69" i="4"/>
  <c r="K69" i="5" s="1"/>
  <c r="R69" i="4"/>
  <c r="J69" i="5" s="1"/>
  <c r="P69" i="4"/>
  <c r="I69" i="5" s="1"/>
  <c r="N69" i="4"/>
  <c r="D69" i="5" s="1"/>
  <c r="L69" i="4"/>
  <c r="G69" i="5" s="1"/>
  <c r="J69" i="4"/>
  <c r="F69" i="5" s="1"/>
  <c r="H69" i="4"/>
  <c r="E69" i="5" s="1"/>
  <c r="F69" i="4"/>
  <c r="C69" i="5" s="1"/>
  <c r="X68" i="4"/>
  <c r="L68" i="5" s="1"/>
  <c r="V68" i="4"/>
  <c r="H68" i="5" s="1"/>
  <c r="T68" i="4"/>
  <c r="K68" i="5" s="1"/>
  <c r="R68" i="4"/>
  <c r="J68" i="5" s="1"/>
  <c r="P68" i="4"/>
  <c r="I68" i="5" s="1"/>
  <c r="N68" i="4"/>
  <c r="D68" i="5" s="1"/>
  <c r="L68" i="4"/>
  <c r="G68" i="5" s="1"/>
  <c r="J68" i="4"/>
  <c r="F68" i="5" s="1"/>
  <c r="H68" i="4"/>
  <c r="E68" i="5" s="1"/>
  <c r="F68" i="4"/>
  <c r="C68" i="5" s="1"/>
  <c r="X67" i="4"/>
  <c r="L67" i="5" s="1"/>
  <c r="V67" i="4"/>
  <c r="H67" i="5" s="1"/>
  <c r="T67" i="4"/>
  <c r="K67" i="5" s="1"/>
  <c r="R67" i="4"/>
  <c r="J67" i="5" s="1"/>
  <c r="P67" i="4"/>
  <c r="I67" i="5" s="1"/>
  <c r="N67" i="4"/>
  <c r="D67" i="5" s="1"/>
  <c r="L67" i="4"/>
  <c r="G67" i="5" s="1"/>
  <c r="J67" i="4"/>
  <c r="F67" i="5" s="1"/>
  <c r="H67" i="4"/>
  <c r="E67" i="5" s="1"/>
  <c r="F67" i="4"/>
  <c r="C67" i="5" s="1"/>
  <c r="X66" i="4"/>
  <c r="L66" i="5" s="1"/>
  <c r="V66" i="4"/>
  <c r="H66" i="5" s="1"/>
  <c r="T66" i="4"/>
  <c r="K66" i="5" s="1"/>
  <c r="R66" i="4"/>
  <c r="J66" i="5" s="1"/>
  <c r="P66" i="4"/>
  <c r="I66" i="5" s="1"/>
  <c r="N66" i="4"/>
  <c r="D66" i="5" s="1"/>
  <c r="L66" i="4"/>
  <c r="G66" i="5" s="1"/>
  <c r="J66" i="4"/>
  <c r="F66" i="5" s="1"/>
  <c r="H66" i="4"/>
  <c r="E66" i="5" s="1"/>
  <c r="F66" i="4"/>
  <c r="C66" i="5" s="1"/>
  <c r="X65" i="4"/>
  <c r="L65" i="5" s="1"/>
  <c r="V65" i="4"/>
  <c r="H65" i="5" s="1"/>
  <c r="T65" i="4"/>
  <c r="K65" i="5" s="1"/>
  <c r="R65" i="4"/>
  <c r="J65" i="5" s="1"/>
  <c r="P65" i="4"/>
  <c r="I65" i="5" s="1"/>
  <c r="N65" i="4"/>
  <c r="D65" i="5" s="1"/>
  <c r="L65" i="4"/>
  <c r="G65" i="5" s="1"/>
  <c r="J65" i="4"/>
  <c r="F65" i="5" s="1"/>
  <c r="H65" i="4"/>
  <c r="E65" i="5" s="1"/>
  <c r="F65" i="4"/>
  <c r="C65" i="5" s="1"/>
  <c r="X64" i="4"/>
  <c r="L64" i="5" s="1"/>
  <c r="V64" i="4"/>
  <c r="H64" i="5" s="1"/>
  <c r="T64" i="4"/>
  <c r="K64" i="5" s="1"/>
  <c r="R64" i="4"/>
  <c r="J64" i="5" s="1"/>
  <c r="P64" i="4"/>
  <c r="I64" i="5" s="1"/>
  <c r="N64" i="4"/>
  <c r="D64" i="5" s="1"/>
  <c r="L64" i="4"/>
  <c r="G64" i="5" s="1"/>
  <c r="J64" i="4"/>
  <c r="F64" i="5" s="1"/>
  <c r="H64" i="4"/>
  <c r="E64" i="5" s="1"/>
  <c r="F64" i="4"/>
  <c r="C64" i="5" s="1"/>
  <c r="X63" i="4"/>
  <c r="L63" i="5" s="1"/>
  <c r="V63" i="4"/>
  <c r="H63" i="5" s="1"/>
  <c r="T63" i="4"/>
  <c r="K63" i="5" s="1"/>
  <c r="R63" i="4"/>
  <c r="J63" i="5" s="1"/>
  <c r="P63" i="4"/>
  <c r="I63" i="5" s="1"/>
  <c r="N63" i="4"/>
  <c r="D63" i="5" s="1"/>
  <c r="L63" i="4"/>
  <c r="G63" i="5" s="1"/>
  <c r="J63" i="4"/>
  <c r="F63" i="5" s="1"/>
  <c r="H63" i="4"/>
  <c r="E63" i="5" s="1"/>
  <c r="F63" i="4"/>
  <c r="C63" i="5" s="1"/>
  <c r="X62" i="4"/>
  <c r="L62" i="5" s="1"/>
  <c r="V62" i="4"/>
  <c r="H62" i="5" s="1"/>
  <c r="T62" i="4"/>
  <c r="K62" i="5" s="1"/>
  <c r="R62" i="4"/>
  <c r="J62" i="5" s="1"/>
  <c r="P62" i="4"/>
  <c r="I62" i="5" s="1"/>
  <c r="N62" i="4"/>
  <c r="D62" i="5" s="1"/>
  <c r="L62" i="4"/>
  <c r="G62" i="5" s="1"/>
  <c r="J62" i="4"/>
  <c r="F62" i="5" s="1"/>
  <c r="H62" i="4"/>
  <c r="E62" i="5" s="1"/>
  <c r="F62" i="4"/>
  <c r="C62" i="5" s="1"/>
  <c r="X61" i="4"/>
  <c r="L61" i="5" s="1"/>
  <c r="V61" i="4"/>
  <c r="H61" i="5" s="1"/>
  <c r="T61" i="4"/>
  <c r="K61" i="5" s="1"/>
  <c r="R61" i="4"/>
  <c r="J61" i="5" s="1"/>
  <c r="P61" i="4"/>
  <c r="I61" i="5" s="1"/>
  <c r="N61" i="4"/>
  <c r="D61" i="5" s="1"/>
  <c r="L61" i="4"/>
  <c r="G61" i="5" s="1"/>
  <c r="J61" i="4"/>
  <c r="F61" i="5" s="1"/>
  <c r="H61" i="4"/>
  <c r="E61" i="5" s="1"/>
  <c r="F61" i="4"/>
  <c r="C61" i="5" s="1"/>
  <c r="X60" i="4"/>
  <c r="L60" i="5" s="1"/>
  <c r="V60" i="4"/>
  <c r="H60" i="5" s="1"/>
  <c r="T60" i="4"/>
  <c r="K60" i="5" s="1"/>
  <c r="R60" i="4"/>
  <c r="J60" i="5" s="1"/>
  <c r="P60" i="4"/>
  <c r="I60" i="5" s="1"/>
  <c r="N60" i="4"/>
  <c r="D60" i="5" s="1"/>
  <c r="L60" i="4"/>
  <c r="G60" i="5" s="1"/>
  <c r="J60" i="4"/>
  <c r="F60" i="5" s="1"/>
  <c r="H60" i="4"/>
  <c r="E60" i="5" s="1"/>
  <c r="F60" i="4"/>
  <c r="C60" i="5" s="1"/>
  <c r="X59" i="4"/>
  <c r="L59" i="5" s="1"/>
  <c r="V59" i="4"/>
  <c r="H59" i="5" s="1"/>
  <c r="T59" i="4"/>
  <c r="K59" i="5" s="1"/>
  <c r="R59" i="4"/>
  <c r="J59" i="5" s="1"/>
  <c r="P59" i="4"/>
  <c r="I59" i="5" s="1"/>
  <c r="N59" i="4"/>
  <c r="D59" i="5" s="1"/>
  <c r="L59" i="4"/>
  <c r="G59" i="5" s="1"/>
  <c r="J59" i="4"/>
  <c r="F59" i="5" s="1"/>
  <c r="H59" i="4"/>
  <c r="E59" i="5" s="1"/>
  <c r="F59" i="4"/>
  <c r="C59" i="5" s="1"/>
  <c r="X58" i="4"/>
  <c r="L58" i="5" s="1"/>
  <c r="V58" i="4"/>
  <c r="H58" i="5" s="1"/>
  <c r="T58" i="4"/>
  <c r="K58" i="5" s="1"/>
  <c r="R58" i="4"/>
  <c r="J58" i="5" s="1"/>
  <c r="P58" i="4"/>
  <c r="I58" i="5" s="1"/>
  <c r="N58" i="4"/>
  <c r="D58" i="5" s="1"/>
  <c r="L58" i="4"/>
  <c r="G58" i="5" s="1"/>
  <c r="J58" i="4"/>
  <c r="F58" i="5" s="1"/>
  <c r="H58" i="4"/>
  <c r="E58" i="5" s="1"/>
  <c r="F58" i="4"/>
  <c r="C58" i="5" s="1"/>
  <c r="X57" i="4"/>
  <c r="L57" i="5" s="1"/>
  <c r="V57" i="4"/>
  <c r="H57" i="5" s="1"/>
  <c r="T57" i="4"/>
  <c r="K57" i="5" s="1"/>
  <c r="R57" i="4"/>
  <c r="J57" i="5" s="1"/>
  <c r="P57" i="4"/>
  <c r="I57" i="5" s="1"/>
  <c r="N57" i="4"/>
  <c r="D57" i="5" s="1"/>
  <c r="L57" i="4"/>
  <c r="G57" i="5" s="1"/>
  <c r="J57" i="4"/>
  <c r="F57" i="5" s="1"/>
  <c r="H57" i="4"/>
  <c r="E57" i="5" s="1"/>
  <c r="F57" i="4"/>
  <c r="C57" i="5" s="1"/>
  <c r="X56" i="4"/>
  <c r="L56" i="5" s="1"/>
  <c r="V56" i="4"/>
  <c r="H56" i="5" s="1"/>
  <c r="T56" i="4"/>
  <c r="K56" i="5" s="1"/>
  <c r="R56" i="4"/>
  <c r="J56" i="5" s="1"/>
  <c r="P56" i="4"/>
  <c r="I56" i="5" s="1"/>
  <c r="N56" i="4"/>
  <c r="D56" i="5" s="1"/>
  <c r="L56" i="4"/>
  <c r="G56" i="5" s="1"/>
  <c r="J56" i="4"/>
  <c r="F56" i="5" s="1"/>
  <c r="H56" i="4"/>
  <c r="E56" i="5" s="1"/>
  <c r="F56" i="4"/>
  <c r="C56" i="5" s="1"/>
  <c r="X55" i="4"/>
  <c r="L55" i="5" s="1"/>
  <c r="V55" i="4"/>
  <c r="H55" i="5" s="1"/>
  <c r="T55" i="4"/>
  <c r="K55" i="5" s="1"/>
  <c r="R55" i="4"/>
  <c r="J55" i="5" s="1"/>
  <c r="P55" i="4"/>
  <c r="I55" i="5" s="1"/>
  <c r="N55" i="4"/>
  <c r="D55" i="5" s="1"/>
  <c r="L55" i="4"/>
  <c r="G55" i="5" s="1"/>
  <c r="J55" i="4"/>
  <c r="F55" i="5" s="1"/>
  <c r="H55" i="4"/>
  <c r="E55" i="5" s="1"/>
  <c r="F55" i="4"/>
  <c r="C55" i="5" s="1"/>
  <c r="X54" i="4"/>
  <c r="L54" i="5" s="1"/>
  <c r="V54" i="4"/>
  <c r="H54" i="5" s="1"/>
  <c r="T54" i="4"/>
  <c r="K54" i="5" s="1"/>
  <c r="R54" i="4"/>
  <c r="J54" i="5" s="1"/>
  <c r="P54" i="4"/>
  <c r="I54" i="5" s="1"/>
  <c r="N54" i="4"/>
  <c r="D54" i="5" s="1"/>
  <c r="L54" i="4"/>
  <c r="G54" i="5" s="1"/>
  <c r="J54" i="4"/>
  <c r="F54" i="5" s="1"/>
  <c r="H54" i="4"/>
  <c r="E54" i="5" s="1"/>
  <c r="F54" i="4"/>
  <c r="C54" i="5" s="1"/>
  <c r="X53" i="4"/>
  <c r="L53" i="5" s="1"/>
  <c r="V53" i="4"/>
  <c r="H53" i="5" s="1"/>
  <c r="T53" i="4"/>
  <c r="K53" i="5" s="1"/>
  <c r="R53" i="4"/>
  <c r="J53" i="5" s="1"/>
  <c r="P53" i="4"/>
  <c r="I53" i="5" s="1"/>
  <c r="N53" i="4"/>
  <c r="D53" i="5" s="1"/>
  <c r="L53" i="4"/>
  <c r="G53" i="5" s="1"/>
  <c r="J53" i="4"/>
  <c r="F53" i="5" s="1"/>
  <c r="H53" i="4"/>
  <c r="E53" i="5" s="1"/>
  <c r="F53" i="4"/>
  <c r="C53" i="5" s="1"/>
  <c r="X52" i="4"/>
  <c r="L52" i="5" s="1"/>
  <c r="V52" i="4"/>
  <c r="H52" i="5" s="1"/>
  <c r="T52" i="4"/>
  <c r="K52" i="5" s="1"/>
  <c r="R52" i="4"/>
  <c r="J52" i="5" s="1"/>
  <c r="P52" i="4"/>
  <c r="I52" i="5" s="1"/>
  <c r="N52" i="4"/>
  <c r="D52" i="5" s="1"/>
  <c r="L52" i="4"/>
  <c r="G52" i="5" s="1"/>
  <c r="J52" i="4"/>
  <c r="F52" i="5" s="1"/>
  <c r="H52" i="4"/>
  <c r="E52" i="5" s="1"/>
  <c r="F52" i="4"/>
  <c r="C52" i="5" s="1"/>
  <c r="X51" i="4"/>
  <c r="L51" i="5" s="1"/>
  <c r="V51" i="4"/>
  <c r="H51" i="5" s="1"/>
  <c r="T51" i="4"/>
  <c r="K51" i="5" s="1"/>
  <c r="R51" i="4"/>
  <c r="J51" i="5" s="1"/>
  <c r="P51" i="4"/>
  <c r="I51" i="5" s="1"/>
  <c r="N51" i="4"/>
  <c r="D51" i="5" s="1"/>
  <c r="L51" i="4"/>
  <c r="G51" i="5" s="1"/>
  <c r="J51" i="4"/>
  <c r="F51" i="5" s="1"/>
  <c r="H51" i="4"/>
  <c r="E51" i="5" s="1"/>
  <c r="F51" i="4"/>
  <c r="C51" i="5" s="1"/>
  <c r="X50" i="4"/>
  <c r="L50" i="5" s="1"/>
  <c r="V50" i="4"/>
  <c r="H50" i="5" s="1"/>
  <c r="T50" i="4"/>
  <c r="K50" i="5" s="1"/>
  <c r="R50" i="4"/>
  <c r="J50" i="5" s="1"/>
  <c r="P50" i="4"/>
  <c r="I50" i="5" s="1"/>
  <c r="N50" i="4"/>
  <c r="D50" i="5" s="1"/>
  <c r="L50" i="4"/>
  <c r="G50" i="5" s="1"/>
  <c r="J50" i="4"/>
  <c r="F50" i="5" s="1"/>
  <c r="H50" i="4"/>
  <c r="E50" i="5" s="1"/>
  <c r="F50" i="4"/>
  <c r="C50" i="5" s="1"/>
  <c r="X49" i="4"/>
  <c r="L49" i="5" s="1"/>
  <c r="V49" i="4"/>
  <c r="H49" i="5" s="1"/>
  <c r="T49" i="4"/>
  <c r="K49" i="5" s="1"/>
  <c r="R49" i="4"/>
  <c r="J49" i="5" s="1"/>
  <c r="P49" i="4"/>
  <c r="I49" i="5" s="1"/>
  <c r="N49" i="4"/>
  <c r="D49" i="5" s="1"/>
  <c r="L49" i="4"/>
  <c r="G49" i="5" s="1"/>
  <c r="J49" i="4"/>
  <c r="F49" i="5" s="1"/>
  <c r="H49" i="4"/>
  <c r="E49" i="5" s="1"/>
  <c r="F49" i="4"/>
  <c r="C49" i="5" s="1"/>
  <c r="X48" i="4"/>
  <c r="L48" i="5" s="1"/>
  <c r="V48" i="4"/>
  <c r="H48" i="5" s="1"/>
  <c r="T48" i="4"/>
  <c r="K48" i="5" s="1"/>
  <c r="R48" i="4"/>
  <c r="J48" i="5" s="1"/>
  <c r="P48" i="4"/>
  <c r="I48" i="5" s="1"/>
  <c r="N48" i="4"/>
  <c r="D48" i="5" s="1"/>
  <c r="L48" i="4"/>
  <c r="G48" i="5" s="1"/>
  <c r="J48" i="4"/>
  <c r="F48" i="5" s="1"/>
  <c r="H48" i="4"/>
  <c r="E48" i="5" s="1"/>
  <c r="F48" i="4"/>
  <c r="C48" i="5" s="1"/>
  <c r="X47" i="4"/>
  <c r="L47" i="5" s="1"/>
  <c r="V47" i="4"/>
  <c r="H47" i="5" s="1"/>
  <c r="T47" i="4"/>
  <c r="K47" i="5" s="1"/>
  <c r="R47" i="4"/>
  <c r="J47" i="5" s="1"/>
  <c r="P47" i="4"/>
  <c r="I47" i="5" s="1"/>
  <c r="N47" i="4"/>
  <c r="D47" i="5" s="1"/>
  <c r="L47" i="4"/>
  <c r="G47" i="5" s="1"/>
  <c r="J47" i="4"/>
  <c r="F47" i="5" s="1"/>
  <c r="H47" i="4"/>
  <c r="E47" i="5" s="1"/>
  <c r="F47" i="4"/>
  <c r="C47" i="5" s="1"/>
  <c r="X46" i="4"/>
  <c r="L46" i="5" s="1"/>
  <c r="V46" i="4"/>
  <c r="H46" i="5" s="1"/>
  <c r="T46" i="4"/>
  <c r="K46" i="5" s="1"/>
  <c r="R46" i="4"/>
  <c r="J46" i="5" s="1"/>
  <c r="P46" i="4"/>
  <c r="I46" i="5" s="1"/>
  <c r="N46" i="4"/>
  <c r="D46" i="5" s="1"/>
  <c r="L46" i="4"/>
  <c r="G46" i="5" s="1"/>
  <c r="J46" i="4"/>
  <c r="F46" i="5" s="1"/>
  <c r="H46" i="4"/>
  <c r="E46" i="5" s="1"/>
  <c r="F46" i="4"/>
  <c r="C46" i="5" s="1"/>
  <c r="X45" i="4"/>
  <c r="L45" i="5" s="1"/>
  <c r="V45" i="4"/>
  <c r="H45" i="5" s="1"/>
  <c r="T45" i="4"/>
  <c r="K45" i="5" s="1"/>
  <c r="R45" i="4"/>
  <c r="J45" i="5" s="1"/>
  <c r="P45" i="4"/>
  <c r="I45" i="5" s="1"/>
  <c r="N45" i="4"/>
  <c r="D45" i="5" s="1"/>
  <c r="L45" i="4"/>
  <c r="G45" i="5" s="1"/>
  <c r="J45" i="4"/>
  <c r="F45" i="5" s="1"/>
  <c r="H45" i="4"/>
  <c r="E45" i="5" s="1"/>
  <c r="F45" i="4"/>
  <c r="C45" i="5" s="1"/>
  <c r="X44" i="4"/>
  <c r="L44" i="5" s="1"/>
  <c r="V44" i="4"/>
  <c r="H44" i="5" s="1"/>
  <c r="T44" i="4"/>
  <c r="K44" i="5" s="1"/>
  <c r="R44" i="4"/>
  <c r="J44" i="5" s="1"/>
  <c r="P44" i="4"/>
  <c r="I44" i="5" s="1"/>
  <c r="N44" i="4"/>
  <c r="D44" i="5" s="1"/>
  <c r="L44" i="4"/>
  <c r="G44" i="5" s="1"/>
  <c r="J44" i="4"/>
  <c r="F44" i="5" s="1"/>
  <c r="H44" i="4"/>
  <c r="E44" i="5" s="1"/>
  <c r="F44" i="4"/>
  <c r="C44" i="5" s="1"/>
  <c r="X43" i="4"/>
  <c r="L43" i="5" s="1"/>
  <c r="V43" i="4"/>
  <c r="H43" i="5" s="1"/>
  <c r="T43" i="4"/>
  <c r="K43" i="5" s="1"/>
  <c r="R43" i="4"/>
  <c r="J43" i="5" s="1"/>
  <c r="P43" i="4"/>
  <c r="I43" i="5" s="1"/>
  <c r="N43" i="4"/>
  <c r="D43" i="5" s="1"/>
  <c r="L43" i="4"/>
  <c r="G43" i="5" s="1"/>
  <c r="J43" i="4"/>
  <c r="F43" i="5" s="1"/>
  <c r="H43" i="4"/>
  <c r="E43" i="5" s="1"/>
  <c r="F43" i="4"/>
  <c r="C43" i="5" s="1"/>
  <c r="X42" i="4"/>
  <c r="L42" i="5" s="1"/>
  <c r="V42" i="4"/>
  <c r="H42" i="5" s="1"/>
  <c r="T42" i="4"/>
  <c r="K42" i="5" s="1"/>
  <c r="R42" i="4"/>
  <c r="J42" i="5" s="1"/>
  <c r="P42" i="4"/>
  <c r="I42" i="5" s="1"/>
  <c r="N42" i="4"/>
  <c r="D42" i="5" s="1"/>
  <c r="L42" i="4"/>
  <c r="G42" i="5" s="1"/>
  <c r="J42" i="4"/>
  <c r="F42" i="5" s="1"/>
  <c r="H42" i="4"/>
  <c r="E42" i="5" s="1"/>
  <c r="F42" i="4"/>
  <c r="C42" i="5" s="1"/>
  <c r="X41" i="4"/>
  <c r="L41" i="5" s="1"/>
  <c r="V41" i="4"/>
  <c r="H41" i="5" s="1"/>
  <c r="T41" i="4"/>
  <c r="K41" i="5" s="1"/>
  <c r="R41" i="4"/>
  <c r="J41" i="5" s="1"/>
  <c r="P41" i="4"/>
  <c r="I41" i="5" s="1"/>
  <c r="N41" i="4"/>
  <c r="D41" i="5" s="1"/>
  <c r="L41" i="4"/>
  <c r="G41" i="5" s="1"/>
  <c r="J41" i="4"/>
  <c r="F41" i="5" s="1"/>
  <c r="H41" i="4"/>
  <c r="E41" i="5" s="1"/>
  <c r="F41" i="4"/>
  <c r="C41" i="5" s="1"/>
  <c r="X40" i="4"/>
  <c r="L40" i="5" s="1"/>
  <c r="V40" i="4"/>
  <c r="H40" i="5" s="1"/>
  <c r="T40" i="4"/>
  <c r="K40" i="5" s="1"/>
  <c r="R40" i="4"/>
  <c r="J40" i="5" s="1"/>
  <c r="P40" i="4"/>
  <c r="I40" i="5" s="1"/>
  <c r="N40" i="4"/>
  <c r="D40" i="5" s="1"/>
  <c r="L40" i="4"/>
  <c r="G40" i="5" s="1"/>
  <c r="J40" i="4"/>
  <c r="F40" i="5" s="1"/>
  <c r="H40" i="4"/>
  <c r="E40" i="5" s="1"/>
  <c r="F40" i="4"/>
  <c r="C40" i="5" s="1"/>
  <c r="X39" i="4"/>
  <c r="L39" i="5" s="1"/>
  <c r="V39" i="4"/>
  <c r="H39" i="5" s="1"/>
  <c r="T39" i="4"/>
  <c r="K39" i="5" s="1"/>
  <c r="R39" i="4"/>
  <c r="J39" i="5" s="1"/>
  <c r="P39" i="4"/>
  <c r="I39" i="5" s="1"/>
  <c r="N39" i="4"/>
  <c r="D39" i="5" s="1"/>
  <c r="L39" i="4"/>
  <c r="G39" i="5" s="1"/>
  <c r="J39" i="4"/>
  <c r="F39" i="5" s="1"/>
  <c r="H39" i="4"/>
  <c r="E39" i="5" s="1"/>
  <c r="F39" i="4"/>
  <c r="C39" i="5" s="1"/>
  <c r="X38" i="4"/>
  <c r="L38" i="5" s="1"/>
  <c r="V38" i="4"/>
  <c r="H38" i="5" s="1"/>
  <c r="T38" i="4"/>
  <c r="K38" i="5" s="1"/>
  <c r="R38" i="4"/>
  <c r="J38" i="5" s="1"/>
  <c r="P38" i="4"/>
  <c r="I38" i="5" s="1"/>
  <c r="N38" i="4"/>
  <c r="D38" i="5" s="1"/>
  <c r="L38" i="4"/>
  <c r="G38" i="5" s="1"/>
  <c r="J38" i="4"/>
  <c r="F38" i="5" s="1"/>
  <c r="H38" i="4"/>
  <c r="E38" i="5" s="1"/>
  <c r="F38" i="4"/>
  <c r="C38" i="5" s="1"/>
  <c r="X37" i="4"/>
  <c r="L37" i="5" s="1"/>
  <c r="V37" i="4"/>
  <c r="H37" i="5" s="1"/>
  <c r="T37" i="4"/>
  <c r="K37" i="5" s="1"/>
  <c r="R37" i="4"/>
  <c r="J37" i="5" s="1"/>
  <c r="P37" i="4"/>
  <c r="I37" i="5" s="1"/>
  <c r="N37" i="4"/>
  <c r="D37" i="5" s="1"/>
  <c r="L37" i="4"/>
  <c r="G37" i="5" s="1"/>
  <c r="J37" i="4"/>
  <c r="F37" i="5" s="1"/>
  <c r="H37" i="4"/>
  <c r="E37" i="5" s="1"/>
  <c r="F37" i="4"/>
  <c r="C37" i="5" s="1"/>
  <c r="X36" i="4"/>
  <c r="L36" i="5" s="1"/>
  <c r="V36" i="4"/>
  <c r="H36" i="5" s="1"/>
  <c r="T36" i="4"/>
  <c r="K36" i="5" s="1"/>
  <c r="R36" i="4"/>
  <c r="J36" i="5" s="1"/>
  <c r="P36" i="4"/>
  <c r="I36" i="5" s="1"/>
  <c r="N36" i="4"/>
  <c r="D36" i="5" s="1"/>
  <c r="L36" i="4"/>
  <c r="G36" i="5" s="1"/>
  <c r="J36" i="4"/>
  <c r="F36" i="5" s="1"/>
  <c r="H36" i="4"/>
  <c r="E36" i="5" s="1"/>
  <c r="F36" i="4"/>
  <c r="C36" i="5" s="1"/>
  <c r="X35" i="4"/>
  <c r="L35" i="5" s="1"/>
  <c r="V35" i="4"/>
  <c r="H35" i="5" s="1"/>
  <c r="T35" i="4"/>
  <c r="K35" i="5" s="1"/>
  <c r="R35" i="4"/>
  <c r="J35" i="5" s="1"/>
  <c r="P35" i="4"/>
  <c r="I35" i="5" s="1"/>
  <c r="N35" i="4"/>
  <c r="D35" i="5" s="1"/>
  <c r="L35" i="4"/>
  <c r="G35" i="5" s="1"/>
  <c r="J35" i="4"/>
  <c r="F35" i="5" s="1"/>
  <c r="H35" i="4"/>
  <c r="E35" i="5" s="1"/>
  <c r="F35" i="4"/>
  <c r="C35" i="5" s="1"/>
  <c r="X34" i="4"/>
  <c r="L34" i="5" s="1"/>
  <c r="V34" i="4"/>
  <c r="H34" i="5" s="1"/>
  <c r="T34" i="4"/>
  <c r="K34" i="5" s="1"/>
  <c r="R34" i="4"/>
  <c r="J34" i="5" s="1"/>
  <c r="P34" i="4"/>
  <c r="I34" i="5" s="1"/>
  <c r="N34" i="4"/>
  <c r="D34" i="5" s="1"/>
  <c r="L34" i="4"/>
  <c r="G34" i="5" s="1"/>
  <c r="J34" i="4"/>
  <c r="F34" i="5" s="1"/>
  <c r="H34" i="4"/>
  <c r="E34" i="5" s="1"/>
  <c r="F34" i="4"/>
  <c r="C34" i="5" s="1"/>
  <c r="X33" i="4"/>
  <c r="L33" i="5" s="1"/>
  <c r="V33" i="4"/>
  <c r="H33" i="5" s="1"/>
  <c r="T33" i="4"/>
  <c r="K33" i="5" s="1"/>
  <c r="R33" i="4"/>
  <c r="J33" i="5" s="1"/>
  <c r="P33" i="4"/>
  <c r="I33" i="5" s="1"/>
  <c r="N33" i="4"/>
  <c r="D33" i="5" s="1"/>
  <c r="L33" i="4"/>
  <c r="G33" i="5" s="1"/>
  <c r="J33" i="4"/>
  <c r="F33" i="5" s="1"/>
  <c r="H33" i="4"/>
  <c r="E33" i="5" s="1"/>
  <c r="F33" i="4"/>
  <c r="C33" i="5" s="1"/>
  <c r="X32" i="4"/>
  <c r="L32" i="5" s="1"/>
  <c r="V32" i="4"/>
  <c r="H32" i="5" s="1"/>
  <c r="T32" i="4"/>
  <c r="K32" i="5" s="1"/>
  <c r="R32" i="4"/>
  <c r="J32" i="5" s="1"/>
  <c r="P32" i="4"/>
  <c r="I32" i="5" s="1"/>
  <c r="N32" i="4"/>
  <c r="D32" i="5" s="1"/>
  <c r="L32" i="4"/>
  <c r="G32" i="5" s="1"/>
  <c r="J32" i="4"/>
  <c r="F32" i="5" s="1"/>
  <c r="H32" i="4"/>
  <c r="E32" i="5" s="1"/>
  <c r="F32" i="4"/>
  <c r="C32" i="5" s="1"/>
  <c r="X31" i="4"/>
  <c r="L31" i="5" s="1"/>
  <c r="V31" i="4"/>
  <c r="H31" i="5" s="1"/>
  <c r="T31" i="4"/>
  <c r="K31" i="5" s="1"/>
  <c r="R31" i="4"/>
  <c r="J31" i="5" s="1"/>
  <c r="P31" i="4"/>
  <c r="I31" i="5" s="1"/>
  <c r="N31" i="4"/>
  <c r="D31" i="5" s="1"/>
  <c r="L31" i="4"/>
  <c r="G31" i="5" s="1"/>
  <c r="J31" i="4"/>
  <c r="F31" i="5" s="1"/>
  <c r="H31" i="4"/>
  <c r="E31" i="5" s="1"/>
  <c r="F31" i="4"/>
  <c r="C31" i="5" s="1"/>
  <c r="X30" i="4"/>
  <c r="L30" i="5" s="1"/>
  <c r="V30" i="4"/>
  <c r="H30" i="5" s="1"/>
  <c r="T30" i="4"/>
  <c r="K30" i="5" s="1"/>
  <c r="R30" i="4"/>
  <c r="J30" i="5" s="1"/>
  <c r="P30" i="4"/>
  <c r="I30" i="5" s="1"/>
  <c r="N30" i="4"/>
  <c r="D30" i="5" s="1"/>
  <c r="L30" i="4"/>
  <c r="G30" i="5" s="1"/>
  <c r="J30" i="4"/>
  <c r="F30" i="5" s="1"/>
  <c r="H30" i="4"/>
  <c r="E30" i="5" s="1"/>
  <c r="F30" i="4"/>
  <c r="C30" i="5" s="1"/>
  <c r="X29" i="4"/>
  <c r="L29" i="5" s="1"/>
  <c r="V29" i="4"/>
  <c r="H29" i="5" s="1"/>
  <c r="T29" i="4"/>
  <c r="K29" i="5" s="1"/>
  <c r="R29" i="4"/>
  <c r="J29" i="5" s="1"/>
  <c r="P29" i="4"/>
  <c r="I29" i="5" s="1"/>
  <c r="N29" i="4"/>
  <c r="D29" i="5" s="1"/>
  <c r="L29" i="4"/>
  <c r="G29" i="5" s="1"/>
  <c r="J29" i="4"/>
  <c r="F29" i="5" s="1"/>
  <c r="H29" i="4"/>
  <c r="E29" i="5" s="1"/>
  <c r="F29" i="4"/>
  <c r="C29" i="5" s="1"/>
  <c r="X28" i="4"/>
  <c r="L28" i="5" s="1"/>
  <c r="V28" i="4"/>
  <c r="H28" i="5" s="1"/>
  <c r="T28" i="4"/>
  <c r="K28" i="5" s="1"/>
  <c r="R28" i="4"/>
  <c r="J28" i="5" s="1"/>
  <c r="P28" i="4"/>
  <c r="I28" i="5" s="1"/>
  <c r="N28" i="4"/>
  <c r="D28" i="5" s="1"/>
  <c r="L28" i="4"/>
  <c r="G28" i="5" s="1"/>
  <c r="J28" i="4"/>
  <c r="F28" i="5" s="1"/>
  <c r="H28" i="4"/>
  <c r="E28" i="5" s="1"/>
  <c r="F28" i="4"/>
  <c r="C28" i="5" s="1"/>
  <c r="X27" i="4"/>
  <c r="L27" i="5" s="1"/>
  <c r="V27" i="4"/>
  <c r="H27" i="5" s="1"/>
  <c r="T27" i="4"/>
  <c r="K27" i="5" s="1"/>
  <c r="R27" i="4"/>
  <c r="J27" i="5" s="1"/>
  <c r="P27" i="4"/>
  <c r="I27" i="5" s="1"/>
  <c r="N27" i="4"/>
  <c r="D27" i="5" s="1"/>
  <c r="L27" i="4"/>
  <c r="G27" i="5" s="1"/>
  <c r="J27" i="4"/>
  <c r="F27" i="5" s="1"/>
  <c r="H27" i="4"/>
  <c r="E27" i="5" s="1"/>
  <c r="F27" i="4"/>
  <c r="C27" i="5" s="1"/>
  <c r="X26" i="4"/>
  <c r="L26" i="5" s="1"/>
  <c r="V26" i="4"/>
  <c r="H26" i="5" s="1"/>
  <c r="T26" i="4"/>
  <c r="K26" i="5" s="1"/>
  <c r="R26" i="4"/>
  <c r="J26" i="5" s="1"/>
  <c r="P26" i="4"/>
  <c r="I26" i="5" s="1"/>
  <c r="N26" i="4"/>
  <c r="D26" i="5" s="1"/>
  <c r="L26" i="4"/>
  <c r="G26" i="5" s="1"/>
  <c r="J26" i="4"/>
  <c r="F26" i="5" s="1"/>
  <c r="H26" i="4"/>
  <c r="E26" i="5" s="1"/>
  <c r="F26" i="4"/>
  <c r="C26" i="5" s="1"/>
  <c r="X25" i="4"/>
  <c r="L25" i="5" s="1"/>
  <c r="V25" i="4"/>
  <c r="H25" i="5" s="1"/>
  <c r="T25" i="4"/>
  <c r="K25" i="5" s="1"/>
  <c r="R25" i="4"/>
  <c r="J25" i="5" s="1"/>
  <c r="P25" i="4"/>
  <c r="I25" i="5" s="1"/>
  <c r="N25" i="4"/>
  <c r="D25" i="5" s="1"/>
  <c r="L25" i="4"/>
  <c r="G25" i="5" s="1"/>
  <c r="J25" i="4"/>
  <c r="F25" i="5" s="1"/>
  <c r="H25" i="4"/>
  <c r="E25" i="5" s="1"/>
  <c r="F25" i="4"/>
  <c r="C25" i="5" s="1"/>
  <c r="X24" i="4"/>
  <c r="L24" i="5" s="1"/>
  <c r="V24" i="4"/>
  <c r="H24" i="5" s="1"/>
  <c r="T24" i="4"/>
  <c r="K24" i="5" s="1"/>
  <c r="R24" i="4"/>
  <c r="J24" i="5" s="1"/>
  <c r="P24" i="4"/>
  <c r="I24" i="5" s="1"/>
  <c r="N24" i="4"/>
  <c r="D24" i="5" s="1"/>
  <c r="L24" i="4"/>
  <c r="G24" i="5" s="1"/>
  <c r="J24" i="4"/>
  <c r="F24" i="5" s="1"/>
  <c r="H24" i="4"/>
  <c r="E24" i="5" s="1"/>
  <c r="F24" i="4"/>
  <c r="C24" i="5" s="1"/>
  <c r="X23" i="4"/>
  <c r="L23" i="5" s="1"/>
  <c r="V23" i="4"/>
  <c r="H23" i="5" s="1"/>
  <c r="T23" i="4"/>
  <c r="K23" i="5" s="1"/>
  <c r="R23" i="4"/>
  <c r="J23" i="5" s="1"/>
  <c r="P23" i="4"/>
  <c r="I23" i="5" s="1"/>
  <c r="N23" i="4"/>
  <c r="D23" i="5" s="1"/>
  <c r="L23" i="4"/>
  <c r="G23" i="5" s="1"/>
  <c r="J23" i="4"/>
  <c r="F23" i="5" s="1"/>
  <c r="H23" i="4"/>
  <c r="E23" i="5" s="1"/>
  <c r="F23" i="4"/>
  <c r="C23" i="5" s="1"/>
  <c r="X22" i="4"/>
  <c r="L22" i="5" s="1"/>
  <c r="V22" i="4"/>
  <c r="H22" i="5" s="1"/>
  <c r="T22" i="4"/>
  <c r="K22" i="5" s="1"/>
  <c r="R22" i="4"/>
  <c r="J22" i="5" s="1"/>
  <c r="P22" i="4"/>
  <c r="I22" i="5" s="1"/>
  <c r="N22" i="4"/>
  <c r="D22" i="5" s="1"/>
  <c r="L22" i="4"/>
  <c r="G22" i="5" s="1"/>
  <c r="J22" i="4"/>
  <c r="F22" i="5" s="1"/>
  <c r="H22" i="4"/>
  <c r="E22" i="5" s="1"/>
  <c r="F22" i="4"/>
  <c r="C22" i="5" s="1"/>
  <c r="X21" i="4"/>
  <c r="L21" i="5" s="1"/>
  <c r="V21" i="4"/>
  <c r="H21" i="5" s="1"/>
  <c r="T21" i="4"/>
  <c r="K21" i="5" s="1"/>
  <c r="R21" i="4"/>
  <c r="J21" i="5" s="1"/>
  <c r="P21" i="4"/>
  <c r="I21" i="5" s="1"/>
  <c r="N21" i="4"/>
  <c r="D21" i="5" s="1"/>
  <c r="L21" i="4"/>
  <c r="G21" i="5" s="1"/>
  <c r="J21" i="4"/>
  <c r="F21" i="5" s="1"/>
  <c r="H21" i="4"/>
  <c r="E21" i="5" s="1"/>
  <c r="F21" i="4"/>
  <c r="C21" i="5" s="1"/>
  <c r="X20" i="4"/>
  <c r="L20" i="5" s="1"/>
  <c r="V20" i="4"/>
  <c r="H20" i="5" s="1"/>
  <c r="T20" i="4"/>
  <c r="K20" i="5" s="1"/>
  <c r="R20" i="4"/>
  <c r="J20" i="5" s="1"/>
  <c r="P20" i="4"/>
  <c r="I20" i="5" s="1"/>
  <c r="N20" i="4"/>
  <c r="D20" i="5" s="1"/>
  <c r="L20" i="4"/>
  <c r="G20" i="5" s="1"/>
  <c r="J20" i="4"/>
  <c r="F20" i="5" s="1"/>
  <c r="H20" i="4"/>
  <c r="E20" i="5" s="1"/>
  <c r="F20" i="4"/>
  <c r="C20" i="5" s="1"/>
  <c r="X19" i="4"/>
  <c r="L19" i="5" s="1"/>
  <c r="V19" i="4"/>
  <c r="H19" i="5" s="1"/>
  <c r="T19" i="4"/>
  <c r="K19" i="5" s="1"/>
  <c r="R19" i="4"/>
  <c r="J19" i="5" s="1"/>
  <c r="P19" i="4"/>
  <c r="I19" i="5" s="1"/>
  <c r="N19" i="4"/>
  <c r="D19" i="5" s="1"/>
  <c r="L19" i="4"/>
  <c r="G19" i="5" s="1"/>
  <c r="J19" i="4"/>
  <c r="F19" i="5" s="1"/>
  <c r="H19" i="4"/>
  <c r="E19" i="5" s="1"/>
  <c r="F19" i="4"/>
  <c r="C19" i="5" s="1"/>
  <c r="X18" i="4"/>
  <c r="L18" i="5" s="1"/>
  <c r="V18" i="4"/>
  <c r="H18" i="5" s="1"/>
  <c r="T18" i="4"/>
  <c r="K18" i="5" s="1"/>
  <c r="R18" i="4"/>
  <c r="J18" i="5" s="1"/>
  <c r="P18" i="4"/>
  <c r="I18" i="5" s="1"/>
  <c r="N18" i="4"/>
  <c r="D18" i="5" s="1"/>
  <c r="L18" i="4"/>
  <c r="G18" i="5" s="1"/>
  <c r="J18" i="4"/>
  <c r="F18" i="5" s="1"/>
  <c r="H18" i="4"/>
  <c r="E18" i="5" s="1"/>
  <c r="F18" i="4"/>
  <c r="C18" i="5" s="1"/>
  <c r="X17" i="4"/>
  <c r="L17" i="5" s="1"/>
  <c r="V17" i="4"/>
  <c r="H17" i="5" s="1"/>
  <c r="T17" i="4"/>
  <c r="K17" i="5" s="1"/>
  <c r="R17" i="4"/>
  <c r="J17" i="5" s="1"/>
  <c r="P17" i="4"/>
  <c r="I17" i="5" s="1"/>
  <c r="N17" i="4"/>
  <c r="D17" i="5" s="1"/>
  <c r="L17" i="4"/>
  <c r="G17" i="5" s="1"/>
  <c r="J17" i="4"/>
  <c r="F17" i="5" s="1"/>
  <c r="H17" i="4"/>
  <c r="E17" i="5" s="1"/>
  <c r="F17" i="4"/>
  <c r="C17" i="5" s="1"/>
  <c r="X16" i="4"/>
  <c r="L16" i="5" s="1"/>
  <c r="V16" i="4"/>
  <c r="H16" i="5" s="1"/>
  <c r="T16" i="4"/>
  <c r="K16" i="5" s="1"/>
  <c r="R16" i="4"/>
  <c r="J16" i="5" s="1"/>
  <c r="P16" i="4"/>
  <c r="I16" i="5" s="1"/>
  <c r="N16" i="4"/>
  <c r="D16" i="5" s="1"/>
  <c r="L16" i="4"/>
  <c r="G16" i="5" s="1"/>
  <c r="J16" i="4"/>
  <c r="F16" i="5" s="1"/>
  <c r="H16" i="4"/>
  <c r="E16" i="5" s="1"/>
  <c r="F16" i="4"/>
  <c r="C16" i="5" s="1"/>
  <c r="X15" i="4"/>
  <c r="L15" i="5" s="1"/>
  <c r="V15" i="4"/>
  <c r="H15" i="5" s="1"/>
  <c r="T15" i="4"/>
  <c r="K15" i="5" s="1"/>
  <c r="R15" i="4"/>
  <c r="J15" i="5" s="1"/>
  <c r="P15" i="4"/>
  <c r="I15" i="5" s="1"/>
  <c r="N15" i="4"/>
  <c r="D15" i="5" s="1"/>
  <c r="L15" i="4"/>
  <c r="G15" i="5" s="1"/>
  <c r="J15" i="4"/>
  <c r="F15" i="5" s="1"/>
  <c r="H15" i="4"/>
  <c r="E15" i="5" s="1"/>
  <c r="F15" i="4"/>
  <c r="C15" i="5" s="1"/>
  <c r="X14" i="4"/>
  <c r="L14" i="5" s="1"/>
  <c r="V14" i="4"/>
  <c r="H14" i="5" s="1"/>
  <c r="T14" i="4"/>
  <c r="K14" i="5" s="1"/>
  <c r="R14" i="4"/>
  <c r="J14" i="5" s="1"/>
  <c r="P14" i="4"/>
  <c r="I14" i="5" s="1"/>
  <c r="N14" i="4"/>
  <c r="D14" i="5" s="1"/>
  <c r="L14" i="4"/>
  <c r="G14" i="5" s="1"/>
  <c r="J14" i="4"/>
  <c r="F14" i="5" s="1"/>
  <c r="H14" i="4"/>
  <c r="E14" i="5" s="1"/>
  <c r="F14" i="4"/>
  <c r="C14" i="5" s="1"/>
  <c r="X13" i="4"/>
  <c r="L13" i="5" s="1"/>
  <c r="V13" i="4"/>
  <c r="H13" i="5" s="1"/>
  <c r="T13" i="4"/>
  <c r="K13" i="5" s="1"/>
  <c r="R13" i="4"/>
  <c r="J13" i="5" s="1"/>
  <c r="P13" i="4"/>
  <c r="I13" i="5" s="1"/>
  <c r="N13" i="4"/>
  <c r="D13" i="5" s="1"/>
  <c r="L13" i="4"/>
  <c r="G13" i="5" s="1"/>
  <c r="J13" i="4"/>
  <c r="F13" i="5" s="1"/>
  <c r="H13" i="4"/>
  <c r="E13" i="5" s="1"/>
  <c r="F13" i="4"/>
  <c r="C13" i="5" s="1"/>
  <c r="X12" i="4"/>
  <c r="L12" i="5" s="1"/>
  <c r="V12" i="4"/>
  <c r="H12" i="5" s="1"/>
  <c r="T12" i="4"/>
  <c r="K12" i="5" s="1"/>
  <c r="R12" i="4"/>
  <c r="J12" i="5" s="1"/>
  <c r="P12" i="4"/>
  <c r="I12" i="5" s="1"/>
  <c r="N12" i="4"/>
  <c r="D12" i="5" s="1"/>
  <c r="L12" i="4"/>
  <c r="G12" i="5" s="1"/>
  <c r="J12" i="4"/>
  <c r="F12" i="5" s="1"/>
  <c r="H12" i="4"/>
  <c r="E12" i="5" s="1"/>
  <c r="F12" i="4"/>
  <c r="C12" i="5" s="1"/>
  <c r="X11" i="4"/>
  <c r="L11" i="5" s="1"/>
  <c r="V11" i="4"/>
  <c r="H11" i="5" s="1"/>
  <c r="T11" i="4"/>
  <c r="K11" i="5" s="1"/>
  <c r="R11" i="4"/>
  <c r="J11" i="5" s="1"/>
  <c r="P11" i="4"/>
  <c r="I11" i="5" s="1"/>
  <c r="N11" i="4"/>
  <c r="D11" i="5" s="1"/>
  <c r="L11" i="4"/>
  <c r="G11" i="5" s="1"/>
  <c r="J11" i="4"/>
  <c r="F11" i="5" s="1"/>
  <c r="H11" i="4"/>
  <c r="E11" i="5" s="1"/>
  <c r="F11" i="4"/>
  <c r="C11" i="5" s="1"/>
  <c r="X10" i="4"/>
  <c r="L10" i="5" s="1"/>
  <c r="V10" i="4"/>
  <c r="H10" i="5" s="1"/>
  <c r="T10" i="4"/>
  <c r="K10" i="5" s="1"/>
  <c r="R10" i="4"/>
  <c r="J10" i="5" s="1"/>
  <c r="P10" i="4"/>
  <c r="I10" i="5" s="1"/>
  <c r="N10" i="4"/>
  <c r="D10" i="5" s="1"/>
  <c r="L10" i="4"/>
  <c r="G10" i="5" s="1"/>
  <c r="J10" i="4"/>
  <c r="F10" i="5" s="1"/>
  <c r="H10" i="4"/>
  <c r="E10" i="5" s="1"/>
  <c r="F10" i="4"/>
  <c r="C10" i="5" s="1"/>
  <c r="X9" i="4"/>
  <c r="L9" i="5" s="1"/>
  <c r="V9" i="4"/>
  <c r="H9" i="5" s="1"/>
  <c r="T9" i="4"/>
  <c r="K9" i="5" s="1"/>
  <c r="R9" i="4"/>
  <c r="J9" i="5" s="1"/>
  <c r="P9" i="4"/>
  <c r="I9" i="5" s="1"/>
  <c r="N9" i="4"/>
  <c r="D9" i="5" s="1"/>
  <c r="L9" i="4"/>
  <c r="G9" i="5" s="1"/>
  <c r="J9" i="4"/>
  <c r="F9" i="5" s="1"/>
  <c r="H9" i="4"/>
  <c r="E9" i="5" s="1"/>
  <c r="F9" i="4"/>
  <c r="C9" i="5" s="1"/>
  <c r="X8" i="4"/>
  <c r="L8" i="5" s="1"/>
  <c r="V8" i="4"/>
  <c r="H8" i="5" s="1"/>
  <c r="T8" i="4"/>
  <c r="K8" i="5" s="1"/>
  <c r="R8" i="4"/>
  <c r="J8" i="5" s="1"/>
  <c r="P8" i="4"/>
  <c r="I8" i="5" s="1"/>
  <c r="N8" i="4"/>
  <c r="D8" i="5" s="1"/>
  <c r="L8" i="4"/>
  <c r="G8" i="5" s="1"/>
  <c r="J8" i="4"/>
  <c r="F8" i="5" s="1"/>
  <c r="H8" i="4"/>
  <c r="E8" i="5" s="1"/>
  <c r="F8" i="4"/>
  <c r="C8" i="5" s="1"/>
  <c r="X7" i="4"/>
  <c r="L7" i="5" s="1"/>
  <c r="V7" i="4"/>
  <c r="H7" i="5" s="1"/>
  <c r="T7" i="4"/>
  <c r="K7" i="5" s="1"/>
  <c r="R7" i="4"/>
  <c r="J7" i="5" s="1"/>
  <c r="P7" i="4"/>
  <c r="I7" i="5" s="1"/>
  <c r="N7" i="4"/>
  <c r="D7" i="5" s="1"/>
  <c r="L7" i="4"/>
  <c r="G7" i="5" s="1"/>
  <c r="J7" i="4"/>
  <c r="F7" i="5" s="1"/>
  <c r="H7" i="4"/>
  <c r="E7" i="5" s="1"/>
  <c r="F7" i="4"/>
  <c r="C7" i="5" s="1"/>
  <c r="X6" i="4"/>
  <c r="L6" i="5" s="1"/>
  <c r="V6" i="4"/>
  <c r="H6" i="5" s="1"/>
  <c r="T6" i="4"/>
  <c r="K6" i="5" s="1"/>
  <c r="R6" i="4"/>
  <c r="J6" i="5" s="1"/>
  <c r="P6" i="4"/>
  <c r="I6" i="5" s="1"/>
  <c r="N6" i="4"/>
  <c r="D6" i="5" s="1"/>
  <c r="L6" i="4"/>
  <c r="G6" i="5" s="1"/>
  <c r="J6" i="4"/>
  <c r="F6" i="5" s="1"/>
  <c r="H6" i="4"/>
  <c r="E6" i="5" s="1"/>
  <c r="F6" i="4"/>
  <c r="C6" i="5" s="1"/>
  <c r="X5" i="4"/>
  <c r="L5" i="5" s="1"/>
  <c r="V5" i="4"/>
  <c r="H5" i="5" s="1"/>
  <c r="T5" i="4"/>
  <c r="R5" i="4"/>
  <c r="J5" i="5" s="1"/>
  <c r="P5" i="4"/>
  <c r="N5" i="4"/>
  <c r="D5" i="5" s="1"/>
  <c r="L5" i="4"/>
  <c r="J5" i="4"/>
  <c r="F5" i="5" s="1"/>
  <c r="H5" i="4"/>
  <c r="F5" i="4"/>
  <c r="X4" i="4"/>
  <c r="L4" i="5" s="1"/>
  <c r="V4" i="4"/>
  <c r="H4" i="5" s="1"/>
  <c r="T4" i="4"/>
  <c r="R4" i="4"/>
  <c r="J4" i="5" s="1"/>
  <c r="P4" i="4"/>
  <c r="N4" i="4"/>
  <c r="D4" i="5" s="1"/>
  <c r="L4" i="4"/>
  <c r="J4" i="4"/>
  <c r="F4" i="5" s="1"/>
  <c r="H4" i="4"/>
  <c r="F4" i="4"/>
  <c r="X3" i="4"/>
  <c r="L3" i="5" s="1"/>
  <c r="V3" i="4"/>
  <c r="H3" i="5" s="1"/>
  <c r="T3" i="4"/>
  <c r="R3" i="4"/>
  <c r="J3" i="5" s="1"/>
  <c r="P3" i="4"/>
  <c r="I3" i="5" s="1"/>
  <c r="N3" i="4"/>
  <c r="D3" i="5" s="1"/>
  <c r="L3" i="4"/>
  <c r="G3" i="5" s="1"/>
  <c r="J3" i="4"/>
  <c r="F3" i="5" s="1"/>
  <c r="H3" i="4"/>
  <c r="E3" i="5" s="1"/>
  <c r="F3" i="4"/>
  <c r="C3" i="5" s="1"/>
  <c r="X2" i="4"/>
  <c r="V2" i="4"/>
  <c r="T2" i="4"/>
  <c r="R2" i="4"/>
  <c r="P2" i="4"/>
  <c r="N2" i="4"/>
  <c r="L2" i="4"/>
  <c r="J2" i="4"/>
  <c r="H2" i="4"/>
  <c r="F2" i="4"/>
  <c r="M86" i="4" l="1"/>
  <c r="M87" i="4" s="1"/>
  <c r="J2" i="5"/>
  <c r="Q86" i="4"/>
  <c r="Q87" i="4" s="1"/>
  <c r="H2" i="5"/>
  <c r="U86" i="4"/>
  <c r="U87" i="4" s="1"/>
  <c r="L2" i="5"/>
  <c r="W86" i="4"/>
  <c r="W87" i="4" s="1"/>
  <c r="K2" i="5"/>
  <c r="N2" i="5" s="1"/>
  <c r="S86" i="4"/>
  <c r="S87" i="4" s="1"/>
  <c r="C2" i="5"/>
  <c r="E86" i="4"/>
  <c r="E87" i="4" s="1"/>
  <c r="E2" i="5"/>
  <c r="G86" i="4"/>
  <c r="G87" i="4" s="1"/>
  <c r="F2" i="5"/>
  <c r="I86" i="4"/>
  <c r="I87" i="4" s="1"/>
  <c r="G2" i="5"/>
  <c r="K86" i="4"/>
  <c r="K87" i="4" s="1"/>
  <c r="D2" i="5"/>
  <c r="I2" i="5"/>
  <c r="O86" i="4"/>
  <c r="O87" i="4" s="1"/>
  <c r="M17" i="5"/>
  <c r="M23" i="5"/>
  <c r="M29" i="5"/>
  <c r="M35" i="5"/>
  <c r="M41" i="5"/>
  <c r="M47" i="5"/>
  <c r="M11" i="5"/>
  <c r="M10" i="5"/>
  <c r="M46" i="5"/>
  <c r="M52" i="5"/>
  <c r="M70" i="5"/>
  <c r="M16" i="5"/>
  <c r="M28" i="5"/>
  <c r="M34" i="5"/>
  <c r="M58" i="5"/>
  <c r="M76" i="5"/>
  <c r="M22" i="5"/>
  <c r="M40" i="5"/>
  <c r="M64" i="5"/>
  <c r="M81" i="5"/>
  <c r="M53" i="5"/>
  <c r="M59" i="5"/>
  <c r="M77" i="5"/>
  <c r="M33" i="5"/>
  <c r="M3" i="5"/>
  <c r="M21" i="5"/>
  <c r="M51" i="5"/>
  <c r="M63" i="5"/>
  <c r="M15" i="5"/>
  <c r="M27" i="5"/>
  <c r="M39" i="5"/>
  <c r="M75" i="5"/>
  <c r="M9" i="5"/>
  <c r="M45" i="5"/>
  <c r="M57" i="5"/>
  <c r="M69" i="5"/>
  <c r="M54" i="5"/>
  <c r="M78" i="5"/>
  <c r="M65" i="5"/>
  <c r="M71" i="5"/>
  <c r="M2" i="5"/>
  <c r="M14" i="5"/>
  <c r="M8" i="5"/>
  <c r="M48" i="5"/>
  <c r="M60" i="5"/>
  <c r="M66" i="5"/>
  <c r="M72" i="5"/>
  <c r="H84" i="4"/>
  <c r="E84" i="5" s="1"/>
  <c r="E5" i="5"/>
  <c r="P11" i="5"/>
  <c r="AB11" i="4" s="1"/>
  <c r="AC11" i="4" s="1"/>
  <c r="N11" i="5"/>
  <c r="P17" i="5"/>
  <c r="AB17" i="4" s="1"/>
  <c r="AC17" i="4" s="1"/>
  <c r="N17" i="5"/>
  <c r="O17" i="5" s="1"/>
  <c r="Z17" i="4" s="1"/>
  <c r="AA17" i="4" s="1"/>
  <c r="P23" i="5"/>
  <c r="AB23" i="4" s="1"/>
  <c r="AC23" i="4" s="1"/>
  <c r="N23" i="5"/>
  <c r="N29" i="5"/>
  <c r="P29" i="5"/>
  <c r="AB29" i="4" s="1"/>
  <c r="AC29" i="4" s="1"/>
  <c r="N35" i="5"/>
  <c r="P35" i="5"/>
  <c r="AB35" i="4" s="1"/>
  <c r="AC35" i="4" s="1"/>
  <c r="P41" i="5"/>
  <c r="AB41" i="4" s="1"/>
  <c r="AC41" i="4" s="1"/>
  <c r="N41" i="5"/>
  <c r="O41" i="5" s="1"/>
  <c r="Z41" i="4" s="1"/>
  <c r="AA41" i="4" s="1"/>
  <c r="N47" i="5"/>
  <c r="O47" i="5" s="1"/>
  <c r="Z47" i="4" s="1"/>
  <c r="AA47" i="4" s="1"/>
  <c r="P47" i="5"/>
  <c r="AB47" i="4" s="1"/>
  <c r="AC47" i="4" s="1"/>
  <c r="P53" i="5"/>
  <c r="AB53" i="4" s="1"/>
  <c r="AC53" i="4" s="1"/>
  <c r="N53" i="5"/>
  <c r="N59" i="5"/>
  <c r="P59" i="5"/>
  <c r="AB59" i="4" s="1"/>
  <c r="AC59" i="4" s="1"/>
  <c r="P65" i="5"/>
  <c r="AB65" i="4" s="1"/>
  <c r="AC65" i="4" s="1"/>
  <c r="N65" i="5"/>
  <c r="N71" i="5"/>
  <c r="P71" i="5"/>
  <c r="AB71" i="4" s="1"/>
  <c r="AC71" i="4" s="1"/>
  <c r="P77" i="5"/>
  <c r="AB77" i="4" s="1"/>
  <c r="AC77" i="4" s="1"/>
  <c r="N77" i="5"/>
  <c r="F82" i="4"/>
  <c r="C82" i="5" s="1"/>
  <c r="M82" i="5" s="1"/>
  <c r="C4" i="5"/>
  <c r="M4" i="5" s="1"/>
  <c r="H82" i="4"/>
  <c r="E82" i="5" s="1"/>
  <c r="E4" i="5"/>
  <c r="L84" i="4"/>
  <c r="G84" i="5" s="1"/>
  <c r="G5" i="5"/>
  <c r="P10" i="5"/>
  <c r="AB10" i="4" s="1"/>
  <c r="AC10" i="4" s="1"/>
  <c r="N10" i="5"/>
  <c r="N16" i="5"/>
  <c r="P16" i="5"/>
  <c r="AB16" i="4" s="1"/>
  <c r="AC16" i="4" s="1"/>
  <c r="P22" i="5"/>
  <c r="AB22" i="4" s="1"/>
  <c r="AC22" i="4" s="1"/>
  <c r="N22" i="5"/>
  <c r="N28" i="5"/>
  <c r="O28" i="5" s="1"/>
  <c r="Z28" i="4" s="1"/>
  <c r="AA28" i="4" s="1"/>
  <c r="P28" i="5"/>
  <c r="AB28" i="4" s="1"/>
  <c r="AC28" i="4" s="1"/>
  <c r="N34" i="5"/>
  <c r="P34" i="5"/>
  <c r="AB34" i="4" s="1"/>
  <c r="AC34" i="4" s="1"/>
  <c r="N40" i="5"/>
  <c r="P40" i="5"/>
  <c r="AB40" i="4" s="1"/>
  <c r="AC40" i="4" s="1"/>
  <c r="N46" i="5"/>
  <c r="P46" i="5"/>
  <c r="AB46" i="4" s="1"/>
  <c r="AC46" i="4" s="1"/>
  <c r="N52" i="5"/>
  <c r="O52" i="5" s="1"/>
  <c r="Z52" i="4" s="1"/>
  <c r="AA52" i="4" s="1"/>
  <c r="P52" i="5"/>
  <c r="AB52" i="4" s="1"/>
  <c r="AC52" i="4" s="1"/>
  <c r="N58" i="5"/>
  <c r="P58" i="5"/>
  <c r="AB58" i="4" s="1"/>
  <c r="AC58" i="4" s="1"/>
  <c r="P64" i="5"/>
  <c r="AB64" i="4" s="1"/>
  <c r="AC64" i="4" s="1"/>
  <c r="N64" i="5"/>
  <c r="P70" i="5"/>
  <c r="AB70" i="4" s="1"/>
  <c r="AC70" i="4" s="1"/>
  <c r="N70" i="5"/>
  <c r="P76" i="5"/>
  <c r="AB76" i="4" s="1"/>
  <c r="AC76" i="4" s="1"/>
  <c r="N76" i="5"/>
  <c r="P27" i="5"/>
  <c r="AB27" i="4" s="1"/>
  <c r="AC27" i="4" s="1"/>
  <c r="N27" i="5"/>
  <c r="P33" i="5"/>
  <c r="AB33" i="4" s="1"/>
  <c r="AC33" i="4" s="1"/>
  <c r="N33" i="5"/>
  <c r="P39" i="5"/>
  <c r="AB39" i="4" s="1"/>
  <c r="AC39" i="4" s="1"/>
  <c r="N39" i="5"/>
  <c r="N45" i="5"/>
  <c r="P45" i="5"/>
  <c r="AB45" i="4" s="1"/>
  <c r="AC45" i="4" s="1"/>
  <c r="P51" i="5"/>
  <c r="AB51" i="4" s="1"/>
  <c r="AC51" i="4" s="1"/>
  <c r="N51" i="5"/>
  <c r="N57" i="5"/>
  <c r="P57" i="5"/>
  <c r="AB57" i="4" s="1"/>
  <c r="AC57" i="4" s="1"/>
  <c r="P63" i="5"/>
  <c r="AB63" i="4" s="1"/>
  <c r="AC63" i="4" s="1"/>
  <c r="N63" i="5"/>
  <c r="N69" i="5"/>
  <c r="P69" i="5"/>
  <c r="AB69" i="4" s="1"/>
  <c r="AC69" i="4" s="1"/>
  <c r="N75" i="5"/>
  <c r="P75" i="5"/>
  <c r="AB75" i="4" s="1"/>
  <c r="AC75" i="4" s="1"/>
  <c r="M20" i="5"/>
  <c r="M26" i="5"/>
  <c r="M32" i="5"/>
  <c r="M38" i="5"/>
  <c r="M44" i="5"/>
  <c r="M50" i="5"/>
  <c r="M56" i="5"/>
  <c r="M62" i="5"/>
  <c r="M68" i="5"/>
  <c r="M74" i="5"/>
  <c r="T84" i="4"/>
  <c r="K84" i="5" s="1"/>
  <c r="K5" i="5"/>
  <c r="N8" i="5"/>
  <c r="P8" i="5"/>
  <c r="AB8" i="4" s="1"/>
  <c r="AC8" i="4" s="1"/>
  <c r="N14" i="5"/>
  <c r="P14" i="5"/>
  <c r="AB14" i="4" s="1"/>
  <c r="AC14" i="4" s="1"/>
  <c r="N20" i="5"/>
  <c r="P20" i="5"/>
  <c r="AB20" i="4" s="1"/>
  <c r="AC20" i="4" s="1"/>
  <c r="N26" i="5"/>
  <c r="P26" i="5"/>
  <c r="AB26" i="4" s="1"/>
  <c r="AC26" i="4" s="1"/>
  <c r="N32" i="5"/>
  <c r="P32" i="5"/>
  <c r="AB32" i="4" s="1"/>
  <c r="AC32" i="4" s="1"/>
  <c r="N38" i="5"/>
  <c r="P38" i="5"/>
  <c r="AB38" i="4" s="1"/>
  <c r="AC38" i="4" s="1"/>
  <c r="P44" i="5"/>
  <c r="AB44" i="4" s="1"/>
  <c r="AC44" i="4" s="1"/>
  <c r="N44" i="5"/>
  <c r="N50" i="5"/>
  <c r="P50" i="5"/>
  <c r="AB50" i="4" s="1"/>
  <c r="AC50" i="4" s="1"/>
  <c r="P56" i="5"/>
  <c r="AB56" i="4" s="1"/>
  <c r="AC56" i="4" s="1"/>
  <c r="N56" i="5"/>
  <c r="P62" i="5"/>
  <c r="AB62" i="4" s="1"/>
  <c r="AC62" i="4" s="1"/>
  <c r="N62" i="5"/>
  <c r="P68" i="5"/>
  <c r="AB68" i="4" s="1"/>
  <c r="AC68" i="4" s="1"/>
  <c r="N68" i="5"/>
  <c r="P74" i="5"/>
  <c r="AB74" i="4" s="1"/>
  <c r="AC74" i="4" s="1"/>
  <c r="N74" i="5"/>
  <c r="P82" i="4"/>
  <c r="I82" i="5" s="1"/>
  <c r="I4" i="5"/>
  <c r="M7" i="5"/>
  <c r="M13" i="5"/>
  <c r="M19" i="5"/>
  <c r="M25" i="5"/>
  <c r="M31" i="5"/>
  <c r="M37" i="5"/>
  <c r="M43" i="5"/>
  <c r="M49" i="5"/>
  <c r="M55" i="5"/>
  <c r="M61" i="5"/>
  <c r="M67" i="5"/>
  <c r="M73" i="5"/>
  <c r="M79" i="5"/>
  <c r="P3" i="5"/>
  <c r="AB3" i="4" s="1"/>
  <c r="AC3" i="4" s="1"/>
  <c r="L82" i="4"/>
  <c r="G82" i="5" s="1"/>
  <c r="G4" i="5"/>
  <c r="P84" i="4"/>
  <c r="I84" i="5" s="1"/>
  <c r="I5" i="5"/>
  <c r="P9" i="5"/>
  <c r="AB9" i="4" s="1"/>
  <c r="AC9" i="4" s="1"/>
  <c r="N9" i="5"/>
  <c r="N15" i="5"/>
  <c r="P15" i="5"/>
  <c r="AB15" i="4" s="1"/>
  <c r="AC15" i="4" s="1"/>
  <c r="P21" i="5"/>
  <c r="AB21" i="4" s="1"/>
  <c r="AC21" i="4" s="1"/>
  <c r="N21" i="5"/>
  <c r="N37" i="5"/>
  <c r="P37" i="5"/>
  <c r="AB37" i="4" s="1"/>
  <c r="AC37" i="4" s="1"/>
  <c r="N43" i="5"/>
  <c r="P43" i="5"/>
  <c r="AB43" i="4" s="1"/>
  <c r="AC43" i="4" s="1"/>
  <c r="P49" i="5"/>
  <c r="AB49" i="4" s="1"/>
  <c r="AC49" i="4" s="1"/>
  <c r="N49" i="5"/>
  <c r="P55" i="5"/>
  <c r="AB55" i="4" s="1"/>
  <c r="AC55" i="4" s="1"/>
  <c r="N55" i="5"/>
  <c r="N61" i="5"/>
  <c r="P61" i="5"/>
  <c r="AB61" i="4" s="1"/>
  <c r="AC61" i="4" s="1"/>
  <c r="P67" i="5"/>
  <c r="AB67" i="4" s="1"/>
  <c r="AC67" i="4" s="1"/>
  <c r="N67" i="5"/>
  <c r="P73" i="5"/>
  <c r="AB73" i="4" s="1"/>
  <c r="AC73" i="4" s="1"/>
  <c r="N73" i="5"/>
  <c r="N79" i="5"/>
  <c r="P79" i="5"/>
  <c r="AB79" i="4" s="1"/>
  <c r="AC79" i="4" s="1"/>
  <c r="F84" i="4"/>
  <c r="C84" i="5" s="1"/>
  <c r="M84" i="5" s="1"/>
  <c r="C5" i="5"/>
  <c r="M5" i="5" s="1"/>
  <c r="N7" i="5"/>
  <c r="P7" i="5"/>
  <c r="AB7" i="4" s="1"/>
  <c r="AC7" i="4" s="1"/>
  <c r="N13" i="5"/>
  <c r="P13" i="5"/>
  <c r="AB13" i="4" s="1"/>
  <c r="AC13" i="4" s="1"/>
  <c r="N19" i="5"/>
  <c r="P19" i="5"/>
  <c r="AB19" i="4" s="1"/>
  <c r="AC19" i="4" s="1"/>
  <c r="P31" i="5"/>
  <c r="AB31" i="4" s="1"/>
  <c r="AC31" i="4" s="1"/>
  <c r="N31" i="5"/>
  <c r="M6" i="5"/>
  <c r="M24" i="5"/>
  <c r="M30" i="5"/>
  <c r="M36" i="5"/>
  <c r="M42" i="5"/>
  <c r="T82" i="4"/>
  <c r="K82" i="5" s="1"/>
  <c r="K4" i="5"/>
  <c r="N25" i="5"/>
  <c r="P25" i="5"/>
  <c r="AB25" i="4" s="1"/>
  <c r="AC25" i="4" s="1"/>
  <c r="M12" i="5"/>
  <c r="M18" i="5"/>
  <c r="T81" i="4"/>
  <c r="K81" i="5" s="1"/>
  <c r="N81" i="5" s="1"/>
  <c r="K3" i="5"/>
  <c r="N3" i="5" s="1"/>
  <c r="O3" i="5" s="1"/>
  <c r="Z3" i="4" s="1"/>
  <c r="AA3" i="4" s="1"/>
  <c r="N6" i="5"/>
  <c r="P6" i="5"/>
  <c r="AB6" i="4" s="1"/>
  <c r="AC6" i="4" s="1"/>
  <c r="P12" i="5"/>
  <c r="AB12" i="4" s="1"/>
  <c r="AC12" i="4" s="1"/>
  <c r="N12" i="5"/>
  <c r="N18" i="5"/>
  <c r="P18" i="5"/>
  <c r="AB18" i="4" s="1"/>
  <c r="AC18" i="4" s="1"/>
  <c r="P24" i="5"/>
  <c r="AB24" i="4" s="1"/>
  <c r="AC24" i="4" s="1"/>
  <c r="N24" i="5"/>
  <c r="N30" i="5"/>
  <c r="P30" i="5"/>
  <c r="AB30" i="4" s="1"/>
  <c r="AC30" i="4" s="1"/>
  <c r="N36" i="5"/>
  <c r="P36" i="5"/>
  <c r="AB36" i="4" s="1"/>
  <c r="AC36" i="4" s="1"/>
  <c r="N42" i="5"/>
  <c r="P42" i="5"/>
  <c r="AB42" i="4" s="1"/>
  <c r="AC42" i="4" s="1"/>
  <c r="N48" i="5"/>
  <c r="P48" i="5"/>
  <c r="AB48" i="4" s="1"/>
  <c r="AC48" i="4" s="1"/>
  <c r="P54" i="5"/>
  <c r="AB54" i="4" s="1"/>
  <c r="AC54" i="4" s="1"/>
  <c r="N54" i="5"/>
  <c r="P60" i="5"/>
  <c r="AB60" i="4" s="1"/>
  <c r="AC60" i="4" s="1"/>
  <c r="N60" i="5"/>
  <c r="O60" i="5" s="1"/>
  <c r="Z60" i="4" s="1"/>
  <c r="AA60" i="4" s="1"/>
  <c r="P66" i="5"/>
  <c r="AB66" i="4" s="1"/>
  <c r="AC66" i="4" s="1"/>
  <c r="N66" i="5"/>
  <c r="P72" i="5"/>
  <c r="AB72" i="4" s="1"/>
  <c r="AC72" i="4" s="1"/>
  <c r="N72" i="5"/>
  <c r="P78" i="5"/>
  <c r="AB78" i="4" s="1"/>
  <c r="AC78" i="4" s="1"/>
  <c r="N78" i="5"/>
  <c r="O78" i="5" s="1"/>
  <c r="Z78" i="4" s="1"/>
  <c r="AA78" i="4" s="1"/>
  <c r="P81" i="5"/>
  <c r="AB81" i="4" s="1"/>
  <c r="AC81" i="4" s="1"/>
  <c r="M85" i="5"/>
  <c r="F83" i="4"/>
  <c r="C83" i="5" s="1"/>
  <c r="M83" i="5" s="1"/>
  <c r="H83" i="4"/>
  <c r="E83" i="5" s="1"/>
  <c r="H85" i="4"/>
  <c r="E85" i="5" s="1"/>
  <c r="L85" i="4"/>
  <c r="G85" i="5" s="1"/>
  <c r="L83" i="4"/>
  <c r="G83" i="5" s="1"/>
  <c r="P85" i="4"/>
  <c r="I85" i="5" s="1"/>
  <c r="P83" i="4"/>
  <c r="I83" i="5" s="1"/>
  <c r="T85" i="4"/>
  <c r="K85" i="5" s="1"/>
  <c r="T83" i="4"/>
  <c r="K83" i="5" s="1"/>
  <c r="H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L3" i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N3" i="1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P3" i="1"/>
  <c r="P4" i="1"/>
  <c r="P5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2" i="1"/>
  <c r="R3" i="1"/>
  <c r="R4" i="1"/>
  <c r="R5" i="1"/>
  <c r="R6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T3" i="1"/>
  <c r="T4" i="1"/>
  <c r="T5" i="1"/>
  <c r="T6" i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  <c r="T56" i="1"/>
  <c r="T57" i="1"/>
  <c r="T58" i="1"/>
  <c r="T59" i="1"/>
  <c r="T60" i="1"/>
  <c r="T61" i="1"/>
  <c r="T62" i="1"/>
  <c r="T63" i="1"/>
  <c r="T64" i="1"/>
  <c r="T65" i="1"/>
  <c r="T66" i="1"/>
  <c r="T67" i="1"/>
  <c r="T68" i="1"/>
  <c r="T69" i="1"/>
  <c r="T70" i="1"/>
  <c r="T71" i="1"/>
  <c r="T72" i="1"/>
  <c r="T73" i="1"/>
  <c r="T74" i="1"/>
  <c r="T75" i="1"/>
  <c r="T76" i="1"/>
  <c r="T77" i="1"/>
  <c r="T78" i="1"/>
  <c r="T79" i="1"/>
  <c r="V3" i="1"/>
  <c r="V4" i="1"/>
  <c r="V5" i="1"/>
  <c r="V6" i="1"/>
  <c r="V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V46" i="1"/>
  <c r="V47" i="1"/>
  <c r="V48" i="1"/>
  <c r="V49" i="1"/>
  <c r="V50" i="1"/>
  <c r="V51" i="1"/>
  <c r="V52" i="1"/>
  <c r="V53" i="1"/>
  <c r="V54" i="1"/>
  <c r="V55" i="1"/>
  <c r="V56" i="1"/>
  <c r="V57" i="1"/>
  <c r="V58" i="1"/>
  <c r="V59" i="1"/>
  <c r="V60" i="1"/>
  <c r="V61" i="1"/>
  <c r="V62" i="1"/>
  <c r="V63" i="1"/>
  <c r="V64" i="1"/>
  <c r="V65" i="1"/>
  <c r="V66" i="1"/>
  <c r="V67" i="1"/>
  <c r="V68" i="1"/>
  <c r="V69" i="1"/>
  <c r="V70" i="1"/>
  <c r="V71" i="1"/>
  <c r="V72" i="1"/>
  <c r="V73" i="1"/>
  <c r="V74" i="1"/>
  <c r="V75" i="1"/>
  <c r="V76" i="1"/>
  <c r="V77" i="1"/>
  <c r="V78" i="1"/>
  <c r="V79" i="1"/>
  <c r="X3" i="1"/>
  <c r="X4" i="1"/>
  <c r="X5" i="1"/>
  <c r="X6" i="1"/>
  <c r="X7" i="1"/>
  <c r="X8" i="1"/>
  <c r="X9" i="1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X37" i="1"/>
  <c r="X38" i="1"/>
  <c r="X39" i="1"/>
  <c r="X40" i="1"/>
  <c r="X41" i="1"/>
  <c r="X42" i="1"/>
  <c r="X43" i="1"/>
  <c r="X44" i="1"/>
  <c r="X45" i="1"/>
  <c r="X46" i="1"/>
  <c r="X47" i="1"/>
  <c r="X48" i="1"/>
  <c r="X49" i="1"/>
  <c r="X50" i="1"/>
  <c r="X51" i="1"/>
  <c r="X52" i="1"/>
  <c r="X53" i="1"/>
  <c r="X54" i="1"/>
  <c r="X55" i="1"/>
  <c r="X56" i="1"/>
  <c r="X57" i="1"/>
  <c r="X58" i="1"/>
  <c r="X59" i="1"/>
  <c r="X60" i="1"/>
  <c r="X61" i="1"/>
  <c r="X62" i="1"/>
  <c r="X63" i="1"/>
  <c r="X64" i="1"/>
  <c r="X65" i="1"/>
  <c r="X66" i="1"/>
  <c r="X67" i="1"/>
  <c r="X68" i="1"/>
  <c r="X69" i="1"/>
  <c r="X70" i="1"/>
  <c r="X71" i="1"/>
  <c r="X72" i="1"/>
  <c r="X73" i="1"/>
  <c r="X74" i="1"/>
  <c r="X75" i="1"/>
  <c r="X76" i="1"/>
  <c r="X77" i="1"/>
  <c r="X78" i="1"/>
  <c r="X79" i="1"/>
  <c r="X2" i="1"/>
  <c r="V2" i="1"/>
  <c r="T2" i="1"/>
  <c r="R2" i="1"/>
  <c r="N2" i="1"/>
  <c r="L2" i="1"/>
  <c r="J2" i="1"/>
  <c r="F85" i="1"/>
  <c r="F84" i="1"/>
  <c r="F83" i="1"/>
  <c r="F82" i="1"/>
  <c r="F81" i="1"/>
  <c r="P2" i="5" l="1"/>
  <c r="AB2" i="4" s="1"/>
  <c r="AC2" i="4" s="1"/>
  <c r="O11" i="5"/>
  <c r="Z11" i="4" s="1"/>
  <c r="AA11" i="4" s="1"/>
  <c r="O35" i="5"/>
  <c r="Z35" i="4" s="1"/>
  <c r="AA35" i="4" s="1"/>
  <c r="O23" i="5"/>
  <c r="Z23" i="4" s="1"/>
  <c r="AA23" i="4" s="1"/>
  <c r="O29" i="5"/>
  <c r="Z29" i="4" s="1"/>
  <c r="AA29" i="4" s="1"/>
  <c r="O71" i="5"/>
  <c r="Z71" i="4" s="1"/>
  <c r="AA71" i="4" s="1"/>
  <c r="O40" i="5"/>
  <c r="Z40" i="4" s="1"/>
  <c r="AA40" i="4" s="1"/>
  <c r="O16" i="5"/>
  <c r="Z16" i="4" s="1"/>
  <c r="AA16" i="4" s="1"/>
  <c r="O63" i="5"/>
  <c r="Z63" i="4" s="1"/>
  <c r="AA63" i="4" s="1"/>
  <c r="O81" i="5"/>
  <c r="Z81" i="4" s="1"/>
  <c r="AA81" i="4" s="1"/>
  <c r="O76" i="5"/>
  <c r="Z76" i="4" s="1"/>
  <c r="AA76" i="4" s="1"/>
  <c r="O66" i="5"/>
  <c r="Z66" i="4" s="1"/>
  <c r="AA66" i="4" s="1"/>
  <c r="O70" i="5"/>
  <c r="Z70" i="4" s="1"/>
  <c r="AA70" i="4" s="1"/>
  <c r="O51" i="5"/>
  <c r="Z51" i="4" s="1"/>
  <c r="AA51" i="4" s="1"/>
  <c r="O65" i="5"/>
  <c r="Z65" i="4" s="1"/>
  <c r="AA65" i="4" s="1"/>
  <c r="O45" i="5"/>
  <c r="Z45" i="4" s="1"/>
  <c r="AA45" i="4" s="1"/>
  <c r="O58" i="5"/>
  <c r="Z58" i="4" s="1"/>
  <c r="AA58" i="4" s="1"/>
  <c r="O46" i="5"/>
  <c r="Z46" i="4" s="1"/>
  <c r="AA46" i="4" s="1"/>
  <c r="O22" i="5"/>
  <c r="Z22" i="4" s="1"/>
  <c r="AA22" i="4" s="1"/>
  <c r="O72" i="5"/>
  <c r="Z72" i="4" s="1"/>
  <c r="AA72" i="4" s="1"/>
  <c r="O10" i="5"/>
  <c r="Z10" i="4" s="1"/>
  <c r="AA10" i="4" s="1"/>
  <c r="O21" i="5"/>
  <c r="Z21" i="4" s="1"/>
  <c r="AA21" i="4" s="1"/>
  <c r="O59" i="5"/>
  <c r="Z59" i="4" s="1"/>
  <c r="AA59" i="4" s="1"/>
  <c r="O34" i="5"/>
  <c r="Z34" i="4" s="1"/>
  <c r="AA34" i="4" s="1"/>
  <c r="O54" i="5"/>
  <c r="Z54" i="4" s="1"/>
  <c r="AA54" i="4" s="1"/>
  <c r="O15" i="5"/>
  <c r="Z15" i="4" s="1"/>
  <c r="AA15" i="4" s="1"/>
  <c r="O64" i="5"/>
  <c r="Z64" i="4" s="1"/>
  <c r="AA64" i="4" s="1"/>
  <c r="O69" i="5"/>
  <c r="Z69" i="4" s="1"/>
  <c r="AA69" i="4" s="1"/>
  <c r="O53" i="5"/>
  <c r="Z53" i="4" s="1"/>
  <c r="AA53" i="4" s="1"/>
  <c r="O8" i="5"/>
  <c r="Z8" i="4" s="1"/>
  <c r="AA8" i="4" s="1"/>
  <c r="O9" i="5"/>
  <c r="Z9" i="4" s="1"/>
  <c r="AA9" i="4" s="1"/>
  <c r="O39" i="5"/>
  <c r="Z39" i="4" s="1"/>
  <c r="AA39" i="4" s="1"/>
  <c r="O27" i="5"/>
  <c r="Z27" i="4" s="1"/>
  <c r="AA27" i="4" s="1"/>
  <c r="O14" i="5"/>
  <c r="Z14" i="4" s="1"/>
  <c r="AA14" i="4" s="1"/>
  <c r="O48" i="5"/>
  <c r="Z48" i="4" s="1"/>
  <c r="AA48" i="4" s="1"/>
  <c r="O36" i="5"/>
  <c r="Z36" i="4" s="1"/>
  <c r="AA36" i="4" s="1"/>
  <c r="O75" i="5"/>
  <c r="Z75" i="4" s="1"/>
  <c r="AA75" i="4" s="1"/>
  <c r="O33" i="5"/>
  <c r="Z33" i="4" s="1"/>
  <c r="AA33" i="4" s="1"/>
  <c r="O77" i="5"/>
  <c r="Z77" i="4" s="1"/>
  <c r="AA77" i="4" s="1"/>
  <c r="O79" i="5"/>
  <c r="Z79" i="4" s="1"/>
  <c r="AA79" i="4" s="1"/>
  <c r="O73" i="5"/>
  <c r="Z73" i="4" s="1"/>
  <c r="AA73" i="4" s="1"/>
  <c r="O57" i="5"/>
  <c r="Z57" i="4" s="1"/>
  <c r="AA57" i="4" s="1"/>
  <c r="O6" i="5"/>
  <c r="Z6" i="4" s="1"/>
  <c r="AA6" i="4" s="1"/>
  <c r="O37" i="5"/>
  <c r="Z37" i="4" s="1"/>
  <c r="AA37" i="4" s="1"/>
  <c r="O38" i="5"/>
  <c r="Z38" i="4" s="1"/>
  <c r="AA38" i="4" s="1"/>
  <c r="O61" i="5"/>
  <c r="Z61" i="4" s="1"/>
  <c r="AA61" i="4" s="1"/>
  <c r="O2" i="5"/>
  <c r="Z2" i="4" s="1"/>
  <c r="AA2" i="4" s="1"/>
  <c r="O26" i="5"/>
  <c r="Z26" i="4" s="1"/>
  <c r="AA26" i="4" s="1"/>
  <c r="P4" i="5"/>
  <c r="AB4" i="4" s="1"/>
  <c r="AC4" i="4" s="1"/>
  <c r="N4" i="5"/>
  <c r="O4" i="5" s="1"/>
  <c r="Z4" i="4" s="1"/>
  <c r="AA4" i="4" s="1"/>
  <c r="O55" i="5"/>
  <c r="Z55" i="4" s="1"/>
  <c r="AA55" i="4" s="1"/>
  <c r="O20" i="5"/>
  <c r="Z20" i="4" s="1"/>
  <c r="AA20" i="4" s="1"/>
  <c r="P82" i="5"/>
  <c r="AB82" i="4" s="1"/>
  <c r="AC82" i="4" s="1"/>
  <c r="N82" i="5"/>
  <c r="O82" i="5" s="1"/>
  <c r="Z82" i="4" s="1"/>
  <c r="AA82" i="4" s="1"/>
  <c r="O49" i="5"/>
  <c r="Z49" i="4" s="1"/>
  <c r="AA49" i="4" s="1"/>
  <c r="O74" i="5"/>
  <c r="Z74" i="4" s="1"/>
  <c r="AA74" i="4" s="1"/>
  <c r="O12" i="5"/>
  <c r="Z12" i="4" s="1"/>
  <c r="AA12" i="4" s="1"/>
  <c r="O43" i="5"/>
  <c r="Z43" i="4" s="1"/>
  <c r="AA43" i="4" s="1"/>
  <c r="O24" i="5"/>
  <c r="Z24" i="4" s="1"/>
  <c r="AA24" i="4" s="1"/>
  <c r="P83" i="5"/>
  <c r="AB83" i="4" s="1"/>
  <c r="AC83" i="4" s="1"/>
  <c r="N83" i="5"/>
  <c r="O83" i="5" s="1"/>
  <c r="Z83" i="4" s="1"/>
  <c r="AA83" i="4" s="1"/>
  <c r="O31" i="5"/>
  <c r="Z31" i="4" s="1"/>
  <c r="AA31" i="4" s="1"/>
  <c r="O68" i="5"/>
  <c r="Z68" i="4" s="1"/>
  <c r="AA68" i="4" s="1"/>
  <c r="P5" i="5"/>
  <c r="AB5" i="4" s="1"/>
  <c r="AC5" i="4" s="1"/>
  <c r="N5" i="5"/>
  <c r="O5" i="5" s="1"/>
  <c r="Z5" i="4" s="1"/>
  <c r="AA5" i="4" s="1"/>
  <c r="P85" i="5"/>
  <c r="AB85" i="4" s="1"/>
  <c r="AC85" i="4" s="1"/>
  <c r="N85" i="5"/>
  <c r="O85" i="5" s="1"/>
  <c r="Z85" i="4" s="1"/>
  <c r="AA85" i="4" s="1"/>
  <c r="O25" i="5"/>
  <c r="Z25" i="4" s="1"/>
  <c r="AA25" i="4" s="1"/>
  <c r="O62" i="5"/>
  <c r="Z62" i="4" s="1"/>
  <c r="AA62" i="4" s="1"/>
  <c r="N84" i="5"/>
  <c r="O84" i="5" s="1"/>
  <c r="Z84" i="4" s="1"/>
  <c r="AA84" i="4" s="1"/>
  <c r="P84" i="5"/>
  <c r="AB84" i="4" s="1"/>
  <c r="AC84" i="4" s="1"/>
  <c r="O18" i="5"/>
  <c r="Z18" i="4" s="1"/>
  <c r="AA18" i="4" s="1"/>
  <c r="O19" i="5"/>
  <c r="Z19" i="4" s="1"/>
  <c r="AA19" i="4" s="1"/>
  <c r="O56" i="5"/>
  <c r="Z56" i="4" s="1"/>
  <c r="AA56" i="4" s="1"/>
  <c r="O13" i="5"/>
  <c r="Z13" i="4" s="1"/>
  <c r="AA13" i="4" s="1"/>
  <c r="O50" i="5"/>
  <c r="Z50" i="4" s="1"/>
  <c r="AA50" i="4" s="1"/>
  <c r="O7" i="5"/>
  <c r="Z7" i="4" s="1"/>
  <c r="AA7" i="4" s="1"/>
  <c r="O44" i="5"/>
  <c r="Z44" i="4" s="1"/>
  <c r="AA44" i="4" s="1"/>
  <c r="O42" i="5"/>
  <c r="Z42" i="4" s="1"/>
  <c r="AA42" i="4" s="1"/>
  <c r="O30" i="5"/>
  <c r="Z30" i="4" s="1"/>
  <c r="AA30" i="4" s="1"/>
  <c r="O67" i="5"/>
  <c r="Z67" i="4" s="1"/>
  <c r="AA67" i="4" s="1"/>
  <c r="O32" i="5"/>
  <c r="Z32" i="4" s="1"/>
  <c r="AA32" i="4" s="1"/>
  <c r="X84" i="1"/>
  <c r="X83" i="1"/>
  <c r="X82" i="1"/>
  <c r="X81" i="1"/>
  <c r="X85" i="1"/>
  <c r="U84" i="1"/>
  <c r="U83" i="1"/>
  <c r="U82" i="1"/>
  <c r="U81" i="1"/>
  <c r="U85" i="1"/>
  <c r="S84" i="1"/>
  <c r="T84" i="1" s="1"/>
  <c r="S83" i="1"/>
  <c r="T83" i="1" s="1"/>
  <c r="S82" i="1"/>
  <c r="T82" i="1" s="1"/>
  <c r="S81" i="1"/>
  <c r="T81" i="1" s="1"/>
  <c r="S85" i="1"/>
  <c r="T85" i="1" s="1"/>
  <c r="Q84" i="1"/>
  <c r="Q83" i="1"/>
  <c r="Q82" i="1"/>
  <c r="Q81" i="1"/>
  <c r="Q85" i="1"/>
  <c r="O84" i="1"/>
  <c r="P84" i="1" s="1"/>
  <c r="O83" i="1"/>
  <c r="P83" i="1" s="1"/>
  <c r="O82" i="1"/>
  <c r="P82" i="1" s="1"/>
  <c r="O81" i="1"/>
  <c r="P81" i="1" s="1"/>
  <c r="O85" i="1"/>
  <c r="P85" i="1" s="1"/>
  <c r="M84" i="1"/>
  <c r="M83" i="1"/>
  <c r="M82" i="1"/>
  <c r="M81" i="1"/>
  <c r="M85" i="1"/>
  <c r="K84" i="1"/>
  <c r="L84" i="1" s="1"/>
  <c r="K83" i="1"/>
  <c r="L83" i="1" s="1"/>
  <c r="K82" i="1"/>
  <c r="L82" i="1" s="1"/>
  <c r="K81" i="1"/>
  <c r="L81" i="1" s="1"/>
  <c r="K85" i="1"/>
  <c r="L85" i="1" s="1"/>
  <c r="I84" i="1"/>
  <c r="I83" i="1"/>
  <c r="I82" i="1"/>
  <c r="I81" i="1"/>
  <c r="D81" i="1"/>
  <c r="D84" i="1"/>
  <c r="D83" i="1"/>
  <c r="D82" i="1"/>
  <c r="AF13" i="4" l="1"/>
  <c r="AF8" i="4"/>
  <c r="AF23" i="4"/>
  <c r="AF22" i="4"/>
  <c r="AF21" i="4"/>
  <c r="AF19" i="4"/>
  <c r="AF18" i="4"/>
  <c r="AF15" i="4"/>
  <c r="AF17" i="4"/>
  <c r="AF16" i="4"/>
  <c r="AF20" i="4"/>
  <c r="AF14" i="4"/>
  <c r="AF5" i="4"/>
  <c r="AF6" i="4"/>
  <c r="AF4" i="4"/>
  <c r="AF7" i="4"/>
  <c r="V84" i="1"/>
  <c r="V81" i="1"/>
  <c r="R82" i="1"/>
  <c r="R83" i="1"/>
  <c r="J81" i="1"/>
  <c r="J82" i="1"/>
  <c r="N84" i="1"/>
  <c r="R84" i="1"/>
  <c r="N83" i="1"/>
  <c r="J83" i="1"/>
  <c r="H84" i="1"/>
  <c r="H81" i="1"/>
  <c r="V82" i="1"/>
  <c r="H83" i="1"/>
  <c r="N81" i="1"/>
  <c r="N82" i="1"/>
  <c r="J84" i="1"/>
  <c r="H82" i="1"/>
  <c r="R81" i="1"/>
  <c r="V83" i="1"/>
  <c r="D85" i="1" l="1"/>
  <c r="J85" i="1" l="1"/>
  <c r="H85" i="1"/>
  <c r="V85" i="1" l="1"/>
  <c r="R85" i="1"/>
  <c r="N85" i="1"/>
</calcChain>
</file>

<file path=xl/comments1.xml><?xml version="1.0" encoding="utf-8"?>
<comments xmlns="http://schemas.openxmlformats.org/spreadsheetml/2006/main">
  <authors>
    <author>Renata Martins Fantin</author>
  </authors>
  <commentList>
    <comment ref="AB1" authorId="0" shapeId="0">
      <text>
        <r>
          <rPr>
            <b/>
            <sz val="9"/>
            <color indexed="81"/>
            <rFont val="Segoe UI"/>
            <family val="2"/>
          </rPr>
          <t>Renata Martins Fantin:</t>
        </r>
        <r>
          <rPr>
            <sz val="9"/>
            <color indexed="81"/>
            <rFont val="Segoe UI"/>
            <family val="2"/>
          </rPr>
          <t xml:space="preserve">
PENTA, POLIO, PNEUMO E TRÍPLICE VIRAL</t>
        </r>
      </text>
    </comment>
    <comment ref="AC1" authorId="0" shapeId="0">
      <text>
        <r>
          <rPr>
            <b/>
            <sz val="9"/>
            <color indexed="81"/>
            <rFont val="Segoe UI"/>
            <family val="2"/>
          </rPr>
          <t>Renata Martins Fantin:</t>
        </r>
        <r>
          <rPr>
            <sz val="9"/>
            <color indexed="81"/>
            <rFont val="Segoe UI"/>
            <family val="2"/>
          </rPr>
          <t xml:space="preserve">
PENTA, POLIO, PNEUMO E TRÍPLICE VIRAL</t>
        </r>
      </text>
    </comment>
  </commentList>
</comments>
</file>

<file path=xl/sharedStrings.xml><?xml version="1.0" encoding="utf-8"?>
<sst xmlns="http://schemas.openxmlformats.org/spreadsheetml/2006/main" count="1094" uniqueCount="189">
  <si>
    <t xml:space="preserve">Regional </t>
  </si>
  <si>
    <t>Município</t>
  </si>
  <si>
    <t>Metropolitana</t>
  </si>
  <si>
    <t>Norte</t>
  </si>
  <si>
    <t>Central</t>
  </si>
  <si>
    <t>Sul</t>
  </si>
  <si>
    <t>Afonso Cláudio</t>
  </si>
  <si>
    <t>Água Doce do Norte</t>
  </si>
  <si>
    <t>Águia Branca</t>
  </si>
  <si>
    <t>Alegre</t>
  </si>
  <si>
    <t>Alfredo Chaves</t>
  </si>
  <si>
    <t>Alto Rio Novo</t>
  </si>
  <si>
    <t>Anchieta</t>
  </si>
  <si>
    <t>Apiacá</t>
  </si>
  <si>
    <t>Aracruz</t>
  </si>
  <si>
    <t>Atilio Vivacqua</t>
  </si>
  <si>
    <t>Baixo Guandu</t>
  </si>
  <si>
    <t>Barra de São Francisco</t>
  </si>
  <si>
    <t>Boa Esperança</t>
  </si>
  <si>
    <t>Bom Jesus do Norte</t>
  </si>
  <si>
    <t>Brejetuba</t>
  </si>
  <si>
    <t>Cachoeiro de Itapemirim</t>
  </si>
  <si>
    <t>Cariacica</t>
  </si>
  <si>
    <t>Castelo</t>
  </si>
  <si>
    <t>Colatina</t>
  </si>
  <si>
    <t>Conceição da Barra</t>
  </si>
  <si>
    <t>Conceição do Castelo</t>
  </si>
  <si>
    <t>Divino de São Lourenço</t>
  </si>
  <si>
    <t>Domingos Martins</t>
  </si>
  <si>
    <t>Dores do Rio Preto</t>
  </si>
  <si>
    <t>Ecoporanga</t>
  </si>
  <si>
    <t>Fundão</t>
  </si>
  <si>
    <t>Governador Lindenberg</t>
  </si>
  <si>
    <t>Guaçuí</t>
  </si>
  <si>
    <t>Guarapari</t>
  </si>
  <si>
    <t>Ibatiba</t>
  </si>
  <si>
    <t>Ibiraçu</t>
  </si>
  <si>
    <t>Ibitirama</t>
  </si>
  <si>
    <t>Iconha</t>
  </si>
  <si>
    <t>Irupi</t>
  </si>
  <si>
    <t>Itaguaçu</t>
  </si>
  <si>
    <t>Itapemirim</t>
  </si>
  <si>
    <t>Itarana</t>
  </si>
  <si>
    <t>Iúna</t>
  </si>
  <si>
    <t>Jaguaré</t>
  </si>
  <si>
    <t>Jerônimo Monteiro</t>
  </si>
  <si>
    <t>João Neiva</t>
  </si>
  <si>
    <t>Laranja da Terra</t>
  </si>
  <si>
    <t>Linhares</t>
  </si>
  <si>
    <t>Mantenópolis</t>
  </si>
  <si>
    <t>Marataízes</t>
  </si>
  <si>
    <t>Marechal Floriano</t>
  </si>
  <si>
    <t>Marilândia</t>
  </si>
  <si>
    <t>Mimoso do Sul</t>
  </si>
  <si>
    <t>Montanha</t>
  </si>
  <si>
    <t>Mucurici</t>
  </si>
  <si>
    <t>Muniz Freire</t>
  </si>
  <si>
    <t>Muqui</t>
  </si>
  <si>
    <t>Nova Venécia</t>
  </si>
  <si>
    <t>Pancas</t>
  </si>
  <si>
    <t>Pedro Canário</t>
  </si>
  <si>
    <t>Pinheiros</t>
  </si>
  <si>
    <t>Piúma</t>
  </si>
  <si>
    <t>Ponto Belo</t>
  </si>
  <si>
    <t>Presidente Kennedy</t>
  </si>
  <si>
    <t>Rio Bananal</t>
  </si>
  <si>
    <t>Rio Novo do Sul</t>
  </si>
  <si>
    <t>Santa Leopoldina</t>
  </si>
  <si>
    <t>Santa Maria de Jetibá</t>
  </si>
  <si>
    <t>Santa Teresa</t>
  </si>
  <si>
    <t>São Domingos do Norte</t>
  </si>
  <si>
    <t>São Gabriel da Palha</t>
  </si>
  <si>
    <t>São José do Calçado</t>
  </si>
  <si>
    <t>São Mateus</t>
  </si>
  <si>
    <t>São Roque do Canaã</t>
  </si>
  <si>
    <t>Serra</t>
  </si>
  <si>
    <t>Sooretama</t>
  </si>
  <si>
    <t>Vargem Alta</t>
  </si>
  <si>
    <t>Venda Nova do Imigrante</t>
  </si>
  <si>
    <t>Viana</t>
  </si>
  <si>
    <t>Vila Pavão</t>
  </si>
  <si>
    <t>Vila Valério</t>
  </si>
  <si>
    <t>Vila Velha</t>
  </si>
  <si>
    <t>Vitória</t>
  </si>
  <si>
    <t>Total</t>
  </si>
  <si>
    <t>Meningocócica Conjudada C e Meningocócica ACWY</t>
  </si>
  <si>
    <t xml:space="preserve">Série Histórica </t>
  </si>
  <si>
    <r>
      <t>Fonte: </t>
    </r>
    <r>
      <rPr>
        <u/>
        <sz val="10"/>
        <color rgb="FF1155CC"/>
        <rFont val="Calibri"/>
        <family val="2"/>
        <scheme val="minor"/>
      </rPr>
      <t>http://tabnet.datasus.gov.br/</t>
    </r>
    <r>
      <rPr>
        <sz val="10"/>
        <color theme="1"/>
        <rFont val="Calibri"/>
        <family val="2"/>
        <scheme val="minor"/>
      </rPr>
      <t xml:space="preserve"> e </t>
    </r>
    <r>
      <rPr>
        <u/>
        <sz val="10"/>
        <color rgb="FF1155CC"/>
        <rFont val="Calibri"/>
        <family val="2"/>
        <scheme val="minor"/>
      </rPr>
      <t>https://www.vacinaeconfia.es.gov.br</t>
    </r>
  </si>
  <si>
    <t>Cobertura Calculada por município de vacinação</t>
  </si>
  <si>
    <r>
      <t xml:space="preserve">1 </t>
    </r>
    <r>
      <rPr>
        <sz val="11"/>
        <color theme="1"/>
        <rFont val="Calibri"/>
        <family val="2"/>
        <scheme val="minor"/>
      </rPr>
      <t>População proporcional extraída do MS/SVS/DASIS - Sistema de Informações sobre Nascidos Vivos - SINASC</t>
    </r>
  </si>
  <si>
    <t>2000 a 2021 – Estimativas preliminares elaboradas pelo Ministério da Saúde/SVS/DASNT/CGIAE</t>
  </si>
  <si>
    <t xml:space="preserve"> Nota: Dados preliminares 2021</t>
  </si>
  <si>
    <t>METROPOLITANA</t>
  </si>
  <si>
    <t>SUL</t>
  </si>
  <si>
    <t>MUNICÍPIO</t>
  </si>
  <si>
    <t>HPV* Quadrivalente D1 Total - Feminino</t>
  </si>
  <si>
    <t>HPV* Quadrivalente D2 Total - Feminino</t>
  </si>
  <si>
    <t>HPV* Quadrivalente D1 Total - Masculino</t>
  </si>
  <si>
    <t>HPV* Quadrivalente D2 Total - Masculino</t>
  </si>
  <si>
    <t>REGIONAL</t>
  </si>
  <si>
    <t>CENTRAL-NORTE</t>
  </si>
  <si>
    <t>Central Norte</t>
  </si>
  <si>
    <t>Atílio Vivácqua</t>
  </si>
  <si>
    <t>TOTAL</t>
  </si>
  <si>
    <r>
      <t>Fonte: </t>
    </r>
    <r>
      <rPr>
        <u/>
        <sz val="10"/>
        <color rgb="FF1155CC"/>
        <rFont val="Calibri"/>
        <family val="2"/>
        <scheme val="minor"/>
      </rPr>
      <t>http://tabnet.datasus.gov.br/</t>
    </r>
    <r>
      <rPr>
        <sz val="10"/>
        <color theme="1"/>
        <rFont val="Calibri"/>
        <family val="2"/>
        <scheme val="minor"/>
      </rPr>
      <t/>
    </r>
  </si>
  <si>
    <t>Período avaliado: 2016-2023</t>
  </si>
  <si>
    <t>Cobertura Vacinal HPV 2023</t>
  </si>
  <si>
    <t>Período avaliado: 2013-2023</t>
  </si>
  <si>
    <t>População: Estimativas preliminares elaboradas pelo Ministério da Saúde/SVS/DASNT/CGIAE, 2021. http://tabnet.datasus.gov.br/cgi/deftohtm.exe?popsvs/cnv/popbr.def</t>
  </si>
  <si>
    <t>Fonte: https://www.vacinaeconfia.es.gov.br</t>
  </si>
  <si>
    <t>Total Espírito Santo</t>
  </si>
  <si>
    <t>Total Norte</t>
  </si>
  <si>
    <t>Total Central</t>
  </si>
  <si>
    <t>Total Metropolitana</t>
  </si>
  <si>
    <t>Total Sul</t>
  </si>
  <si>
    <t xml:space="preserve">¹População 1 ano proporcional </t>
  </si>
  <si>
    <t xml:space="preserve">¹População 4 anos proporcional </t>
  </si>
  <si>
    <t xml:space="preserve">DOSES APLICADAS REF PNEUMO </t>
  </si>
  <si>
    <t>DOSES APLICADAS REF MENINGO</t>
  </si>
  <si>
    <t>DOSES APLICADAS REF FEBRE AMARELA</t>
  </si>
  <si>
    <t>DOSES APLICADAS R1 POLIO</t>
  </si>
  <si>
    <t>DOSES APLICADAS R2 POLIO</t>
  </si>
  <si>
    <t>DOSES APLICADAS R1 TRÍPLICE BACTERIANA</t>
  </si>
  <si>
    <t>DOSES APLICADAS R2 TRÍPLICE BACTERIANA</t>
  </si>
  <si>
    <t>DOSES APLICADAS D2 TRÍPLICE VIRAL</t>
  </si>
  <si>
    <t>DOSES APLICADAS D2 VARICELA</t>
  </si>
  <si>
    <t>COBERTURA REF PNEUMO</t>
  </si>
  <si>
    <t>COBERTURA REF MENINGO</t>
  </si>
  <si>
    <t>COBERTURA REF FEBRE AMARELA</t>
  </si>
  <si>
    <t>COBERTURA R1 POLIO</t>
  </si>
  <si>
    <t>COBERTURA R2 POLIO</t>
  </si>
  <si>
    <t>COBERTURA R1 TRÍPLICE BACTERIANA</t>
  </si>
  <si>
    <t>COBERTURA R2 TRÍPLICE BACTERIANA</t>
  </si>
  <si>
    <t>COBERTURA D2 TRÍPLICE VIRAL</t>
  </si>
  <si>
    <t>COBERTURA D2 VARICELA</t>
  </si>
  <si>
    <t xml:space="preserve">¹População &lt; 1 ano e 1 ano proporcional </t>
  </si>
  <si>
    <t>Doses Aplicadas BCG</t>
  </si>
  <si>
    <t>Cobertura Vacinal BCG</t>
  </si>
  <si>
    <t xml:space="preserve">Doses Aplicadas Pentavalente </t>
  </si>
  <si>
    <t>Cobertura Vacinal Pentavalente</t>
  </si>
  <si>
    <t xml:space="preserve">Doses Aplicadas Poliomielite </t>
  </si>
  <si>
    <t xml:space="preserve">Cobertura Vacinal Poliomielite </t>
  </si>
  <si>
    <t>Doses Aplicadas Pneumo 10</t>
  </si>
  <si>
    <t>Cobertura Vacinal Pneumo 10</t>
  </si>
  <si>
    <t>Doses Aplicadas Rotavírus</t>
  </si>
  <si>
    <t>Cobertura Vacinal Rotavírus</t>
  </si>
  <si>
    <t>Doses Aplicadas Meningo C</t>
  </si>
  <si>
    <t>Cobertura Vacinal Meningo C</t>
  </si>
  <si>
    <t>Doses Aplicadas Febre Amarela</t>
  </si>
  <si>
    <t>Cobertura Vacinal Febre Amarela</t>
  </si>
  <si>
    <t>Doses Aplicadas Hepatite A</t>
  </si>
  <si>
    <t>Cobertura Vacinal Hepatite A</t>
  </si>
  <si>
    <t>Doses Aplicadas de Tríplice Viral</t>
  </si>
  <si>
    <t>Cobertura Vacinal Tríplice Viral</t>
  </si>
  <si>
    <t>Cobertura Varicela</t>
  </si>
  <si>
    <t xml:space="preserve">¹População &lt; 1 ano e 1 ano anual </t>
  </si>
  <si>
    <t xml:space="preserve">¹População 1 ano anual </t>
  </si>
  <si>
    <t xml:space="preserve">¹População 4 anos anual </t>
  </si>
  <si>
    <t xml:space="preserve"> Vacina e Confia, em 12 de junho de 2023.**</t>
  </si>
  <si>
    <t>Fonte: SIPNI/DATASUS, em 09 de junho de 2023.*</t>
  </si>
  <si>
    <t>*Dados referentes às doses aplicadas pelas clínicas particulares de janeiro a maio de 2023</t>
  </si>
  <si>
    <t>**Dados referente às doses aplicadas no período de janeiro a maio de 2023</t>
  </si>
  <si>
    <t>VACINAS QUE ATINGIRAM A META DE CV</t>
  </si>
  <si>
    <t>HOMOGENEIDADE ENTRE AS VACINAS DO PQA-VS</t>
  </si>
  <si>
    <t>HOMOGENEIDADE ENTRE AS 10 VACINAS</t>
  </si>
  <si>
    <t>VACINAS DO PQA-VS QUE ATINGIRAM A META DE CV</t>
  </si>
  <si>
    <t>META 90%</t>
  </si>
  <si>
    <t>META 95%</t>
  </si>
  <si>
    <t>ATINGIRAM META</t>
  </si>
  <si>
    <t>PQA-VS</t>
  </si>
  <si>
    <t>Nº DE MUNICÍPIOS</t>
  </si>
  <si>
    <t>PERCENTUAL</t>
  </si>
  <si>
    <r>
      <t xml:space="preserve">LEGENDA / HOMOGENEIDADE </t>
    </r>
    <r>
      <rPr>
        <b/>
        <sz val="11"/>
        <color rgb="FFFF0000"/>
        <rFont val="Calibri"/>
        <family val="2"/>
        <scheme val="minor"/>
      </rPr>
      <t>PQA-VS</t>
    </r>
  </si>
  <si>
    <r>
      <t xml:space="preserve">LEGENDA / HOMOGENEIDADE </t>
    </r>
    <r>
      <rPr>
        <b/>
        <sz val="11"/>
        <color rgb="FFFF0000"/>
        <rFont val="Calibri"/>
        <family val="2"/>
        <scheme val="minor"/>
      </rPr>
      <t>10 VACINAS</t>
    </r>
  </si>
  <si>
    <t>HOMOGENEIDADE ENTRE MUNICÍPIOS</t>
  </si>
  <si>
    <t>Doses Aplicadas Varicela ***</t>
  </si>
  <si>
    <t>***Vacina Varicela: redução de envio da vacina por parte do Ministério da Saúde ao longo dos meses do ano de 2023. Na rotina do mês de agosto o ES não recebeu a referida vacina.</t>
  </si>
  <si>
    <t>POPULAÇÃO GESTANTE ANUAL</t>
  </si>
  <si>
    <t>POPULAÇÃO PROPORCIONAL JAN A JUL/2023</t>
  </si>
  <si>
    <t>DOSES APLICADAS dTpa GESTANTES</t>
  </si>
  <si>
    <t>COBERTURA VACINAL dTpa GESTANTES</t>
  </si>
  <si>
    <t>TOTAL ES</t>
  </si>
  <si>
    <t>Fonte: SIPNI/DATASUS, em 11 de setembro de 2023.*</t>
  </si>
  <si>
    <t xml:space="preserve"> Vacina e Confia, em 11 de setembro de 2023.**</t>
  </si>
  <si>
    <t>**Dados referente às doses aplicadas no período de janeiro a agosto de 2023</t>
  </si>
  <si>
    <t>***Vacina Varicela: redução de envio da vacina por parte do Ministério da Saúde ao longo dos meses do ano de 2023. Na rotina do mês de agosto o ES não recebeu a referida vacina. Recebida vacina Tetra Viral (SCRV) para a campanha de multivacinação.</t>
  </si>
  <si>
    <t>*Dados parciais gerados em 11/09/2023 (TABNET) e 11/09/2023 (VeC)</t>
  </si>
  <si>
    <t>*Dados parciais. Dados de janeiro/2022 a abril/2022 extraídos do TABNET em 29/09/2023</t>
  </si>
  <si>
    <t>*Dados de maio/2022 a agosto/2023 extraídos do Vacina e Confia em 29/09/2023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</si>
</sst>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222222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0"/>
      <color rgb="FF1155CC"/>
      <name val="Calibri"/>
      <family val="2"/>
      <scheme val="minor"/>
    </font>
    <font>
      <sz val="11"/>
      <name val="Calibri"/>
      <family val="2"/>
    </font>
    <font>
      <sz val="11"/>
      <color indexed="8"/>
      <name val="Calibri"/>
      <family val="2"/>
    </font>
    <font>
      <b/>
      <sz val="11"/>
      <color rgb="FFFF000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sz val="11"/>
      <color theme="1"/>
      <name val="Calibri"/>
      <family val="2"/>
      <scheme val="minor"/>
    </font>
    <font>
      <sz val="11"/>
      <color theme="0" tint="-0.14999847407452621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8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5" fillId="0" borderId="0"/>
  </cellStyleXfs>
  <cellXfs count="102">
    <xf numFmtId="0" fontId="0" fillId="0" borderId="0" xfId="0"/>
    <xf numFmtId="0" fontId="2" fillId="0" borderId="0" xfId="0" applyFont="1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10" fontId="0" fillId="2" borderId="1" xfId="0" applyNumberFormat="1" applyFill="1" applyBorder="1"/>
    <xf numFmtId="0" fontId="1" fillId="0" borderId="0" xfId="0" applyFont="1"/>
    <xf numFmtId="0" fontId="1" fillId="3" borderId="7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7" fillId="0" borderId="0" xfId="0" applyFont="1"/>
    <xf numFmtId="0" fontId="0" fillId="0" borderId="0" xfId="0" applyAlignment="1">
      <alignment horizontal="center" vertical="center"/>
    </xf>
    <xf numFmtId="2" fontId="1" fillId="0" borderId="9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1" fillId="4" borderId="1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 vertical="center" wrapText="1"/>
    </xf>
    <xf numFmtId="0" fontId="0" fillId="3" borderId="10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1" fontId="0" fillId="3" borderId="1" xfId="0" applyNumberFormat="1" applyFill="1" applyBorder="1"/>
    <xf numFmtId="0" fontId="11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2" fontId="0" fillId="0" borderId="12" xfId="0" applyNumberFormat="1" applyBorder="1" applyAlignment="1">
      <alignment horizontal="center" vertical="center" wrapText="1"/>
    </xf>
    <xf numFmtId="2" fontId="0" fillId="0" borderId="3" xfId="0" applyNumberFormat="1" applyBorder="1" applyAlignment="1">
      <alignment horizontal="center" vertical="center" wrapText="1"/>
    </xf>
    <xf numFmtId="2" fontId="0" fillId="0" borderId="6" xfId="0" applyNumberFormat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12" fillId="0" borderId="0" xfId="0" applyFont="1" applyAlignment="1">
      <alignment horizontal="left" vertical="center"/>
    </xf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1" fontId="0" fillId="3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1" fontId="1" fillId="3" borderId="1" xfId="0" applyNumberFormat="1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1" xfId="0" applyFont="1" applyBorder="1" applyAlignment="1">
      <alignment horizontal="center"/>
    </xf>
    <xf numFmtId="10" fontId="0" fillId="2" borderId="1" xfId="0" applyNumberFormat="1" applyFont="1" applyFill="1" applyBorder="1" applyAlignment="1">
      <alignment horizontal="center"/>
    </xf>
    <xf numFmtId="1" fontId="0" fillId="0" borderId="1" xfId="0" applyNumberForma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10" fontId="1" fillId="2" borderId="1" xfId="0" applyNumberFormat="1" applyFont="1" applyFill="1" applyBorder="1"/>
    <xf numFmtId="0" fontId="1" fillId="2" borderId="15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/>
    </xf>
    <xf numFmtId="9" fontId="1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1" fontId="0" fillId="3" borderId="1" xfId="0" applyNumberFormat="1" applyFill="1" applyBorder="1" applyAlignment="1">
      <alignment vertical="center"/>
    </xf>
    <xf numFmtId="10" fontId="0" fillId="2" borderId="1" xfId="0" applyNumberFormat="1" applyFill="1" applyBorder="1" applyAlignment="1">
      <alignment vertical="center"/>
    </xf>
    <xf numFmtId="10" fontId="0" fillId="2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" fontId="1" fillId="3" borderId="1" xfId="0" applyNumberFormat="1" applyFont="1" applyFill="1" applyBorder="1" applyAlignment="1">
      <alignment horizontal="center" vertical="center"/>
    </xf>
    <xf numFmtId="10" fontId="1" fillId="2" borderId="1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9" fontId="0" fillId="7" borderId="1" xfId="0" applyNumberFormat="1" applyFill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1" fillId="9" borderId="1" xfId="0" applyFont="1" applyFill="1" applyBorder="1" applyAlignment="1">
      <alignment horizontal="center" vertical="center"/>
    </xf>
    <xf numFmtId="0" fontId="11" fillId="9" borderId="1" xfId="0" applyFont="1" applyFill="1" applyBorder="1" applyAlignment="1">
      <alignment horizontal="center" vertical="center" textRotation="90" wrapText="1"/>
    </xf>
    <xf numFmtId="0" fontId="0" fillId="0" borderId="1" xfId="0" applyBorder="1" applyAlignment="1">
      <alignment horizontal="center"/>
    </xf>
    <xf numFmtId="0" fontId="18" fillId="8" borderId="1" xfId="5" applyFont="1" applyFill="1" applyBorder="1" applyAlignment="1">
      <alignment horizontal="center" vertical="center"/>
    </xf>
    <xf numFmtId="1" fontId="18" fillId="8" borderId="1" xfId="0" applyNumberFormat="1" applyFont="1" applyFill="1" applyBorder="1" applyAlignment="1">
      <alignment horizontal="center" vertical="center"/>
    </xf>
    <xf numFmtId="9" fontId="0" fillId="10" borderId="1" xfId="4" applyFont="1" applyFill="1" applyBorder="1" applyAlignment="1">
      <alignment horizontal="center" vertical="center"/>
    </xf>
    <xf numFmtId="1" fontId="0" fillId="7" borderId="1" xfId="0" applyNumberFormat="1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1" fillId="8" borderId="5" xfId="5" applyFont="1" applyFill="1" applyBorder="1" applyAlignment="1">
      <alignment horizontal="center" vertical="center"/>
    </xf>
    <xf numFmtId="1" fontId="11" fillId="8" borderId="5" xfId="0" applyNumberFormat="1" applyFont="1" applyFill="1" applyBorder="1" applyAlignment="1">
      <alignment horizontal="center" vertical="center"/>
    </xf>
    <xf numFmtId="9" fontId="1" fillId="10" borderId="1" xfId="4" applyFont="1" applyFill="1" applyBorder="1" applyAlignment="1">
      <alignment horizontal="center" vertical="center"/>
    </xf>
    <xf numFmtId="0" fontId="16" fillId="8" borderId="19" xfId="0" applyFont="1" applyFill="1" applyBorder="1" applyAlignment="1">
      <alignment horizontal="center" vertical="center"/>
    </xf>
    <xf numFmtId="9" fontId="1" fillId="10" borderId="19" xfId="4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/>
    </xf>
    <xf numFmtId="9" fontId="0" fillId="0" borderId="1" xfId="4" applyFont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16" fillId="0" borderId="18" xfId="0" applyFont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/>
    </xf>
    <xf numFmtId="0" fontId="1" fillId="8" borderId="17" xfId="0" applyFont="1" applyFill="1" applyBorder="1" applyAlignment="1">
      <alignment horizontal="center" vertical="center"/>
    </xf>
    <xf numFmtId="0" fontId="1" fillId="8" borderId="18" xfId="0" applyFont="1" applyFill="1" applyBorder="1" applyAlignment="1">
      <alignment horizontal="center" vertical="center"/>
    </xf>
  </cellXfs>
  <cellStyles count="6">
    <cellStyle name="Normal" xfId="0" builtinId="0"/>
    <cellStyle name="Normal 2" xfId="1"/>
    <cellStyle name="Normal 2 2" xfId="5"/>
    <cellStyle name="Porcentagem" xfId="4" builtinId="5"/>
    <cellStyle name="Vírgula 2" xfId="2"/>
    <cellStyle name="Vírgula 2 2" xfId="3"/>
  </cellStyles>
  <dxfs count="16"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F97"/>
  <sheetViews>
    <sheetView tabSelected="1" workbookViewId="0">
      <pane ySplit="1" topLeftCell="A2" activePane="bottomLeft" state="frozen"/>
      <selection pane="bottomLeft" activeCell="C99" sqref="C99"/>
    </sheetView>
  </sheetViews>
  <sheetFormatPr defaultRowHeight="15" x14ac:dyDescent="0.25"/>
  <cols>
    <col min="1" max="1" width="18.140625" style="63" customWidth="1"/>
    <col min="2" max="2" width="23.85546875" style="63" bestFit="1" customWidth="1"/>
    <col min="3" max="4" width="14.140625" style="63" customWidth="1"/>
    <col min="5" max="5" width="12" style="63" customWidth="1"/>
    <col min="6" max="22" width="13" style="63" customWidth="1"/>
    <col min="23" max="23" width="13.28515625" style="63" customWidth="1"/>
    <col min="24" max="24" width="10.140625" style="63" customWidth="1"/>
    <col min="25" max="25" width="9.140625" style="63"/>
    <col min="26" max="29" width="20.28515625" style="63" customWidth="1"/>
    <col min="30" max="30" width="9.140625" style="63"/>
    <col min="31" max="31" width="26.7109375" style="63" bestFit="1" customWidth="1"/>
    <col min="32" max="32" width="18" style="63" bestFit="1" customWidth="1"/>
    <col min="33" max="16384" width="9.140625" style="63"/>
  </cols>
  <sheetData>
    <row r="1" spans="1:32" ht="59.25" customHeight="1" x14ac:dyDescent="0.25">
      <c r="A1" s="41" t="s">
        <v>0</v>
      </c>
      <c r="B1" s="41" t="s">
        <v>1</v>
      </c>
      <c r="C1" s="44" t="s">
        <v>155</v>
      </c>
      <c r="D1" s="44" t="s">
        <v>135</v>
      </c>
      <c r="E1" s="42" t="s">
        <v>136</v>
      </c>
      <c r="F1" s="62" t="s">
        <v>137</v>
      </c>
      <c r="G1" s="42" t="s">
        <v>138</v>
      </c>
      <c r="H1" s="62" t="s">
        <v>139</v>
      </c>
      <c r="I1" s="42" t="s">
        <v>140</v>
      </c>
      <c r="J1" s="62" t="s">
        <v>141</v>
      </c>
      <c r="K1" s="42" t="s">
        <v>142</v>
      </c>
      <c r="L1" s="62" t="s">
        <v>143</v>
      </c>
      <c r="M1" s="42" t="s">
        <v>144</v>
      </c>
      <c r="N1" s="62" t="s">
        <v>145</v>
      </c>
      <c r="O1" s="42" t="s">
        <v>146</v>
      </c>
      <c r="P1" s="62" t="s">
        <v>147</v>
      </c>
      <c r="Q1" s="42" t="s">
        <v>148</v>
      </c>
      <c r="R1" s="62" t="s">
        <v>149</v>
      </c>
      <c r="S1" s="42" t="s">
        <v>150</v>
      </c>
      <c r="T1" s="62" t="s">
        <v>151</v>
      </c>
      <c r="U1" s="42" t="s">
        <v>152</v>
      </c>
      <c r="V1" s="62" t="s">
        <v>153</v>
      </c>
      <c r="W1" s="42" t="s">
        <v>175</v>
      </c>
      <c r="X1" s="62" t="s">
        <v>154</v>
      </c>
      <c r="Z1" s="57" t="s">
        <v>162</v>
      </c>
      <c r="AA1" s="57" t="s">
        <v>164</v>
      </c>
      <c r="AB1" s="58" t="s">
        <v>165</v>
      </c>
      <c r="AC1" s="58" t="s">
        <v>163</v>
      </c>
    </row>
    <row r="2" spans="1:32" ht="15" customHeight="1" x14ac:dyDescent="0.25">
      <c r="A2" s="64" t="s">
        <v>2</v>
      </c>
      <c r="B2" s="64" t="s">
        <v>6</v>
      </c>
      <c r="C2" s="65">
        <v>421</v>
      </c>
      <c r="D2" s="65">
        <f>(C2/12)*8</f>
        <v>280.66666666666669</v>
      </c>
      <c r="E2" s="64">
        <v>256</v>
      </c>
      <c r="F2" s="66">
        <f>E2/D2</f>
        <v>0.9121140142517814</v>
      </c>
      <c r="G2" s="64">
        <v>247</v>
      </c>
      <c r="H2" s="66">
        <f>G2/D2</f>
        <v>0.88004750593824221</v>
      </c>
      <c r="I2" s="64">
        <v>247</v>
      </c>
      <c r="J2" s="66">
        <f>I2/D2</f>
        <v>0.88004750593824221</v>
      </c>
      <c r="K2" s="64">
        <v>252</v>
      </c>
      <c r="L2" s="66">
        <f>K2/D2</f>
        <v>0.89786223277909738</v>
      </c>
      <c r="M2" s="64">
        <v>249</v>
      </c>
      <c r="N2" s="66">
        <f>M2/D2</f>
        <v>0.88717339667458428</v>
      </c>
      <c r="O2" s="64">
        <v>234</v>
      </c>
      <c r="P2" s="66">
        <f>O2/D2</f>
        <v>0.83372921615201889</v>
      </c>
      <c r="Q2" s="64">
        <v>206</v>
      </c>
      <c r="R2" s="66">
        <f>Q2/D2</f>
        <v>0.73396674584323041</v>
      </c>
      <c r="S2" s="64">
        <v>255</v>
      </c>
      <c r="T2" s="66">
        <f>S2/D2</f>
        <v>0.90855106888361037</v>
      </c>
      <c r="U2" s="64">
        <v>251</v>
      </c>
      <c r="V2" s="66">
        <f>U2/D2</f>
        <v>0.89429928741092635</v>
      </c>
      <c r="W2" s="64">
        <v>250</v>
      </c>
      <c r="X2" s="66">
        <f>W2/D2</f>
        <v>0.89073634204275531</v>
      </c>
      <c r="Z2" s="53">
        <f>cálculos!O2</f>
        <v>1</v>
      </c>
      <c r="AA2" s="54">
        <f>Z2*0.1</f>
        <v>0.1</v>
      </c>
      <c r="AB2" s="53">
        <f>cálculos!P2</f>
        <v>0</v>
      </c>
      <c r="AC2" s="54">
        <f>AB2*0.25</f>
        <v>0</v>
      </c>
      <c r="AE2" s="91" t="s">
        <v>172</v>
      </c>
      <c r="AF2" s="91"/>
    </row>
    <row r="3" spans="1:32" x14ac:dyDescent="0.25">
      <c r="A3" s="64" t="s">
        <v>3</v>
      </c>
      <c r="B3" s="64" t="s">
        <v>7</v>
      </c>
      <c r="C3" s="65">
        <v>160</v>
      </c>
      <c r="D3" s="65">
        <f t="shared" ref="D3:D66" si="0">(C3/12)*8</f>
        <v>106.66666666666667</v>
      </c>
      <c r="E3" s="64">
        <v>64</v>
      </c>
      <c r="F3" s="66">
        <f t="shared" ref="F3:F66" si="1">E3/D3</f>
        <v>0.6</v>
      </c>
      <c r="G3" s="64">
        <v>100</v>
      </c>
      <c r="H3" s="66">
        <f t="shared" ref="H3:H66" si="2">G3/D3</f>
        <v>0.9375</v>
      </c>
      <c r="I3" s="64">
        <v>103</v>
      </c>
      <c r="J3" s="66">
        <f t="shared" ref="J3:J66" si="3">I3/D3</f>
        <v>0.96562499999999996</v>
      </c>
      <c r="K3" s="64">
        <v>99</v>
      </c>
      <c r="L3" s="66">
        <f t="shared" ref="L3:L66" si="4">K3/D3</f>
        <v>0.92812499999999998</v>
      </c>
      <c r="M3" s="64">
        <v>97</v>
      </c>
      <c r="N3" s="66">
        <f t="shared" ref="N3:N66" si="5">M3/D3</f>
        <v>0.90937499999999993</v>
      </c>
      <c r="O3" s="64">
        <v>99</v>
      </c>
      <c r="P3" s="66">
        <f t="shared" ref="P3:P66" si="6">O3/D3</f>
        <v>0.92812499999999998</v>
      </c>
      <c r="Q3" s="64">
        <v>73</v>
      </c>
      <c r="R3" s="66">
        <f t="shared" ref="R3:R66" si="7">Q3/D3</f>
        <v>0.68437499999999996</v>
      </c>
      <c r="S3" s="64">
        <v>114</v>
      </c>
      <c r="T3" s="66">
        <f t="shared" ref="T3:T66" si="8">S3/D3</f>
        <v>1.0687499999999999</v>
      </c>
      <c r="U3" s="64">
        <v>107</v>
      </c>
      <c r="V3" s="66">
        <f t="shared" ref="V3:V66" si="9">U3/D3</f>
        <v>1.003125</v>
      </c>
      <c r="W3" s="64">
        <v>99</v>
      </c>
      <c r="X3" s="66">
        <f t="shared" ref="X3:X66" si="10">W3/D3</f>
        <v>0.92812499999999998</v>
      </c>
      <c r="Z3" s="53">
        <f>cálculos!O3</f>
        <v>4</v>
      </c>
      <c r="AA3" s="54">
        <f t="shared" ref="AA3:AA66" si="11">Z3*0.1</f>
        <v>0.4</v>
      </c>
      <c r="AB3" s="53">
        <f>cálculos!P3</f>
        <v>2</v>
      </c>
      <c r="AC3" s="54">
        <f t="shared" ref="AC3:AC66" si="12">AB3*0.25</f>
        <v>0.5</v>
      </c>
      <c r="AE3" s="58" t="s">
        <v>171</v>
      </c>
      <c r="AF3" s="58" t="s">
        <v>170</v>
      </c>
    </row>
    <row r="4" spans="1:32" x14ac:dyDescent="0.25">
      <c r="A4" s="64" t="s">
        <v>4</v>
      </c>
      <c r="B4" s="64" t="s">
        <v>8</v>
      </c>
      <c r="C4" s="65">
        <v>120</v>
      </c>
      <c r="D4" s="65">
        <f t="shared" si="0"/>
        <v>80</v>
      </c>
      <c r="E4" s="64">
        <v>61</v>
      </c>
      <c r="F4" s="66">
        <f t="shared" si="1"/>
        <v>0.76249999999999996</v>
      </c>
      <c r="G4" s="64">
        <v>87</v>
      </c>
      <c r="H4" s="66">
        <f t="shared" si="2"/>
        <v>1.0874999999999999</v>
      </c>
      <c r="I4" s="64">
        <v>86</v>
      </c>
      <c r="J4" s="66">
        <f t="shared" si="3"/>
        <v>1.075</v>
      </c>
      <c r="K4" s="64">
        <v>90</v>
      </c>
      <c r="L4" s="66">
        <f t="shared" si="4"/>
        <v>1.125</v>
      </c>
      <c r="M4" s="64">
        <v>90</v>
      </c>
      <c r="N4" s="66">
        <f t="shared" si="5"/>
        <v>1.125</v>
      </c>
      <c r="O4" s="64">
        <v>86</v>
      </c>
      <c r="P4" s="66">
        <f t="shared" si="6"/>
        <v>1.075</v>
      </c>
      <c r="Q4" s="64">
        <v>77</v>
      </c>
      <c r="R4" s="66">
        <f t="shared" si="7"/>
        <v>0.96250000000000002</v>
      </c>
      <c r="S4" s="64">
        <v>99</v>
      </c>
      <c r="T4" s="66">
        <f t="shared" si="8"/>
        <v>1.2375</v>
      </c>
      <c r="U4" s="64">
        <v>101</v>
      </c>
      <c r="V4" s="66">
        <f t="shared" si="9"/>
        <v>1.2625</v>
      </c>
      <c r="W4" s="64">
        <v>91</v>
      </c>
      <c r="X4" s="66">
        <f t="shared" si="10"/>
        <v>1.1375</v>
      </c>
      <c r="Z4" s="53">
        <f>cálculos!O4</f>
        <v>9</v>
      </c>
      <c r="AA4" s="54">
        <f t="shared" si="11"/>
        <v>0.9</v>
      </c>
      <c r="AB4" s="53">
        <f>cálculos!P4</f>
        <v>4</v>
      </c>
      <c r="AC4" s="54">
        <f t="shared" si="12"/>
        <v>1</v>
      </c>
      <c r="AE4" s="54">
        <v>0</v>
      </c>
      <c r="AF4" s="61">
        <f>COUNTIF($AC$2:$AC$79,"=0")</f>
        <v>27</v>
      </c>
    </row>
    <row r="5" spans="1:32" x14ac:dyDescent="0.25">
      <c r="A5" s="64" t="s">
        <v>5</v>
      </c>
      <c r="B5" s="64" t="s">
        <v>9</v>
      </c>
      <c r="C5" s="65">
        <v>343</v>
      </c>
      <c r="D5" s="65">
        <f t="shared" si="0"/>
        <v>228.66666666666666</v>
      </c>
      <c r="E5" s="64">
        <v>137</v>
      </c>
      <c r="F5" s="66">
        <f t="shared" si="1"/>
        <v>0.5991253644314869</v>
      </c>
      <c r="G5" s="64">
        <v>211</v>
      </c>
      <c r="H5" s="66">
        <f t="shared" si="2"/>
        <v>0.92274052478134116</v>
      </c>
      <c r="I5" s="64">
        <v>209</v>
      </c>
      <c r="J5" s="66">
        <f t="shared" si="3"/>
        <v>0.9139941690962099</v>
      </c>
      <c r="K5" s="64">
        <v>216</v>
      </c>
      <c r="L5" s="66">
        <f t="shared" si="4"/>
        <v>0.94460641399416911</v>
      </c>
      <c r="M5" s="64">
        <v>212</v>
      </c>
      <c r="N5" s="66">
        <f t="shared" si="5"/>
        <v>0.9271137026239068</v>
      </c>
      <c r="O5" s="64">
        <v>199</v>
      </c>
      <c r="P5" s="66">
        <f t="shared" si="6"/>
        <v>0.870262390670554</v>
      </c>
      <c r="Q5" s="64">
        <v>192</v>
      </c>
      <c r="R5" s="66">
        <f t="shared" si="7"/>
        <v>0.83965014577259478</v>
      </c>
      <c r="S5" s="64">
        <v>223</v>
      </c>
      <c r="T5" s="66">
        <f t="shared" si="8"/>
        <v>0.97521865889212833</v>
      </c>
      <c r="U5" s="64">
        <v>212</v>
      </c>
      <c r="V5" s="66">
        <f t="shared" si="9"/>
        <v>0.9271137026239068</v>
      </c>
      <c r="W5" s="64">
        <v>211</v>
      </c>
      <c r="X5" s="66">
        <f t="shared" si="10"/>
        <v>0.92274052478134116</v>
      </c>
      <c r="Z5" s="53">
        <f>cálculos!O5</f>
        <v>2</v>
      </c>
      <c r="AA5" s="54">
        <f t="shared" si="11"/>
        <v>0.2</v>
      </c>
      <c r="AB5" s="53">
        <f>cálculos!P5</f>
        <v>0</v>
      </c>
      <c r="AC5" s="54">
        <f t="shared" si="12"/>
        <v>0</v>
      </c>
      <c r="AE5" s="54">
        <v>0.25</v>
      </c>
      <c r="AF5" s="61">
        <f>COUNTIF($AC$2:$AC$79,"=0,25")</f>
        <v>12</v>
      </c>
    </row>
    <row r="6" spans="1:32" x14ac:dyDescent="0.25">
      <c r="A6" s="64" t="s">
        <v>5</v>
      </c>
      <c r="B6" s="64" t="s">
        <v>10</v>
      </c>
      <c r="C6" s="65">
        <v>139</v>
      </c>
      <c r="D6" s="65">
        <f t="shared" si="0"/>
        <v>92.666666666666671</v>
      </c>
      <c r="E6" s="64">
        <v>58</v>
      </c>
      <c r="F6" s="66">
        <f t="shared" si="1"/>
        <v>0.62589928057553956</v>
      </c>
      <c r="G6" s="64">
        <v>61</v>
      </c>
      <c r="H6" s="66">
        <f t="shared" si="2"/>
        <v>0.65827338129496404</v>
      </c>
      <c r="I6" s="64">
        <v>63</v>
      </c>
      <c r="J6" s="66">
        <f t="shared" si="3"/>
        <v>0.67985611510791366</v>
      </c>
      <c r="K6" s="64">
        <v>85</v>
      </c>
      <c r="L6" s="66">
        <f t="shared" si="4"/>
        <v>0.91726618705035967</v>
      </c>
      <c r="M6" s="64">
        <v>85</v>
      </c>
      <c r="N6" s="66">
        <f t="shared" si="5"/>
        <v>0.91726618705035967</v>
      </c>
      <c r="O6" s="64">
        <v>71</v>
      </c>
      <c r="P6" s="66">
        <f t="shared" si="6"/>
        <v>0.76618705035971224</v>
      </c>
      <c r="Q6" s="64">
        <v>71</v>
      </c>
      <c r="R6" s="66">
        <f t="shared" si="7"/>
        <v>0.76618705035971224</v>
      </c>
      <c r="S6" s="64">
        <v>80</v>
      </c>
      <c r="T6" s="66">
        <f t="shared" si="8"/>
        <v>0.86330935251798557</v>
      </c>
      <c r="U6" s="64">
        <v>63</v>
      </c>
      <c r="V6" s="66">
        <f t="shared" si="9"/>
        <v>0.67985611510791366</v>
      </c>
      <c r="W6" s="64">
        <v>82</v>
      </c>
      <c r="X6" s="66">
        <f t="shared" si="10"/>
        <v>0.88489208633093519</v>
      </c>
      <c r="Z6" s="53">
        <f>cálculos!O6</f>
        <v>1</v>
      </c>
      <c r="AA6" s="54">
        <f t="shared" si="11"/>
        <v>0.1</v>
      </c>
      <c r="AB6" s="53">
        <f>cálculos!P6</f>
        <v>0</v>
      </c>
      <c r="AC6" s="54">
        <f t="shared" si="12"/>
        <v>0</v>
      </c>
      <c r="AE6" s="54">
        <v>0.5</v>
      </c>
      <c r="AF6" s="61">
        <f>COUNTIF($AC$2:$AC$79,"=0,5")</f>
        <v>13</v>
      </c>
    </row>
    <row r="7" spans="1:32" x14ac:dyDescent="0.25">
      <c r="A7" s="64" t="s">
        <v>4</v>
      </c>
      <c r="B7" s="64" t="s">
        <v>11</v>
      </c>
      <c r="C7" s="65">
        <v>101</v>
      </c>
      <c r="D7" s="65">
        <f t="shared" si="0"/>
        <v>67.333333333333329</v>
      </c>
      <c r="E7" s="64">
        <v>30</v>
      </c>
      <c r="F7" s="66">
        <f t="shared" si="1"/>
        <v>0.44554455445544555</v>
      </c>
      <c r="G7" s="64">
        <v>53</v>
      </c>
      <c r="H7" s="66">
        <f t="shared" si="2"/>
        <v>0.78712871287128716</v>
      </c>
      <c r="I7" s="64">
        <v>53</v>
      </c>
      <c r="J7" s="66">
        <f t="shared" si="3"/>
        <v>0.78712871287128716</v>
      </c>
      <c r="K7" s="64">
        <v>62</v>
      </c>
      <c r="L7" s="66">
        <f t="shared" si="4"/>
        <v>0.92079207920792083</v>
      </c>
      <c r="M7" s="64">
        <v>63</v>
      </c>
      <c r="N7" s="66">
        <f t="shared" si="5"/>
        <v>0.9356435643564357</v>
      </c>
      <c r="O7" s="64">
        <v>58</v>
      </c>
      <c r="P7" s="66">
        <f t="shared" si="6"/>
        <v>0.86138613861386149</v>
      </c>
      <c r="Q7" s="64">
        <v>44</v>
      </c>
      <c r="R7" s="66">
        <f t="shared" si="7"/>
        <v>0.65346534653465349</v>
      </c>
      <c r="S7" s="64">
        <v>73</v>
      </c>
      <c r="T7" s="66">
        <f t="shared" si="8"/>
        <v>1.0841584158415842</v>
      </c>
      <c r="U7" s="64">
        <v>56</v>
      </c>
      <c r="V7" s="66">
        <f t="shared" si="9"/>
        <v>0.83168316831683176</v>
      </c>
      <c r="W7" s="64">
        <v>70</v>
      </c>
      <c r="X7" s="66">
        <f t="shared" si="10"/>
        <v>1.0396039603960396</v>
      </c>
      <c r="Z7" s="53">
        <f>cálculos!O7</f>
        <v>3</v>
      </c>
      <c r="AA7" s="54">
        <f t="shared" si="11"/>
        <v>0.30000000000000004</v>
      </c>
      <c r="AB7" s="53">
        <f>cálculos!P7</f>
        <v>0</v>
      </c>
      <c r="AC7" s="54">
        <f t="shared" si="12"/>
        <v>0</v>
      </c>
      <c r="AE7" s="54">
        <v>0.75</v>
      </c>
      <c r="AF7" s="61">
        <f>COUNTIF($AC$2:$AC$79,"=0,75")</f>
        <v>6</v>
      </c>
    </row>
    <row r="8" spans="1:32" x14ac:dyDescent="0.25">
      <c r="A8" s="64" t="s">
        <v>5</v>
      </c>
      <c r="B8" s="64" t="s">
        <v>12</v>
      </c>
      <c r="C8" s="65">
        <v>389</v>
      </c>
      <c r="D8" s="65">
        <f t="shared" si="0"/>
        <v>259.33333333333331</v>
      </c>
      <c r="E8" s="64">
        <v>197</v>
      </c>
      <c r="F8" s="66">
        <f t="shared" si="1"/>
        <v>0.75964010282776351</v>
      </c>
      <c r="G8" s="64">
        <v>244</v>
      </c>
      <c r="H8" s="66">
        <f t="shared" si="2"/>
        <v>0.94087403598971731</v>
      </c>
      <c r="I8" s="64">
        <v>241</v>
      </c>
      <c r="J8" s="66">
        <f t="shared" si="3"/>
        <v>0.92930591259640105</v>
      </c>
      <c r="K8" s="64">
        <v>254</v>
      </c>
      <c r="L8" s="66">
        <f t="shared" si="4"/>
        <v>0.97943444730077123</v>
      </c>
      <c r="M8" s="64">
        <v>255</v>
      </c>
      <c r="N8" s="66">
        <f t="shared" si="5"/>
        <v>0.98329048843187672</v>
      </c>
      <c r="O8" s="64">
        <v>247</v>
      </c>
      <c r="P8" s="66">
        <f t="shared" si="6"/>
        <v>0.95244215938303345</v>
      </c>
      <c r="Q8" s="64">
        <v>194</v>
      </c>
      <c r="R8" s="66">
        <f t="shared" si="7"/>
        <v>0.74807197943444736</v>
      </c>
      <c r="S8" s="64">
        <v>266</v>
      </c>
      <c r="T8" s="66">
        <f t="shared" si="8"/>
        <v>1.025706940874036</v>
      </c>
      <c r="U8" s="64">
        <v>278</v>
      </c>
      <c r="V8" s="66">
        <f t="shared" si="9"/>
        <v>1.0719794344473008</v>
      </c>
      <c r="W8" s="64">
        <v>237</v>
      </c>
      <c r="X8" s="66">
        <f t="shared" si="10"/>
        <v>0.91388174807197953</v>
      </c>
      <c r="Z8" s="53">
        <f>cálculos!O8</f>
        <v>5</v>
      </c>
      <c r="AA8" s="54">
        <f t="shared" si="11"/>
        <v>0.5</v>
      </c>
      <c r="AB8" s="53">
        <f>cálculos!P8</f>
        <v>2</v>
      </c>
      <c r="AC8" s="54">
        <f t="shared" si="12"/>
        <v>0.5</v>
      </c>
      <c r="AE8" s="54">
        <v>1</v>
      </c>
      <c r="AF8" s="61">
        <f>COUNTIF($AC$2:$AC$79,"=1,0")</f>
        <v>20</v>
      </c>
    </row>
    <row r="9" spans="1:32" ht="15" customHeight="1" x14ac:dyDescent="0.25">
      <c r="A9" s="64" t="s">
        <v>5</v>
      </c>
      <c r="B9" s="64" t="s">
        <v>13</v>
      </c>
      <c r="C9" s="65">
        <v>75</v>
      </c>
      <c r="D9" s="65">
        <f t="shared" si="0"/>
        <v>50</v>
      </c>
      <c r="E9" s="64">
        <v>52</v>
      </c>
      <c r="F9" s="66">
        <f t="shared" si="1"/>
        <v>1.04</v>
      </c>
      <c r="G9" s="64">
        <v>41</v>
      </c>
      <c r="H9" s="66">
        <f t="shared" si="2"/>
        <v>0.82</v>
      </c>
      <c r="I9" s="64">
        <v>42</v>
      </c>
      <c r="J9" s="66">
        <f t="shared" si="3"/>
        <v>0.84</v>
      </c>
      <c r="K9" s="64">
        <v>39</v>
      </c>
      <c r="L9" s="66">
        <f t="shared" si="4"/>
        <v>0.78</v>
      </c>
      <c r="M9" s="64">
        <v>44</v>
      </c>
      <c r="N9" s="66">
        <f t="shared" si="5"/>
        <v>0.88</v>
      </c>
      <c r="O9" s="64">
        <v>35</v>
      </c>
      <c r="P9" s="66">
        <f t="shared" si="6"/>
        <v>0.7</v>
      </c>
      <c r="Q9" s="64">
        <v>38</v>
      </c>
      <c r="R9" s="66">
        <f t="shared" si="7"/>
        <v>0.76</v>
      </c>
      <c r="S9" s="64">
        <v>45</v>
      </c>
      <c r="T9" s="66">
        <f t="shared" si="8"/>
        <v>0.9</v>
      </c>
      <c r="U9" s="64">
        <v>59</v>
      </c>
      <c r="V9" s="66">
        <f t="shared" si="9"/>
        <v>1.18</v>
      </c>
      <c r="W9" s="64">
        <v>44</v>
      </c>
      <c r="X9" s="66">
        <f t="shared" si="10"/>
        <v>0.88</v>
      </c>
      <c r="Z9" s="53">
        <f>cálculos!O9</f>
        <v>2</v>
      </c>
      <c r="AA9" s="54">
        <f t="shared" si="11"/>
        <v>0.2</v>
      </c>
      <c r="AB9" s="53">
        <f>cálculos!P9</f>
        <v>1</v>
      </c>
      <c r="AC9" s="54">
        <f t="shared" si="12"/>
        <v>0.25</v>
      </c>
    </row>
    <row r="10" spans="1:32" x14ac:dyDescent="0.25">
      <c r="A10" s="64" t="s">
        <v>2</v>
      </c>
      <c r="B10" s="64" t="s">
        <v>14</v>
      </c>
      <c r="C10" s="65">
        <v>1449</v>
      </c>
      <c r="D10" s="65">
        <f t="shared" si="0"/>
        <v>966</v>
      </c>
      <c r="E10" s="64">
        <v>865</v>
      </c>
      <c r="F10" s="66">
        <f t="shared" si="1"/>
        <v>0.8954451345755694</v>
      </c>
      <c r="G10" s="64">
        <v>910</v>
      </c>
      <c r="H10" s="66">
        <f t="shared" si="2"/>
        <v>0.94202898550724634</v>
      </c>
      <c r="I10" s="64">
        <v>910</v>
      </c>
      <c r="J10" s="66">
        <f t="shared" si="3"/>
        <v>0.94202898550724634</v>
      </c>
      <c r="K10" s="64">
        <v>995</v>
      </c>
      <c r="L10" s="66">
        <f t="shared" si="4"/>
        <v>1.0300207039337475</v>
      </c>
      <c r="M10" s="64">
        <v>961</v>
      </c>
      <c r="N10" s="66">
        <f t="shared" si="5"/>
        <v>0.99482401656314701</v>
      </c>
      <c r="O10" s="64">
        <v>934</v>
      </c>
      <c r="P10" s="66">
        <f t="shared" si="6"/>
        <v>0.9668737060041408</v>
      </c>
      <c r="Q10" s="64">
        <v>804</v>
      </c>
      <c r="R10" s="66">
        <f t="shared" si="7"/>
        <v>0.83229813664596275</v>
      </c>
      <c r="S10" s="64">
        <v>909</v>
      </c>
      <c r="T10" s="66">
        <f t="shared" si="8"/>
        <v>0.94099378881987583</v>
      </c>
      <c r="U10" s="64">
        <v>931</v>
      </c>
      <c r="V10" s="66">
        <f t="shared" si="9"/>
        <v>0.96376811594202894</v>
      </c>
      <c r="W10" s="64">
        <v>807</v>
      </c>
      <c r="X10" s="66">
        <f t="shared" si="10"/>
        <v>0.8354037267080745</v>
      </c>
      <c r="Z10" s="53">
        <f>cálculos!O10</f>
        <v>4</v>
      </c>
      <c r="AA10" s="54">
        <f t="shared" si="11"/>
        <v>0.4</v>
      </c>
      <c r="AB10" s="53">
        <f>cálculos!P10</f>
        <v>2</v>
      </c>
      <c r="AC10" s="54">
        <f t="shared" si="12"/>
        <v>0.5</v>
      </c>
    </row>
    <row r="11" spans="1:32" x14ac:dyDescent="0.25">
      <c r="A11" s="64" t="s">
        <v>5</v>
      </c>
      <c r="B11" s="64" t="s">
        <v>15</v>
      </c>
      <c r="C11" s="65">
        <v>145</v>
      </c>
      <c r="D11" s="65">
        <f t="shared" si="0"/>
        <v>96.666666666666671</v>
      </c>
      <c r="E11" s="64">
        <v>8</v>
      </c>
      <c r="F11" s="66">
        <f t="shared" si="1"/>
        <v>8.2758620689655171E-2</v>
      </c>
      <c r="G11" s="64">
        <v>102</v>
      </c>
      <c r="H11" s="66">
        <f t="shared" si="2"/>
        <v>1.0551724137931033</v>
      </c>
      <c r="I11" s="64">
        <v>102</v>
      </c>
      <c r="J11" s="66">
        <f t="shared" si="3"/>
        <v>1.0551724137931033</v>
      </c>
      <c r="K11" s="64">
        <v>97</v>
      </c>
      <c r="L11" s="66">
        <f t="shared" si="4"/>
        <v>1.0034482758620689</v>
      </c>
      <c r="M11" s="64">
        <v>98</v>
      </c>
      <c r="N11" s="66">
        <f t="shared" si="5"/>
        <v>1.0137931034482759</v>
      </c>
      <c r="O11" s="64">
        <v>95</v>
      </c>
      <c r="P11" s="66">
        <f t="shared" si="6"/>
        <v>0.98275862068965514</v>
      </c>
      <c r="Q11" s="64">
        <v>87</v>
      </c>
      <c r="R11" s="66">
        <f t="shared" si="7"/>
        <v>0.89999999999999991</v>
      </c>
      <c r="S11" s="64">
        <v>84</v>
      </c>
      <c r="T11" s="66">
        <f t="shared" si="8"/>
        <v>0.86896551724137927</v>
      </c>
      <c r="U11" s="64">
        <v>94</v>
      </c>
      <c r="V11" s="66">
        <f t="shared" si="9"/>
        <v>0.97241379310344822</v>
      </c>
      <c r="W11" s="64">
        <v>79</v>
      </c>
      <c r="X11" s="66">
        <f t="shared" si="10"/>
        <v>0.8172413793103448</v>
      </c>
      <c r="Z11" s="53">
        <f>cálculos!O11</f>
        <v>6</v>
      </c>
      <c r="AA11" s="54">
        <f t="shared" si="11"/>
        <v>0.60000000000000009</v>
      </c>
      <c r="AB11" s="53">
        <f>cálculos!P11</f>
        <v>4</v>
      </c>
      <c r="AC11" s="54">
        <f t="shared" si="12"/>
        <v>1</v>
      </c>
      <c r="AE11" s="92" t="s">
        <v>173</v>
      </c>
      <c r="AF11" s="92"/>
    </row>
    <row r="12" spans="1:32" x14ac:dyDescent="0.25">
      <c r="A12" s="64" t="s">
        <v>4</v>
      </c>
      <c r="B12" s="64" t="s">
        <v>16</v>
      </c>
      <c r="C12" s="65">
        <v>380</v>
      </c>
      <c r="D12" s="65">
        <f t="shared" si="0"/>
        <v>253.33333333333334</v>
      </c>
      <c r="E12" s="64">
        <v>104</v>
      </c>
      <c r="F12" s="66">
        <f t="shared" si="1"/>
        <v>0.41052631578947368</v>
      </c>
      <c r="G12" s="64">
        <v>207</v>
      </c>
      <c r="H12" s="66">
        <f t="shared" si="2"/>
        <v>0.81710526315789467</v>
      </c>
      <c r="I12" s="64">
        <v>209</v>
      </c>
      <c r="J12" s="66">
        <f t="shared" si="3"/>
        <v>0.82499999999999996</v>
      </c>
      <c r="K12" s="64">
        <v>241</v>
      </c>
      <c r="L12" s="66">
        <f t="shared" si="4"/>
        <v>0.95131578947368423</v>
      </c>
      <c r="M12" s="64">
        <v>234</v>
      </c>
      <c r="N12" s="66">
        <f t="shared" si="5"/>
        <v>0.92368421052631577</v>
      </c>
      <c r="O12" s="64">
        <v>224</v>
      </c>
      <c r="P12" s="66">
        <f t="shared" si="6"/>
        <v>0.88421052631578945</v>
      </c>
      <c r="Q12" s="64">
        <v>223</v>
      </c>
      <c r="R12" s="66">
        <f t="shared" si="7"/>
        <v>0.88026315789473686</v>
      </c>
      <c r="S12" s="64">
        <v>267</v>
      </c>
      <c r="T12" s="66">
        <f t="shared" si="8"/>
        <v>1.0539473684210525</v>
      </c>
      <c r="U12" s="64">
        <v>254</v>
      </c>
      <c r="V12" s="66">
        <f t="shared" si="9"/>
        <v>1.0026315789473683</v>
      </c>
      <c r="W12" s="64">
        <v>229</v>
      </c>
      <c r="X12" s="66">
        <f t="shared" si="10"/>
        <v>0.90394736842105261</v>
      </c>
      <c r="Z12" s="53">
        <f>cálculos!O12</f>
        <v>4</v>
      </c>
      <c r="AA12" s="54">
        <f t="shared" si="11"/>
        <v>0.4</v>
      </c>
      <c r="AB12" s="53">
        <f>cálculos!P12</f>
        <v>2</v>
      </c>
      <c r="AC12" s="54">
        <f t="shared" si="12"/>
        <v>0.5</v>
      </c>
      <c r="AE12" s="57" t="s">
        <v>171</v>
      </c>
      <c r="AF12" s="57" t="s">
        <v>170</v>
      </c>
    </row>
    <row r="13" spans="1:32" x14ac:dyDescent="0.25">
      <c r="A13" s="64" t="s">
        <v>3</v>
      </c>
      <c r="B13" s="64" t="s">
        <v>17</v>
      </c>
      <c r="C13" s="65">
        <v>633</v>
      </c>
      <c r="D13" s="65">
        <f t="shared" si="0"/>
        <v>422</v>
      </c>
      <c r="E13" s="64">
        <v>232</v>
      </c>
      <c r="F13" s="66">
        <f t="shared" si="1"/>
        <v>0.54976303317535546</v>
      </c>
      <c r="G13" s="64">
        <v>346</v>
      </c>
      <c r="H13" s="66">
        <f t="shared" si="2"/>
        <v>0.81990521327014221</v>
      </c>
      <c r="I13" s="64">
        <v>340</v>
      </c>
      <c r="J13" s="66">
        <f t="shared" si="3"/>
        <v>0.80568720379146919</v>
      </c>
      <c r="K13" s="64">
        <v>355</v>
      </c>
      <c r="L13" s="66">
        <f t="shared" si="4"/>
        <v>0.84123222748815163</v>
      </c>
      <c r="M13" s="64">
        <v>344</v>
      </c>
      <c r="N13" s="66">
        <f t="shared" si="5"/>
        <v>0.81516587677725116</v>
      </c>
      <c r="O13" s="64">
        <v>356</v>
      </c>
      <c r="P13" s="66">
        <f t="shared" si="6"/>
        <v>0.84360189573459721</v>
      </c>
      <c r="Q13" s="64">
        <v>318</v>
      </c>
      <c r="R13" s="66">
        <f t="shared" si="7"/>
        <v>0.75355450236966826</v>
      </c>
      <c r="S13" s="64">
        <v>306</v>
      </c>
      <c r="T13" s="66">
        <f t="shared" si="8"/>
        <v>0.72511848341232232</v>
      </c>
      <c r="U13" s="64">
        <v>309</v>
      </c>
      <c r="V13" s="66">
        <f t="shared" si="9"/>
        <v>0.73222748815165872</v>
      </c>
      <c r="W13" s="64">
        <v>272</v>
      </c>
      <c r="X13" s="66">
        <f t="shared" si="10"/>
        <v>0.64454976303317535</v>
      </c>
      <c r="Z13" s="53">
        <f>cálculos!O13</f>
        <v>0</v>
      </c>
      <c r="AA13" s="54">
        <f t="shared" si="11"/>
        <v>0</v>
      </c>
      <c r="AB13" s="53">
        <f>cálculos!P13</f>
        <v>0</v>
      </c>
      <c r="AC13" s="54">
        <f t="shared" si="12"/>
        <v>0</v>
      </c>
      <c r="AE13" s="75">
        <v>0</v>
      </c>
      <c r="AF13" s="61">
        <f>COUNTIF($AA$2:$AA$79,"=0")</f>
        <v>16</v>
      </c>
    </row>
    <row r="14" spans="1:32" x14ac:dyDescent="0.25">
      <c r="A14" s="64" t="s">
        <v>3</v>
      </c>
      <c r="B14" s="64" t="s">
        <v>18</v>
      </c>
      <c r="C14" s="65">
        <v>166</v>
      </c>
      <c r="D14" s="65">
        <f t="shared" si="0"/>
        <v>110.66666666666667</v>
      </c>
      <c r="E14" s="64">
        <v>91</v>
      </c>
      <c r="F14" s="66">
        <f t="shared" si="1"/>
        <v>0.82228915662650603</v>
      </c>
      <c r="G14" s="64">
        <v>136</v>
      </c>
      <c r="H14" s="66">
        <f t="shared" si="2"/>
        <v>1.2289156626506024</v>
      </c>
      <c r="I14" s="64">
        <v>139</v>
      </c>
      <c r="J14" s="66">
        <f t="shared" si="3"/>
        <v>1.256024096385542</v>
      </c>
      <c r="K14" s="64">
        <v>134</v>
      </c>
      <c r="L14" s="66">
        <f t="shared" si="4"/>
        <v>1.2108433734939759</v>
      </c>
      <c r="M14" s="64">
        <v>138</v>
      </c>
      <c r="N14" s="66">
        <f t="shared" si="5"/>
        <v>1.2469879518072289</v>
      </c>
      <c r="O14" s="64">
        <v>119</v>
      </c>
      <c r="P14" s="66">
        <f t="shared" si="6"/>
        <v>1.0753012048192772</v>
      </c>
      <c r="Q14" s="64">
        <v>120</v>
      </c>
      <c r="R14" s="66">
        <f t="shared" si="7"/>
        <v>1.0843373493975903</v>
      </c>
      <c r="S14" s="64">
        <v>123</v>
      </c>
      <c r="T14" s="66">
        <f t="shared" si="8"/>
        <v>1.1114457831325302</v>
      </c>
      <c r="U14" s="64">
        <v>124</v>
      </c>
      <c r="V14" s="66">
        <f t="shared" si="9"/>
        <v>1.1204819277108433</v>
      </c>
      <c r="W14" s="64">
        <v>106</v>
      </c>
      <c r="X14" s="66">
        <f t="shared" si="10"/>
        <v>0.95783132530120474</v>
      </c>
      <c r="Z14" s="53">
        <f>cálculos!O14</f>
        <v>9</v>
      </c>
      <c r="AA14" s="54">
        <f t="shared" si="11"/>
        <v>0.9</v>
      </c>
      <c r="AB14" s="53">
        <f>cálculos!P14</f>
        <v>4</v>
      </c>
      <c r="AC14" s="54">
        <f t="shared" si="12"/>
        <v>1</v>
      </c>
      <c r="AE14" s="75">
        <v>0.1</v>
      </c>
      <c r="AF14" s="61">
        <f>COUNTIF($AA$2:$AA$79,"=0,1")</f>
        <v>10</v>
      </c>
    </row>
    <row r="15" spans="1:32" x14ac:dyDescent="0.25">
      <c r="A15" s="64" t="s">
        <v>5</v>
      </c>
      <c r="B15" s="64" t="s">
        <v>19</v>
      </c>
      <c r="C15" s="65">
        <v>109</v>
      </c>
      <c r="D15" s="65">
        <f t="shared" si="0"/>
        <v>72.666666666666671</v>
      </c>
      <c r="E15" s="64">
        <v>83</v>
      </c>
      <c r="F15" s="66">
        <f t="shared" si="1"/>
        <v>1.1422018348623852</v>
      </c>
      <c r="G15" s="64">
        <v>69</v>
      </c>
      <c r="H15" s="66">
        <f t="shared" si="2"/>
        <v>0.94954128440366969</v>
      </c>
      <c r="I15" s="64">
        <v>69</v>
      </c>
      <c r="J15" s="66">
        <f t="shared" si="3"/>
        <v>0.94954128440366969</v>
      </c>
      <c r="K15" s="64">
        <v>73</v>
      </c>
      <c r="L15" s="66">
        <f t="shared" si="4"/>
        <v>1.0045871559633026</v>
      </c>
      <c r="M15" s="64">
        <v>72</v>
      </c>
      <c r="N15" s="66">
        <f t="shared" si="5"/>
        <v>0.99082568807339444</v>
      </c>
      <c r="O15" s="64">
        <v>79</v>
      </c>
      <c r="P15" s="66">
        <f t="shared" si="6"/>
        <v>1.0871559633027523</v>
      </c>
      <c r="Q15" s="64">
        <v>67</v>
      </c>
      <c r="R15" s="66">
        <f t="shared" si="7"/>
        <v>0.92201834862385312</v>
      </c>
      <c r="S15" s="64">
        <v>81</v>
      </c>
      <c r="T15" s="66">
        <f t="shared" si="8"/>
        <v>1.1146788990825687</v>
      </c>
      <c r="U15" s="64">
        <v>86</v>
      </c>
      <c r="V15" s="66">
        <f t="shared" si="9"/>
        <v>1.1834862385321101</v>
      </c>
      <c r="W15" s="64">
        <v>59</v>
      </c>
      <c r="X15" s="66">
        <f t="shared" si="10"/>
        <v>0.81192660550458706</v>
      </c>
      <c r="Z15" s="53">
        <f>cálculos!O15</f>
        <v>6</v>
      </c>
      <c r="AA15" s="54">
        <f t="shared" si="11"/>
        <v>0.60000000000000009</v>
      </c>
      <c r="AB15" s="53">
        <f>cálculos!P15</f>
        <v>2</v>
      </c>
      <c r="AC15" s="54">
        <f t="shared" si="12"/>
        <v>0.5</v>
      </c>
      <c r="AE15" s="75">
        <v>0.2</v>
      </c>
      <c r="AF15" s="61">
        <f>COUNTIF($AA$2:$AA$79,"=0,2")</f>
        <v>5</v>
      </c>
    </row>
    <row r="16" spans="1:32" x14ac:dyDescent="0.25">
      <c r="A16" s="64" t="s">
        <v>2</v>
      </c>
      <c r="B16" s="64" t="s">
        <v>20</v>
      </c>
      <c r="C16" s="65">
        <v>203</v>
      </c>
      <c r="D16" s="65">
        <f t="shared" si="0"/>
        <v>135.33333333333334</v>
      </c>
      <c r="E16" s="64">
        <v>88</v>
      </c>
      <c r="F16" s="66">
        <f t="shared" si="1"/>
        <v>0.65024630541871919</v>
      </c>
      <c r="G16" s="64">
        <v>136</v>
      </c>
      <c r="H16" s="66">
        <f t="shared" si="2"/>
        <v>1.0049261083743841</v>
      </c>
      <c r="I16" s="64">
        <v>135</v>
      </c>
      <c r="J16" s="66">
        <f t="shared" si="3"/>
        <v>0.99753694581280783</v>
      </c>
      <c r="K16" s="64">
        <v>136</v>
      </c>
      <c r="L16" s="66">
        <f t="shared" si="4"/>
        <v>1.0049261083743841</v>
      </c>
      <c r="M16" s="64">
        <v>131</v>
      </c>
      <c r="N16" s="66">
        <f t="shared" si="5"/>
        <v>0.96798029556650245</v>
      </c>
      <c r="O16" s="64">
        <v>131</v>
      </c>
      <c r="P16" s="66">
        <f t="shared" si="6"/>
        <v>0.96798029556650245</v>
      </c>
      <c r="Q16" s="64">
        <v>132</v>
      </c>
      <c r="R16" s="66">
        <f t="shared" si="7"/>
        <v>0.97536945812807874</v>
      </c>
      <c r="S16" s="64">
        <v>146</v>
      </c>
      <c r="T16" s="66">
        <f t="shared" si="8"/>
        <v>1.0788177339901477</v>
      </c>
      <c r="U16" s="64">
        <v>166</v>
      </c>
      <c r="V16" s="66">
        <f t="shared" si="9"/>
        <v>1.2266009852216748</v>
      </c>
      <c r="W16" s="64">
        <v>139</v>
      </c>
      <c r="X16" s="66">
        <f t="shared" si="10"/>
        <v>1.0270935960591132</v>
      </c>
      <c r="Z16" s="53">
        <f>cálculos!O16</f>
        <v>9</v>
      </c>
      <c r="AA16" s="54">
        <f t="shared" si="11"/>
        <v>0.9</v>
      </c>
      <c r="AB16" s="53">
        <f>cálculos!P16</f>
        <v>4</v>
      </c>
      <c r="AC16" s="54">
        <f t="shared" si="12"/>
        <v>1</v>
      </c>
      <c r="AE16" s="75">
        <v>0.3</v>
      </c>
      <c r="AF16" s="61">
        <f>COUNTIF($AA$2:$AA$79,"=0,3")</f>
        <v>8</v>
      </c>
    </row>
    <row r="17" spans="1:32" x14ac:dyDescent="0.25">
      <c r="A17" s="64" t="s">
        <v>5</v>
      </c>
      <c r="B17" s="64" t="s">
        <v>21</v>
      </c>
      <c r="C17" s="65">
        <v>2550</v>
      </c>
      <c r="D17" s="65">
        <f t="shared" si="0"/>
        <v>1700</v>
      </c>
      <c r="E17" s="64">
        <v>3201</v>
      </c>
      <c r="F17" s="66">
        <f t="shared" si="1"/>
        <v>1.8829411764705883</v>
      </c>
      <c r="G17" s="64">
        <v>1521</v>
      </c>
      <c r="H17" s="66">
        <f t="shared" si="2"/>
        <v>0.89470588235294113</v>
      </c>
      <c r="I17" s="64">
        <v>1510</v>
      </c>
      <c r="J17" s="66">
        <f t="shared" si="3"/>
        <v>0.88823529411764701</v>
      </c>
      <c r="K17" s="64">
        <v>1558</v>
      </c>
      <c r="L17" s="66">
        <f t="shared" si="4"/>
        <v>0.91647058823529415</v>
      </c>
      <c r="M17" s="64">
        <v>1501</v>
      </c>
      <c r="N17" s="66">
        <f t="shared" si="5"/>
        <v>0.88294117647058823</v>
      </c>
      <c r="O17" s="64">
        <v>1492</v>
      </c>
      <c r="P17" s="66">
        <f t="shared" si="6"/>
        <v>0.87764705882352945</v>
      </c>
      <c r="Q17" s="64">
        <v>1257</v>
      </c>
      <c r="R17" s="66">
        <f t="shared" si="7"/>
        <v>0.73941176470588232</v>
      </c>
      <c r="S17" s="64">
        <v>1478</v>
      </c>
      <c r="T17" s="66">
        <f t="shared" si="8"/>
        <v>0.86941176470588233</v>
      </c>
      <c r="U17" s="64">
        <v>1543</v>
      </c>
      <c r="V17" s="66">
        <f t="shared" si="9"/>
        <v>0.90764705882352936</v>
      </c>
      <c r="W17" s="64">
        <v>1162</v>
      </c>
      <c r="X17" s="66">
        <f t="shared" si="10"/>
        <v>0.68352941176470583</v>
      </c>
      <c r="Z17" s="53">
        <f>cálculos!O17</f>
        <v>1</v>
      </c>
      <c r="AA17" s="54">
        <f t="shared" si="11"/>
        <v>0.1</v>
      </c>
      <c r="AB17" s="53">
        <f>cálculos!P17</f>
        <v>0</v>
      </c>
      <c r="AC17" s="54">
        <f t="shared" si="12"/>
        <v>0</v>
      </c>
      <c r="AE17" s="75">
        <v>0.4</v>
      </c>
      <c r="AF17" s="61">
        <f>COUNTIF($AA$2:$AA$79,"=0,4")</f>
        <v>7</v>
      </c>
    </row>
    <row r="18" spans="1:32" x14ac:dyDescent="0.25">
      <c r="A18" s="64" t="s">
        <v>2</v>
      </c>
      <c r="B18" s="64" t="s">
        <v>22</v>
      </c>
      <c r="C18" s="65">
        <v>5265</v>
      </c>
      <c r="D18" s="65">
        <f t="shared" si="0"/>
        <v>3510</v>
      </c>
      <c r="E18" s="64">
        <v>2121</v>
      </c>
      <c r="F18" s="66">
        <f t="shared" si="1"/>
        <v>0.60427350427350424</v>
      </c>
      <c r="G18" s="64">
        <v>2798</v>
      </c>
      <c r="H18" s="66">
        <f t="shared" si="2"/>
        <v>0.79715099715099713</v>
      </c>
      <c r="I18" s="64">
        <v>2796</v>
      </c>
      <c r="J18" s="66">
        <f t="shared" si="3"/>
        <v>0.79658119658119653</v>
      </c>
      <c r="K18" s="64">
        <v>3048</v>
      </c>
      <c r="L18" s="66">
        <f t="shared" si="4"/>
        <v>0.8683760683760684</v>
      </c>
      <c r="M18" s="64">
        <v>2942</v>
      </c>
      <c r="N18" s="66">
        <f t="shared" si="5"/>
        <v>0.83817663817663812</v>
      </c>
      <c r="O18" s="64">
        <v>2870</v>
      </c>
      <c r="P18" s="66">
        <f t="shared" si="6"/>
        <v>0.81766381766381768</v>
      </c>
      <c r="Q18" s="64">
        <v>2606</v>
      </c>
      <c r="R18" s="66">
        <f t="shared" si="7"/>
        <v>0.7424501424501424</v>
      </c>
      <c r="S18" s="64">
        <v>2945</v>
      </c>
      <c r="T18" s="66">
        <f t="shared" si="8"/>
        <v>0.83903133903133909</v>
      </c>
      <c r="U18" s="64">
        <v>2711</v>
      </c>
      <c r="V18" s="66">
        <f t="shared" si="9"/>
        <v>0.77236467236467232</v>
      </c>
      <c r="W18" s="64">
        <v>2320</v>
      </c>
      <c r="X18" s="66">
        <f t="shared" si="10"/>
        <v>0.66096866096866091</v>
      </c>
      <c r="Z18" s="53">
        <f>cálculos!O18</f>
        <v>0</v>
      </c>
      <c r="AA18" s="54">
        <f t="shared" si="11"/>
        <v>0</v>
      </c>
      <c r="AB18" s="53">
        <f>cálculos!P18</f>
        <v>0</v>
      </c>
      <c r="AC18" s="54">
        <f t="shared" si="12"/>
        <v>0</v>
      </c>
      <c r="AE18" s="75">
        <v>0.5</v>
      </c>
      <c r="AF18" s="61">
        <f>COUNTIF($AA$2:$AA$79,"=0,5")</f>
        <v>5</v>
      </c>
    </row>
    <row r="19" spans="1:32" x14ac:dyDescent="0.25">
      <c r="A19" s="64" t="s">
        <v>5</v>
      </c>
      <c r="B19" s="64" t="s">
        <v>23</v>
      </c>
      <c r="C19" s="65">
        <v>407</v>
      </c>
      <c r="D19" s="65">
        <f t="shared" si="0"/>
        <v>271.33333333333331</v>
      </c>
      <c r="E19" s="64">
        <v>236</v>
      </c>
      <c r="F19" s="66">
        <f t="shared" si="1"/>
        <v>0.86977886977886987</v>
      </c>
      <c r="G19" s="64">
        <v>313</v>
      </c>
      <c r="H19" s="66">
        <f t="shared" si="2"/>
        <v>1.1535626535626538</v>
      </c>
      <c r="I19" s="64">
        <v>311</v>
      </c>
      <c r="J19" s="66">
        <f t="shared" si="3"/>
        <v>1.1461916461916464</v>
      </c>
      <c r="K19" s="64">
        <v>301</v>
      </c>
      <c r="L19" s="66">
        <f t="shared" si="4"/>
        <v>1.1093366093366095</v>
      </c>
      <c r="M19" s="64">
        <v>298</v>
      </c>
      <c r="N19" s="66">
        <f t="shared" si="5"/>
        <v>1.0982800982800984</v>
      </c>
      <c r="O19" s="64">
        <v>292</v>
      </c>
      <c r="P19" s="66">
        <f t="shared" si="6"/>
        <v>1.0761670761670763</v>
      </c>
      <c r="Q19" s="64">
        <v>302</v>
      </c>
      <c r="R19" s="66">
        <f t="shared" si="7"/>
        <v>1.1130221130221132</v>
      </c>
      <c r="S19" s="64">
        <v>296</v>
      </c>
      <c r="T19" s="66">
        <f t="shared" si="8"/>
        <v>1.0909090909090911</v>
      </c>
      <c r="U19" s="64">
        <v>346</v>
      </c>
      <c r="V19" s="66">
        <f t="shared" si="9"/>
        <v>1.2751842751842752</v>
      </c>
      <c r="W19" s="64">
        <v>279</v>
      </c>
      <c r="X19" s="66">
        <f t="shared" si="10"/>
        <v>1.0282555282555284</v>
      </c>
      <c r="Z19" s="53">
        <f>cálculos!O19</f>
        <v>9</v>
      </c>
      <c r="AA19" s="54">
        <f t="shared" si="11"/>
        <v>0.9</v>
      </c>
      <c r="AB19" s="53">
        <f>cálculos!P19</f>
        <v>4</v>
      </c>
      <c r="AC19" s="54">
        <f t="shared" si="12"/>
        <v>1</v>
      </c>
      <c r="AE19" s="75">
        <v>0.6</v>
      </c>
      <c r="AF19" s="61">
        <f>COUNTIF($AA$2:$AA$79,"=0,6")</f>
        <v>6</v>
      </c>
    </row>
    <row r="20" spans="1:32" x14ac:dyDescent="0.25">
      <c r="A20" s="64" t="s">
        <v>4</v>
      </c>
      <c r="B20" s="64" t="s">
        <v>24</v>
      </c>
      <c r="C20" s="65">
        <v>1491</v>
      </c>
      <c r="D20" s="65">
        <f t="shared" si="0"/>
        <v>994</v>
      </c>
      <c r="E20" s="64">
        <v>2076</v>
      </c>
      <c r="F20" s="66">
        <f t="shared" si="1"/>
        <v>2.0885311871227366</v>
      </c>
      <c r="G20" s="64">
        <v>778</v>
      </c>
      <c r="H20" s="66">
        <f t="shared" si="2"/>
        <v>0.78269617706237427</v>
      </c>
      <c r="I20" s="64">
        <v>774</v>
      </c>
      <c r="J20" s="66">
        <f t="shared" si="3"/>
        <v>0.77867203219315895</v>
      </c>
      <c r="K20" s="64">
        <v>850</v>
      </c>
      <c r="L20" s="66">
        <f t="shared" si="4"/>
        <v>0.85513078470824955</v>
      </c>
      <c r="M20" s="64">
        <v>851</v>
      </c>
      <c r="N20" s="66">
        <f t="shared" si="5"/>
        <v>0.85613682092555332</v>
      </c>
      <c r="O20" s="64">
        <v>778</v>
      </c>
      <c r="P20" s="66">
        <f t="shared" si="6"/>
        <v>0.78269617706237427</v>
      </c>
      <c r="Q20" s="64">
        <v>718</v>
      </c>
      <c r="R20" s="66">
        <f t="shared" si="7"/>
        <v>0.72233400402414483</v>
      </c>
      <c r="S20" s="64">
        <v>767</v>
      </c>
      <c r="T20" s="66">
        <f t="shared" si="8"/>
        <v>0.7716297786720322</v>
      </c>
      <c r="U20" s="64">
        <v>798</v>
      </c>
      <c r="V20" s="66">
        <f t="shared" si="9"/>
        <v>0.80281690140845074</v>
      </c>
      <c r="W20" s="64">
        <v>670</v>
      </c>
      <c r="X20" s="66">
        <f t="shared" si="10"/>
        <v>0.67404426559356134</v>
      </c>
      <c r="Z20" s="53">
        <f>cálculos!O20</f>
        <v>1</v>
      </c>
      <c r="AA20" s="54">
        <f t="shared" si="11"/>
        <v>0.1</v>
      </c>
      <c r="AB20" s="53">
        <f>cálculos!P20</f>
        <v>0</v>
      </c>
      <c r="AC20" s="54">
        <f t="shared" si="12"/>
        <v>0</v>
      </c>
      <c r="AE20" s="75">
        <v>0.7</v>
      </c>
      <c r="AF20" s="61">
        <f>COUNTIF($AA$2:$AA$79,"=0,7")</f>
        <v>3</v>
      </c>
    </row>
    <row r="21" spans="1:32" x14ac:dyDescent="0.25">
      <c r="A21" s="64" t="s">
        <v>3</v>
      </c>
      <c r="B21" s="64" t="s">
        <v>25</v>
      </c>
      <c r="C21" s="65">
        <v>390</v>
      </c>
      <c r="D21" s="65">
        <f t="shared" si="0"/>
        <v>260</v>
      </c>
      <c r="E21" s="64">
        <v>33</v>
      </c>
      <c r="F21" s="66">
        <f t="shared" si="1"/>
        <v>0.12692307692307692</v>
      </c>
      <c r="G21" s="64">
        <v>257</v>
      </c>
      <c r="H21" s="66">
        <f t="shared" si="2"/>
        <v>0.9884615384615385</v>
      </c>
      <c r="I21" s="64">
        <v>254</v>
      </c>
      <c r="J21" s="66">
        <f t="shared" si="3"/>
        <v>0.97692307692307689</v>
      </c>
      <c r="K21" s="64">
        <v>259</v>
      </c>
      <c r="L21" s="66">
        <f t="shared" si="4"/>
        <v>0.99615384615384617</v>
      </c>
      <c r="M21" s="64">
        <v>247</v>
      </c>
      <c r="N21" s="66">
        <f t="shared" si="5"/>
        <v>0.95</v>
      </c>
      <c r="O21" s="64">
        <v>255</v>
      </c>
      <c r="P21" s="66">
        <f t="shared" si="6"/>
        <v>0.98076923076923073</v>
      </c>
      <c r="Q21" s="64">
        <v>235</v>
      </c>
      <c r="R21" s="66">
        <f t="shared" si="7"/>
        <v>0.90384615384615385</v>
      </c>
      <c r="S21" s="64">
        <v>266</v>
      </c>
      <c r="T21" s="66">
        <f t="shared" si="8"/>
        <v>1.023076923076923</v>
      </c>
      <c r="U21" s="64">
        <v>269</v>
      </c>
      <c r="V21" s="66">
        <f t="shared" si="9"/>
        <v>1.0346153846153847</v>
      </c>
      <c r="W21" s="64">
        <v>249</v>
      </c>
      <c r="X21" s="66">
        <f t="shared" si="10"/>
        <v>0.95769230769230773</v>
      </c>
      <c r="Z21" s="53">
        <f>cálculos!O21</f>
        <v>8</v>
      </c>
      <c r="AA21" s="54">
        <f t="shared" si="11"/>
        <v>0.8</v>
      </c>
      <c r="AB21" s="53">
        <f>cálculos!P21</f>
        <v>4</v>
      </c>
      <c r="AC21" s="54">
        <f t="shared" si="12"/>
        <v>1</v>
      </c>
      <c r="AE21" s="75">
        <v>0.8</v>
      </c>
      <c r="AF21" s="61">
        <f>COUNTIF($AA$2:$AA$79,"=0,8")</f>
        <v>4</v>
      </c>
    </row>
    <row r="22" spans="1:32" x14ac:dyDescent="0.25">
      <c r="A22" s="64" t="s">
        <v>2</v>
      </c>
      <c r="B22" s="64" t="s">
        <v>26</v>
      </c>
      <c r="C22" s="65">
        <v>178</v>
      </c>
      <c r="D22" s="65">
        <f t="shared" si="0"/>
        <v>118.66666666666667</v>
      </c>
      <c r="E22" s="64">
        <v>0</v>
      </c>
      <c r="F22" s="66">
        <f t="shared" si="1"/>
        <v>0</v>
      </c>
      <c r="G22" s="64">
        <v>86</v>
      </c>
      <c r="H22" s="66">
        <f t="shared" si="2"/>
        <v>0.7247191011235955</v>
      </c>
      <c r="I22" s="64">
        <v>87</v>
      </c>
      <c r="J22" s="66">
        <f t="shared" si="3"/>
        <v>0.7331460674157303</v>
      </c>
      <c r="K22" s="64">
        <v>94</v>
      </c>
      <c r="L22" s="66">
        <f t="shared" si="4"/>
        <v>0.79213483146067409</v>
      </c>
      <c r="M22" s="64">
        <v>96</v>
      </c>
      <c r="N22" s="66">
        <f t="shared" si="5"/>
        <v>0.8089887640449438</v>
      </c>
      <c r="O22" s="64">
        <v>90</v>
      </c>
      <c r="P22" s="66">
        <f t="shared" si="6"/>
        <v>0.7584269662921348</v>
      </c>
      <c r="Q22" s="64">
        <v>92</v>
      </c>
      <c r="R22" s="66">
        <f t="shared" si="7"/>
        <v>0.7752808988764045</v>
      </c>
      <c r="S22" s="64">
        <v>104</v>
      </c>
      <c r="T22" s="66">
        <f t="shared" si="8"/>
        <v>0.87640449438202239</v>
      </c>
      <c r="U22" s="64">
        <v>97</v>
      </c>
      <c r="V22" s="66">
        <f t="shared" si="9"/>
        <v>0.81741573033707859</v>
      </c>
      <c r="W22" s="64">
        <v>100</v>
      </c>
      <c r="X22" s="66">
        <f t="shared" si="10"/>
        <v>0.84269662921348309</v>
      </c>
      <c r="Z22" s="53">
        <f>cálculos!O22</f>
        <v>0</v>
      </c>
      <c r="AA22" s="54">
        <f t="shared" si="11"/>
        <v>0</v>
      </c>
      <c r="AB22" s="53">
        <f>cálculos!P22</f>
        <v>0</v>
      </c>
      <c r="AC22" s="54">
        <f t="shared" si="12"/>
        <v>0</v>
      </c>
      <c r="AE22" s="75">
        <v>0.9</v>
      </c>
      <c r="AF22" s="61">
        <f>COUNTIF($AA$2:$AA$79,"=0,9")</f>
        <v>9</v>
      </c>
    </row>
    <row r="23" spans="1:32" x14ac:dyDescent="0.25">
      <c r="A23" s="64" t="s">
        <v>5</v>
      </c>
      <c r="B23" s="64" t="s">
        <v>27</v>
      </c>
      <c r="C23" s="65">
        <v>59</v>
      </c>
      <c r="D23" s="65">
        <f t="shared" si="0"/>
        <v>39.333333333333336</v>
      </c>
      <c r="E23" s="64">
        <v>33</v>
      </c>
      <c r="F23" s="66">
        <f t="shared" si="1"/>
        <v>0.83898305084745761</v>
      </c>
      <c r="G23" s="64">
        <v>45</v>
      </c>
      <c r="H23" s="66">
        <f t="shared" si="2"/>
        <v>1.1440677966101693</v>
      </c>
      <c r="I23" s="64">
        <v>45</v>
      </c>
      <c r="J23" s="66">
        <f t="shared" si="3"/>
        <v>1.1440677966101693</v>
      </c>
      <c r="K23" s="64">
        <v>38</v>
      </c>
      <c r="L23" s="66">
        <f t="shared" si="4"/>
        <v>0.96610169491525422</v>
      </c>
      <c r="M23" s="64">
        <v>38</v>
      </c>
      <c r="N23" s="66">
        <f t="shared" si="5"/>
        <v>0.96610169491525422</v>
      </c>
      <c r="O23" s="64">
        <v>43</v>
      </c>
      <c r="P23" s="66">
        <f t="shared" si="6"/>
        <v>1.0932203389830508</v>
      </c>
      <c r="Q23" s="64">
        <v>33</v>
      </c>
      <c r="R23" s="66">
        <f t="shared" si="7"/>
        <v>0.83898305084745761</v>
      </c>
      <c r="S23" s="64">
        <v>41</v>
      </c>
      <c r="T23" s="66">
        <f t="shared" si="8"/>
        <v>1.0423728813559321</v>
      </c>
      <c r="U23" s="64">
        <v>44</v>
      </c>
      <c r="V23" s="66">
        <f t="shared" si="9"/>
        <v>1.1186440677966101</v>
      </c>
      <c r="W23" s="64">
        <v>40</v>
      </c>
      <c r="X23" s="66">
        <f t="shared" si="10"/>
        <v>1.0169491525423728</v>
      </c>
      <c r="Z23" s="53">
        <f>cálculos!O23</f>
        <v>8</v>
      </c>
      <c r="AA23" s="54">
        <f t="shared" si="11"/>
        <v>0.8</v>
      </c>
      <c r="AB23" s="53">
        <f>cálculos!P23</f>
        <v>4</v>
      </c>
      <c r="AC23" s="54">
        <f t="shared" si="12"/>
        <v>1</v>
      </c>
      <c r="AE23" s="75">
        <v>1</v>
      </c>
      <c r="AF23" s="61">
        <f>COUNTIF($AA$2:$AA$79,"=1,0")</f>
        <v>5</v>
      </c>
    </row>
    <row r="24" spans="1:32" x14ac:dyDescent="0.25">
      <c r="A24" s="64" t="s">
        <v>2</v>
      </c>
      <c r="B24" s="64" t="s">
        <v>28</v>
      </c>
      <c r="C24" s="65">
        <v>443</v>
      </c>
      <c r="D24" s="65">
        <f t="shared" si="0"/>
        <v>295.33333333333331</v>
      </c>
      <c r="E24" s="64">
        <v>52</v>
      </c>
      <c r="F24" s="66">
        <f t="shared" si="1"/>
        <v>0.1760722347629797</v>
      </c>
      <c r="G24" s="64">
        <v>288</v>
      </c>
      <c r="H24" s="66">
        <f t="shared" si="2"/>
        <v>0.97516930022573367</v>
      </c>
      <c r="I24" s="64">
        <v>288</v>
      </c>
      <c r="J24" s="66">
        <f t="shared" si="3"/>
        <v>0.97516930022573367</v>
      </c>
      <c r="K24" s="64">
        <v>283</v>
      </c>
      <c r="L24" s="66">
        <f t="shared" si="4"/>
        <v>0.95823927765237027</v>
      </c>
      <c r="M24" s="64">
        <v>281</v>
      </c>
      <c r="N24" s="66">
        <f t="shared" si="5"/>
        <v>0.95146726862302489</v>
      </c>
      <c r="O24" s="64">
        <v>279</v>
      </c>
      <c r="P24" s="66">
        <f t="shared" si="6"/>
        <v>0.9446952595936795</v>
      </c>
      <c r="Q24" s="64">
        <v>278</v>
      </c>
      <c r="R24" s="66">
        <f t="shared" si="7"/>
        <v>0.94130925507900687</v>
      </c>
      <c r="S24" s="64">
        <v>273</v>
      </c>
      <c r="T24" s="66">
        <f t="shared" si="8"/>
        <v>0.92437923250564336</v>
      </c>
      <c r="U24" s="64">
        <v>265</v>
      </c>
      <c r="V24" s="66">
        <f t="shared" si="9"/>
        <v>0.89729119638826194</v>
      </c>
      <c r="W24" s="64">
        <v>246</v>
      </c>
      <c r="X24" s="66">
        <f t="shared" si="10"/>
        <v>0.83295711060948086</v>
      </c>
      <c r="Z24" s="53">
        <f>cálculos!O24</f>
        <v>4</v>
      </c>
      <c r="AA24" s="54">
        <f t="shared" si="11"/>
        <v>0.4</v>
      </c>
      <c r="AB24" s="53">
        <f>cálculos!P24</f>
        <v>3</v>
      </c>
      <c r="AC24" s="54">
        <f t="shared" si="12"/>
        <v>0.75</v>
      </c>
    </row>
    <row r="25" spans="1:32" x14ac:dyDescent="0.25">
      <c r="A25" s="64" t="s">
        <v>5</v>
      </c>
      <c r="B25" s="64" t="s">
        <v>29</v>
      </c>
      <c r="C25" s="65">
        <v>86</v>
      </c>
      <c r="D25" s="65">
        <f t="shared" si="0"/>
        <v>57.333333333333336</v>
      </c>
      <c r="E25" s="64">
        <v>41</v>
      </c>
      <c r="F25" s="66">
        <f t="shared" si="1"/>
        <v>0.71511627906976738</v>
      </c>
      <c r="G25" s="64">
        <v>51</v>
      </c>
      <c r="H25" s="66">
        <f t="shared" si="2"/>
        <v>0.88953488372093015</v>
      </c>
      <c r="I25" s="64">
        <v>52</v>
      </c>
      <c r="J25" s="66">
        <f t="shared" si="3"/>
        <v>0.90697674418604646</v>
      </c>
      <c r="K25" s="64">
        <v>62</v>
      </c>
      <c r="L25" s="66">
        <f t="shared" si="4"/>
        <v>1.0813953488372092</v>
      </c>
      <c r="M25" s="64">
        <v>63</v>
      </c>
      <c r="N25" s="66">
        <f t="shared" si="5"/>
        <v>1.0988372093023255</v>
      </c>
      <c r="O25" s="64">
        <v>53</v>
      </c>
      <c r="P25" s="66">
        <f t="shared" si="6"/>
        <v>0.92441860465116277</v>
      </c>
      <c r="Q25" s="64">
        <v>46</v>
      </c>
      <c r="R25" s="66">
        <f t="shared" si="7"/>
        <v>0.80232558139534882</v>
      </c>
      <c r="S25" s="64">
        <v>49</v>
      </c>
      <c r="T25" s="66">
        <f t="shared" si="8"/>
        <v>0.85465116279069764</v>
      </c>
      <c r="U25" s="64">
        <v>52</v>
      </c>
      <c r="V25" s="66">
        <f t="shared" si="9"/>
        <v>0.90697674418604646</v>
      </c>
      <c r="W25" s="64">
        <v>44</v>
      </c>
      <c r="X25" s="66">
        <f t="shared" si="10"/>
        <v>0.7674418604651162</v>
      </c>
      <c r="Z25" s="53">
        <f>cálculos!O25</f>
        <v>2</v>
      </c>
      <c r="AA25" s="54">
        <f t="shared" si="11"/>
        <v>0.2</v>
      </c>
      <c r="AB25" s="53">
        <f>cálculos!P25</f>
        <v>1</v>
      </c>
      <c r="AC25" s="54">
        <f t="shared" si="12"/>
        <v>0.25</v>
      </c>
    </row>
    <row r="26" spans="1:32" x14ac:dyDescent="0.25">
      <c r="A26" s="64" t="s">
        <v>3</v>
      </c>
      <c r="B26" s="64" t="s">
        <v>30</v>
      </c>
      <c r="C26" s="65">
        <v>259</v>
      </c>
      <c r="D26" s="65">
        <f t="shared" si="0"/>
        <v>172.66666666666666</v>
      </c>
      <c r="E26" s="64">
        <v>104</v>
      </c>
      <c r="F26" s="66">
        <f t="shared" si="1"/>
        <v>0.60231660231660233</v>
      </c>
      <c r="G26" s="64">
        <v>165</v>
      </c>
      <c r="H26" s="66">
        <f t="shared" si="2"/>
        <v>0.95559845559845569</v>
      </c>
      <c r="I26" s="64">
        <v>161</v>
      </c>
      <c r="J26" s="66">
        <f t="shared" si="3"/>
        <v>0.93243243243243246</v>
      </c>
      <c r="K26" s="64">
        <v>171</v>
      </c>
      <c r="L26" s="66">
        <f t="shared" si="4"/>
        <v>0.99034749034749037</v>
      </c>
      <c r="M26" s="64">
        <v>166</v>
      </c>
      <c r="N26" s="66">
        <f t="shared" si="5"/>
        <v>0.96138996138996147</v>
      </c>
      <c r="O26" s="64">
        <v>160</v>
      </c>
      <c r="P26" s="66">
        <f t="shared" si="6"/>
        <v>0.92664092664092668</v>
      </c>
      <c r="Q26" s="64">
        <v>156</v>
      </c>
      <c r="R26" s="66">
        <f t="shared" si="7"/>
        <v>0.90347490347490356</v>
      </c>
      <c r="S26" s="64">
        <v>130</v>
      </c>
      <c r="T26" s="66">
        <f t="shared" si="8"/>
        <v>0.75289575289575295</v>
      </c>
      <c r="U26" s="64">
        <v>156</v>
      </c>
      <c r="V26" s="66">
        <f t="shared" si="9"/>
        <v>0.90347490347490356</v>
      </c>
      <c r="W26" s="64">
        <v>128</v>
      </c>
      <c r="X26" s="66">
        <f t="shared" si="10"/>
        <v>0.74131274131274139</v>
      </c>
      <c r="Z26" s="53">
        <f>cálculos!O26</f>
        <v>3</v>
      </c>
      <c r="AA26" s="54">
        <f t="shared" si="11"/>
        <v>0.30000000000000004</v>
      </c>
      <c r="AB26" s="53">
        <f>cálculos!P26</f>
        <v>2</v>
      </c>
      <c r="AC26" s="54">
        <f t="shared" si="12"/>
        <v>0.5</v>
      </c>
    </row>
    <row r="27" spans="1:32" x14ac:dyDescent="0.25">
      <c r="A27" s="64" t="s">
        <v>2</v>
      </c>
      <c r="B27" s="64" t="s">
        <v>31</v>
      </c>
      <c r="C27" s="65">
        <v>271</v>
      </c>
      <c r="D27" s="65">
        <f t="shared" si="0"/>
        <v>180.66666666666666</v>
      </c>
      <c r="E27" s="64">
        <v>93</v>
      </c>
      <c r="F27" s="66">
        <f t="shared" si="1"/>
        <v>0.51476014760147604</v>
      </c>
      <c r="G27" s="64">
        <v>144</v>
      </c>
      <c r="H27" s="66">
        <f t="shared" si="2"/>
        <v>0.79704797047970488</v>
      </c>
      <c r="I27" s="64">
        <v>147</v>
      </c>
      <c r="J27" s="66">
        <f t="shared" si="3"/>
        <v>0.8136531365313654</v>
      </c>
      <c r="K27" s="64">
        <v>153</v>
      </c>
      <c r="L27" s="66">
        <f t="shared" si="4"/>
        <v>0.84686346863468642</v>
      </c>
      <c r="M27" s="64">
        <v>152</v>
      </c>
      <c r="N27" s="66">
        <f t="shared" si="5"/>
        <v>0.84132841328413288</v>
      </c>
      <c r="O27" s="64">
        <v>153</v>
      </c>
      <c r="P27" s="66">
        <f t="shared" si="6"/>
        <v>0.84686346863468642</v>
      </c>
      <c r="Q27" s="64">
        <v>130</v>
      </c>
      <c r="R27" s="66">
        <f t="shared" si="7"/>
        <v>0.71955719557195574</v>
      </c>
      <c r="S27" s="64">
        <v>142</v>
      </c>
      <c r="T27" s="66">
        <f t="shared" si="8"/>
        <v>0.7859778597785978</v>
      </c>
      <c r="U27" s="64">
        <v>166</v>
      </c>
      <c r="V27" s="66">
        <f t="shared" si="9"/>
        <v>0.91881918819188202</v>
      </c>
      <c r="W27" s="64">
        <v>142</v>
      </c>
      <c r="X27" s="66">
        <f t="shared" si="10"/>
        <v>0.7859778597785978</v>
      </c>
      <c r="Z27" s="53">
        <f>cálculos!O27</f>
        <v>0</v>
      </c>
      <c r="AA27" s="54">
        <f t="shared" si="11"/>
        <v>0</v>
      </c>
      <c r="AB27" s="53">
        <f>cálculos!P27</f>
        <v>0</v>
      </c>
      <c r="AC27" s="54">
        <f t="shared" si="12"/>
        <v>0</v>
      </c>
    </row>
    <row r="28" spans="1:32" x14ac:dyDescent="0.25">
      <c r="A28" s="64" t="s">
        <v>4</v>
      </c>
      <c r="B28" s="64" t="s">
        <v>32</v>
      </c>
      <c r="C28" s="65">
        <v>128</v>
      </c>
      <c r="D28" s="65">
        <f t="shared" si="0"/>
        <v>85.333333333333329</v>
      </c>
      <c r="E28" s="64">
        <v>38</v>
      </c>
      <c r="F28" s="66">
        <f t="shared" si="1"/>
        <v>0.4453125</v>
      </c>
      <c r="G28" s="64">
        <v>83</v>
      </c>
      <c r="H28" s="66">
        <f t="shared" si="2"/>
        <v>0.97265625</v>
      </c>
      <c r="I28" s="64">
        <v>82</v>
      </c>
      <c r="J28" s="66">
        <f t="shared" si="3"/>
        <v>0.9609375</v>
      </c>
      <c r="K28" s="64">
        <v>79</v>
      </c>
      <c r="L28" s="66">
        <f t="shared" si="4"/>
        <v>0.92578125</v>
      </c>
      <c r="M28" s="64">
        <v>81</v>
      </c>
      <c r="N28" s="66">
        <f t="shared" si="5"/>
        <v>0.94921875</v>
      </c>
      <c r="O28" s="64">
        <v>76</v>
      </c>
      <c r="P28" s="66">
        <f t="shared" si="6"/>
        <v>0.890625</v>
      </c>
      <c r="Q28" s="64">
        <v>83</v>
      </c>
      <c r="R28" s="66">
        <f t="shared" si="7"/>
        <v>0.97265625</v>
      </c>
      <c r="S28" s="64">
        <v>107</v>
      </c>
      <c r="T28" s="66">
        <f t="shared" si="8"/>
        <v>1.25390625</v>
      </c>
      <c r="U28" s="64">
        <v>104</v>
      </c>
      <c r="V28" s="66">
        <f t="shared" si="9"/>
        <v>1.21875</v>
      </c>
      <c r="W28" s="64">
        <v>93</v>
      </c>
      <c r="X28" s="66">
        <f t="shared" si="10"/>
        <v>1.08984375</v>
      </c>
      <c r="Z28" s="53">
        <f>cálculos!O28</f>
        <v>7</v>
      </c>
      <c r="AA28" s="54">
        <f t="shared" si="11"/>
        <v>0.70000000000000007</v>
      </c>
      <c r="AB28" s="53">
        <f>cálculos!P28</f>
        <v>3</v>
      </c>
      <c r="AC28" s="54">
        <f t="shared" si="12"/>
        <v>0.75</v>
      </c>
    </row>
    <row r="29" spans="1:32" x14ac:dyDescent="0.25">
      <c r="A29" s="64" t="s">
        <v>5</v>
      </c>
      <c r="B29" s="64" t="s">
        <v>33</v>
      </c>
      <c r="C29" s="65">
        <v>429</v>
      </c>
      <c r="D29" s="65">
        <f t="shared" si="0"/>
        <v>286</v>
      </c>
      <c r="E29" s="64">
        <v>171</v>
      </c>
      <c r="F29" s="66">
        <f t="shared" si="1"/>
        <v>0.59790209790209792</v>
      </c>
      <c r="G29" s="64">
        <v>248</v>
      </c>
      <c r="H29" s="66">
        <f t="shared" si="2"/>
        <v>0.86713286713286708</v>
      </c>
      <c r="I29" s="64">
        <v>247</v>
      </c>
      <c r="J29" s="66">
        <f t="shared" si="3"/>
        <v>0.86363636363636365</v>
      </c>
      <c r="K29" s="64">
        <v>274</v>
      </c>
      <c r="L29" s="66">
        <f t="shared" si="4"/>
        <v>0.95804195804195802</v>
      </c>
      <c r="M29" s="64">
        <v>270</v>
      </c>
      <c r="N29" s="66">
        <f t="shared" si="5"/>
        <v>0.94405594405594406</v>
      </c>
      <c r="O29" s="64">
        <v>275</v>
      </c>
      <c r="P29" s="66">
        <f t="shared" si="6"/>
        <v>0.96153846153846156</v>
      </c>
      <c r="Q29" s="64">
        <v>219</v>
      </c>
      <c r="R29" s="66">
        <f t="shared" si="7"/>
        <v>0.76573426573426573</v>
      </c>
      <c r="S29" s="64">
        <v>217</v>
      </c>
      <c r="T29" s="66">
        <f t="shared" si="8"/>
        <v>0.75874125874125875</v>
      </c>
      <c r="U29" s="64">
        <v>216</v>
      </c>
      <c r="V29" s="66">
        <f t="shared" si="9"/>
        <v>0.75524475524475521</v>
      </c>
      <c r="W29" s="64">
        <v>208</v>
      </c>
      <c r="X29" s="66">
        <f t="shared" si="10"/>
        <v>0.72727272727272729</v>
      </c>
      <c r="Z29" s="53">
        <f>cálculos!O29</f>
        <v>3</v>
      </c>
      <c r="AA29" s="54">
        <f t="shared" si="11"/>
        <v>0.30000000000000004</v>
      </c>
      <c r="AB29" s="53">
        <f>cálculos!P29</f>
        <v>1</v>
      </c>
      <c r="AC29" s="54">
        <f t="shared" si="12"/>
        <v>0.25</v>
      </c>
    </row>
    <row r="30" spans="1:32" x14ac:dyDescent="0.25">
      <c r="A30" s="64" t="s">
        <v>2</v>
      </c>
      <c r="B30" s="64" t="s">
        <v>34</v>
      </c>
      <c r="C30" s="65">
        <v>1820</v>
      </c>
      <c r="D30" s="65">
        <f t="shared" si="0"/>
        <v>1213.3333333333333</v>
      </c>
      <c r="E30" s="64">
        <v>1020</v>
      </c>
      <c r="F30" s="66">
        <f t="shared" si="1"/>
        <v>0.84065934065934067</v>
      </c>
      <c r="G30" s="64">
        <v>949</v>
      </c>
      <c r="H30" s="66">
        <f t="shared" si="2"/>
        <v>0.78214285714285714</v>
      </c>
      <c r="I30" s="64">
        <v>954</v>
      </c>
      <c r="J30" s="66">
        <f t="shared" si="3"/>
        <v>0.78626373626373636</v>
      </c>
      <c r="K30" s="64">
        <v>1058</v>
      </c>
      <c r="L30" s="66">
        <f t="shared" si="4"/>
        <v>0.87197802197802199</v>
      </c>
      <c r="M30" s="64">
        <v>1023</v>
      </c>
      <c r="N30" s="66">
        <f t="shared" si="5"/>
        <v>0.84313186813186813</v>
      </c>
      <c r="O30" s="64">
        <v>917</v>
      </c>
      <c r="P30" s="66">
        <f t="shared" si="6"/>
        <v>0.75576923076923086</v>
      </c>
      <c r="Q30" s="64">
        <v>782</v>
      </c>
      <c r="R30" s="66">
        <f t="shared" si="7"/>
        <v>0.64450549450549455</v>
      </c>
      <c r="S30" s="64">
        <v>1033</v>
      </c>
      <c r="T30" s="66">
        <f t="shared" si="8"/>
        <v>0.85137362637362646</v>
      </c>
      <c r="U30" s="64">
        <v>1010</v>
      </c>
      <c r="V30" s="66">
        <f t="shared" si="9"/>
        <v>0.83241758241758246</v>
      </c>
      <c r="W30" s="64">
        <v>917</v>
      </c>
      <c r="X30" s="66">
        <f t="shared" si="10"/>
        <v>0.75576923076923086</v>
      </c>
      <c r="Z30" s="53">
        <f>cálculos!O30</f>
        <v>0</v>
      </c>
      <c r="AA30" s="54">
        <f t="shared" si="11"/>
        <v>0</v>
      </c>
      <c r="AB30" s="53">
        <f>cálculos!P30</f>
        <v>0</v>
      </c>
      <c r="AC30" s="54">
        <f t="shared" si="12"/>
        <v>0</v>
      </c>
    </row>
    <row r="31" spans="1:32" x14ac:dyDescent="0.25">
      <c r="A31" s="64" t="s">
        <v>2</v>
      </c>
      <c r="B31" s="64" t="s">
        <v>35</v>
      </c>
      <c r="C31" s="65">
        <v>368</v>
      </c>
      <c r="D31" s="65">
        <f t="shared" si="0"/>
        <v>245.33333333333334</v>
      </c>
      <c r="E31" s="64">
        <v>226</v>
      </c>
      <c r="F31" s="66">
        <f t="shared" si="1"/>
        <v>0.92119565217391297</v>
      </c>
      <c r="G31" s="64">
        <v>253</v>
      </c>
      <c r="H31" s="66">
        <f t="shared" si="2"/>
        <v>1.03125</v>
      </c>
      <c r="I31" s="64">
        <v>250</v>
      </c>
      <c r="J31" s="66">
        <f t="shared" si="3"/>
        <v>1.0190217391304348</v>
      </c>
      <c r="K31" s="64">
        <v>264</v>
      </c>
      <c r="L31" s="66">
        <f t="shared" si="4"/>
        <v>1.076086956521739</v>
      </c>
      <c r="M31" s="64">
        <v>258</v>
      </c>
      <c r="N31" s="66">
        <f t="shared" si="5"/>
        <v>1.0516304347826086</v>
      </c>
      <c r="O31" s="64">
        <v>268</v>
      </c>
      <c r="P31" s="66">
        <f t="shared" si="6"/>
        <v>1.0923913043478259</v>
      </c>
      <c r="Q31" s="64">
        <v>242</v>
      </c>
      <c r="R31" s="66">
        <f t="shared" si="7"/>
        <v>0.98641304347826086</v>
      </c>
      <c r="S31" s="64">
        <v>267</v>
      </c>
      <c r="T31" s="66">
        <f t="shared" si="8"/>
        <v>1.0883152173913042</v>
      </c>
      <c r="U31" s="64">
        <v>278</v>
      </c>
      <c r="V31" s="66">
        <f t="shared" si="9"/>
        <v>1.1331521739130435</v>
      </c>
      <c r="W31" s="64">
        <v>262</v>
      </c>
      <c r="X31" s="66">
        <f t="shared" si="10"/>
        <v>1.0679347826086956</v>
      </c>
      <c r="Z31" s="53">
        <f>cálculos!O31</f>
        <v>10</v>
      </c>
      <c r="AA31" s="54">
        <f t="shared" si="11"/>
        <v>1</v>
      </c>
      <c r="AB31" s="53">
        <f>cálculos!P31</f>
        <v>4</v>
      </c>
      <c r="AC31" s="54">
        <f t="shared" si="12"/>
        <v>1</v>
      </c>
    </row>
    <row r="32" spans="1:32" x14ac:dyDescent="0.25">
      <c r="A32" s="64" t="s">
        <v>2</v>
      </c>
      <c r="B32" s="64" t="s">
        <v>36</v>
      </c>
      <c r="C32" s="65">
        <v>147</v>
      </c>
      <c r="D32" s="65">
        <f t="shared" si="0"/>
        <v>98</v>
      </c>
      <c r="E32" s="64">
        <v>76</v>
      </c>
      <c r="F32" s="66">
        <f t="shared" si="1"/>
        <v>0.77551020408163263</v>
      </c>
      <c r="G32" s="64">
        <v>82</v>
      </c>
      <c r="H32" s="66">
        <f t="shared" si="2"/>
        <v>0.83673469387755106</v>
      </c>
      <c r="I32" s="64">
        <v>82</v>
      </c>
      <c r="J32" s="66">
        <f t="shared" si="3"/>
        <v>0.83673469387755106</v>
      </c>
      <c r="K32" s="64">
        <v>83</v>
      </c>
      <c r="L32" s="66">
        <f t="shared" si="4"/>
        <v>0.84693877551020413</v>
      </c>
      <c r="M32" s="64">
        <v>83</v>
      </c>
      <c r="N32" s="66">
        <f t="shared" si="5"/>
        <v>0.84693877551020413</v>
      </c>
      <c r="O32" s="64">
        <v>82</v>
      </c>
      <c r="P32" s="66">
        <f t="shared" si="6"/>
        <v>0.83673469387755106</v>
      </c>
      <c r="Q32" s="64">
        <v>74</v>
      </c>
      <c r="R32" s="66">
        <f t="shared" si="7"/>
        <v>0.75510204081632648</v>
      </c>
      <c r="S32" s="64">
        <v>85</v>
      </c>
      <c r="T32" s="66">
        <f t="shared" si="8"/>
        <v>0.86734693877551017</v>
      </c>
      <c r="U32" s="64">
        <v>95</v>
      </c>
      <c r="V32" s="66">
        <f t="shared" si="9"/>
        <v>0.96938775510204078</v>
      </c>
      <c r="W32" s="64">
        <v>82</v>
      </c>
      <c r="X32" s="66">
        <f t="shared" si="10"/>
        <v>0.83673469387755106</v>
      </c>
      <c r="Z32" s="53">
        <f>cálculos!O32</f>
        <v>1</v>
      </c>
      <c r="AA32" s="54">
        <f t="shared" si="11"/>
        <v>0.1</v>
      </c>
      <c r="AB32" s="53">
        <f>cálculos!P32</f>
        <v>1</v>
      </c>
      <c r="AC32" s="54">
        <f t="shared" si="12"/>
        <v>0.25</v>
      </c>
    </row>
    <row r="33" spans="1:29" x14ac:dyDescent="0.25">
      <c r="A33" s="64" t="s">
        <v>5</v>
      </c>
      <c r="B33" s="64" t="s">
        <v>37</v>
      </c>
      <c r="C33" s="65">
        <v>130</v>
      </c>
      <c r="D33" s="65">
        <f t="shared" si="0"/>
        <v>86.666666666666671</v>
      </c>
      <c r="E33" s="64">
        <v>58</v>
      </c>
      <c r="F33" s="66">
        <f t="shared" si="1"/>
        <v>0.66923076923076918</v>
      </c>
      <c r="G33" s="64">
        <v>64</v>
      </c>
      <c r="H33" s="66">
        <f t="shared" si="2"/>
        <v>0.73846153846153839</v>
      </c>
      <c r="I33" s="64">
        <v>73</v>
      </c>
      <c r="J33" s="66">
        <f t="shared" si="3"/>
        <v>0.84230769230769231</v>
      </c>
      <c r="K33" s="64">
        <v>77</v>
      </c>
      <c r="L33" s="66">
        <f t="shared" si="4"/>
        <v>0.88846153846153841</v>
      </c>
      <c r="M33" s="64">
        <v>75</v>
      </c>
      <c r="N33" s="66">
        <f t="shared" si="5"/>
        <v>0.86538461538461531</v>
      </c>
      <c r="O33" s="64">
        <v>72</v>
      </c>
      <c r="P33" s="66">
        <f t="shared" si="6"/>
        <v>0.8307692307692307</v>
      </c>
      <c r="Q33" s="64">
        <v>69</v>
      </c>
      <c r="R33" s="66">
        <f t="shared" si="7"/>
        <v>0.7961538461538461</v>
      </c>
      <c r="S33" s="64">
        <v>88</v>
      </c>
      <c r="T33" s="66">
        <f t="shared" si="8"/>
        <v>1.0153846153846153</v>
      </c>
      <c r="U33" s="64">
        <v>83</v>
      </c>
      <c r="V33" s="66">
        <f t="shared" si="9"/>
        <v>0.95769230769230762</v>
      </c>
      <c r="W33" s="64">
        <v>91</v>
      </c>
      <c r="X33" s="66">
        <f t="shared" si="10"/>
        <v>1.05</v>
      </c>
      <c r="Z33" s="53">
        <f>cálculos!O33</f>
        <v>3</v>
      </c>
      <c r="AA33" s="54">
        <f t="shared" si="11"/>
        <v>0.30000000000000004</v>
      </c>
      <c r="AB33" s="53">
        <f>cálculos!P33</f>
        <v>1</v>
      </c>
      <c r="AC33" s="54">
        <f t="shared" si="12"/>
        <v>0.25</v>
      </c>
    </row>
    <row r="34" spans="1:29" x14ac:dyDescent="0.25">
      <c r="A34" s="64" t="s">
        <v>5</v>
      </c>
      <c r="B34" s="64" t="s">
        <v>38</v>
      </c>
      <c r="C34" s="65">
        <v>118</v>
      </c>
      <c r="D34" s="65">
        <f t="shared" si="0"/>
        <v>78.666666666666671</v>
      </c>
      <c r="E34" s="64">
        <v>46</v>
      </c>
      <c r="F34" s="66">
        <f t="shared" si="1"/>
        <v>0.5847457627118644</v>
      </c>
      <c r="G34" s="64">
        <v>74</v>
      </c>
      <c r="H34" s="66">
        <f t="shared" si="2"/>
        <v>0.94067796610169485</v>
      </c>
      <c r="I34" s="64">
        <v>74</v>
      </c>
      <c r="J34" s="66">
        <f t="shared" si="3"/>
        <v>0.94067796610169485</v>
      </c>
      <c r="K34" s="64">
        <v>92</v>
      </c>
      <c r="L34" s="66">
        <f t="shared" si="4"/>
        <v>1.1694915254237288</v>
      </c>
      <c r="M34" s="64">
        <v>94</v>
      </c>
      <c r="N34" s="66">
        <f t="shared" si="5"/>
        <v>1.1949152542372881</v>
      </c>
      <c r="O34" s="64">
        <v>90</v>
      </c>
      <c r="P34" s="66">
        <f t="shared" si="6"/>
        <v>1.1440677966101693</v>
      </c>
      <c r="Q34" s="64">
        <v>83</v>
      </c>
      <c r="R34" s="66">
        <f t="shared" si="7"/>
        <v>1.0550847457627117</v>
      </c>
      <c r="S34" s="64">
        <v>87</v>
      </c>
      <c r="T34" s="66">
        <f t="shared" si="8"/>
        <v>1.1059322033898304</v>
      </c>
      <c r="U34" s="64">
        <v>82</v>
      </c>
      <c r="V34" s="66">
        <f t="shared" si="9"/>
        <v>1.0423728813559321</v>
      </c>
      <c r="W34" s="64">
        <v>70</v>
      </c>
      <c r="X34" s="66">
        <f t="shared" si="10"/>
        <v>0.88983050847457623</v>
      </c>
      <c r="Z34" s="53">
        <f>cálculos!O34</f>
        <v>6</v>
      </c>
      <c r="AA34" s="54">
        <f t="shared" si="11"/>
        <v>0.60000000000000009</v>
      </c>
      <c r="AB34" s="53">
        <f>cálculos!P34</f>
        <v>2</v>
      </c>
      <c r="AC34" s="54">
        <f t="shared" si="12"/>
        <v>0.5</v>
      </c>
    </row>
    <row r="35" spans="1:29" x14ac:dyDescent="0.25">
      <c r="A35" s="64" t="s">
        <v>5</v>
      </c>
      <c r="B35" s="64" t="s">
        <v>39</v>
      </c>
      <c r="C35" s="65">
        <v>179</v>
      </c>
      <c r="D35" s="65">
        <f t="shared" si="0"/>
        <v>119.33333333333333</v>
      </c>
      <c r="E35" s="64">
        <v>114</v>
      </c>
      <c r="F35" s="66">
        <f t="shared" si="1"/>
        <v>0.95530726256983245</v>
      </c>
      <c r="G35" s="64">
        <v>120</v>
      </c>
      <c r="H35" s="66">
        <f t="shared" si="2"/>
        <v>1.005586592178771</v>
      </c>
      <c r="I35" s="64">
        <v>117</v>
      </c>
      <c r="J35" s="66">
        <f t="shared" si="3"/>
        <v>0.98044692737430172</v>
      </c>
      <c r="K35" s="64">
        <v>132</v>
      </c>
      <c r="L35" s="66">
        <f t="shared" si="4"/>
        <v>1.1061452513966481</v>
      </c>
      <c r="M35" s="64">
        <v>124</v>
      </c>
      <c r="N35" s="66">
        <f t="shared" si="5"/>
        <v>1.0391061452513968</v>
      </c>
      <c r="O35" s="64">
        <v>109</v>
      </c>
      <c r="P35" s="66">
        <f t="shared" si="6"/>
        <v>0.91340782122905029</v>
      </c>
      <c r="Q35" s="64">
        <v>122</v>
      </c>
      <c r="R35" s="66">
        <f t="shared" si="7"/>
        <v>1.0223463687150838</v>
      </c>
      <c r="S35" s="64">
        <v>131</v>
      </c>
      <c r="T35" s="66">
        <f t="shared" si="8"/>
        <v>1.0977653631284916</v>
      </c>
      <c r="U35" s="64">
        <v>113</v>
      </c>
      <c r="V35" s="66">
        <f t="shared" si="9"/>
        <v>0.94692737430167606</v>
      </c>
      <c r="W35" s="64">
        <v>119</v>
      </c>
      <c r="X35" s="66">
        <f t="shared" si="10"/>
        <v>0.99720670391061461</v>
      </c>
      <c r="Z35" s="53">
        <f>cálculos!O35</f>
        <v>8</v>
      </c>
      <c r="AA35" s="54">
        <f t="shared" si="11"/>
        <v>0.8</v>
      </c>
      <c r="AB35" s="53">
        <f>cálculos!P35</f>
        <v>3</v>
      </c>
      <c r="AC35" s="54">
        <f t="shared" si="12"/>
        <v>0.75</v>
      </c>
    </row>
    <row r="36" spans="1:29" x14ac:dyDescent="0.25">
      <c r="A36" s="64" t="s">
        <v>2</v>
      </c>
      <c r="B36" s="64" t="s">
        <v>40</v>
      </c>
      <c r="C36" s="65">
        <v>142</v>
      </c>
      <c r="D36" s="65">
        <f t="shared" si="0"/>
        <v>94.666666666666671</v>
      </c>
      <c r="E36" s="64">
        <v>87</v>
      </c>
      <c r="F36" s="66">
        <f t="shared" si="1"/>
        <v>0.91901408450704225</v>
      </c>
      <c r="G36" s="64">
        <v>102</v>
      </c>
      <c r="H36" s="66">
        <f t="shared" si="2"/>
        <v>1.0774647887323943</v>
      </c>
      <c r="I36" s="64">
        <v>102</v>
      </c>
      <c r="J36" s="66">
        <f t="shared" si="3"/>
        <v>1.0774647887323943</v>
      </c>
      <c r="K36" s="64">
        <v>96</v>
      </c>
      <c r="L36" s="66">
        <f t="shared" si="4"/>
        <v>1.0140845070422535</v>
      </c>
      <c r="M36" s="64">
        <v>97</v>
      </c>
      <c r="N36" s="66">
        <f t="shared" si="5"/>
        <v>1.0246478873239435</v>
      </c>
      <c r="O36" s="64">
        <v>106</v>
      </c>
      <c r="P36" s="66">
        <f t="shared" si="6"/>
        <v>1.1197183098591548</v>
      </c>
      <c r="Q36" s="64">
        <v>91</v>
      </c>
      <c r="R36" s="66">
        <f t="shared" si="7"/>
        <v>0.96126760563380276</v>
      </c>
      <c r="S36" s="64">
        <v>93</v>
      </c>
      <c r="T36" s="66">
        <f t="shared" si="8"/>
        <v>0.98239436619718301</v>
      </c>
      <c r="U36" s="64">
        <v>104</v>
      </c>
      <c r="V36" s="66">
        <f t="shared" si="9"/>
        <v>1.0985915492957745</v>
      </c>
      <c r="W36" s="64">
        <v>94</v>
      </c>
      <c r="X36" s="66">
        <f t="shared" si="10"/>
        <v>0.99295774647887314</v>
      </c>
      <c r="Z36" s="53">
        <f>cálculos!O36</f>
        <v>10</v>
      </c>
      <c r="AA36" s="54">
        <f t="shared" si="11"/>
        <v>1</v>
      </c>
      <c r="AB36" s="53">
        <f>cálculos!P36</f>
        <v>4</v>
      </c>
      <c r="AC36" s="54">
        <f t="shared" si="12"/>
        <v>1</v>
      </c>
    </row>
    <row r="37" spans="1:29" x14ac:dyDescent="0.25">
      <c r="A37" s="64" t="s">
        <v>5</v>
      </c>
      <c r="B37" s="64" t="s">
        <v>41</v>
      </c>
      <c r="C37" s="65">
        <v>556</v>
      </c>
      <c r="D37" s="65">
        <f t="shared" si="0"/>
        <v>370.66666666666669</v>
      </c>
      <c r="E37" s="64">
        <v>209</v>
      </c>
      <c r="F37" s="66">
        <f t="shared" si="1"/>
        <v>0.56384892086330929</v>
      </c>
      <c r="G37" s="64">
        <v>311</v>
      </c>
      <c r="H37" s="66">
        <f t="shared" si="2"/>
        <v>0.83902877697841727</v>
      </c>
      <c r="I37" s="64">
        <v>298</v>
      </c>
      <c r="J37" s="66">
        <f t="shared" si="3"/>
        <v>0.8039568345323741</v>
      </c>
      <c r="K37" s="64">
        <v>321</v>
      </c>
      <c r="L37" s="66">
        <f t="shared" si="4"/>
        <v>0.86600719424460426</v>
      </c>
      <c r="M37" s="64">
        <v>315</v>
      </c>
      <c r="N37" s="66">
        <f t="shared" si="5"/>
        <v>0.84982014388489202</v>
      </c>
      <c r="O37" s="64">
        <v>290</v>
      </c>
      <c r="P37" s="66">
        <f t="shared" si="6"/>
        <v>0.78237410071942437</v>
      </c>
      <c r="Q37" s="64">
        <v>226</v>
      </c>
      <c r="R37" s="66">
        <f t="shared" si="7"/>
        <v>0.60971223021582732</v>
      </c>
      <c r="S37" s="64">
        <v>254</v>
      </c>
      <c r="T37" s="66">
        <f t="shared" si="8"/>
        <v>0.68525179856115104</v>
      </c>
      <c r="U37" s="64">
        <v>288</v>
      </c>
      <c r="V37" s="66">
        <f t="shared" si="9"/>
        <v>0.77697841726618699</v>
      </c>
      <c r="W37" s="64">
        <v>199</v>
      </c>
      <c r="X37" s="66">
        <f t="shared" si="10"/>
        <v>0.53687050359712229</v>
      </c>
      <c r="Z37" s="53">
        <f>cálculos!O37</f>
        <v>0</v>
      </c>
      <c r="AA37" s="54">
        <f t="shared" si="11"/>
        <v>0</v>
      </c>
      <c r="AB37" s="53">
        <f>cálculos!P37</f>
        <v>0</v>
      </c>
      <c r="AC37" s="54">
        <f t="shared" si="12"/>
        <v>0</v>
      </c>
    </row>
    <row r="38" spans="1:29" x14ac:dyDescent="0.25">
      <c r="A38" s="64" t="s">
        <v>2</v>
      </c>
      <c r="B38" s="64" t="s">
        <v>42</v>
      </c>
      <c r="C38" s="65">
        <v>104</v>
      </c>
      <c r="D38" s="65">
        <f t="shared" si="0"/>
        <v>69.333333333333329</v>
      </c>
      <c r="E38" s="64">
        <v>78</v>
      </c>
      <c r="F38" s="66">
        <f t="shared" si="1"/>
        <v>1.125</v>
      </c>
      <c r="G38" s="64">
        <v>70</v>
      </c>
      <c r="H38" s="66">
        <f t="shared" si="2"/>
        <v>1.0096153846153846</v>
      </c>
      <c r="I38" s="64">
        <v>70</v>
      </c>
      <c r="J38" s="66">
        <f t="shared" si="3"/>
        <v>1.0096153846153846</v>
      </c>
      <c r="K38" s="64">
        <v>74</v>
      </c>
      <c r="L38" s="66">
        <f t="shared" si="4"/>
        <v>1.0673076923076923</v>
      </c>
      <c r="M38" s="64">
        <v>79</v>
      </c>
      <c r="N38" s="66">
        <f t="shared" si="5"/>
        <v>1.1394230769230771</v>
      </c>
      <c r="O38" s="64">
        <v>68</v>
      </c>
      <c r="P38" s="66">
        <f t="shared" si="6"/>
        <v>0.98076923076923084</v>
      </c>
      <c r="Q38" s="64">
        <v>71</v>
      </c>
      <c r="R38" s="66">
        <f t="shared" si="7"/>
        <v>1.0240384615384617</v>
      </c>
      <c r="S38" s="64">
        <v>71</v>
      </c>
      <c r="T38" s="66">
        <f t="shared" si="8"/>
        <v>1.0240384615384617</v>
      </c>
      <c r="U38" s="64">
        <v>80</v>
      </c>
      <c r="V38" s="66">
        <f t="shared" si="9"/>
        <v>1.153846153846154</v>
      </c>
      <c r="W38" s="64">
        <v>69</v>
      </c>
      <c r="X38" s="66">
        <f t="shared" si="10"/>
        <v>0.99519230769230771</v>
      </c>
      <c r="Z38" s="53">
        <f>cálculos!O38</f>
        <v>10</v>
      </c>
      <c r="AA38" s="54">
        <f t="shared" si="11"/>
        <v>1</v>
      </c>
      <c r="AB38" s="53">
        <f>cálculos!P38</f>
        <v>4</v>
      </c>
      <c r="AC38" s="54">
        <f t="shared" si="12"/>
        <v>1</v>
      </c>
    </row>
    <row r="39" spans="1:29" x14ac:dyDescent="0.25">
      <c r="A39" s="64" t="s">
        <v>5</v>
      </c>
      <c r="B39" s="64" t="s">
        <v>43</v>
      </c>
      <c r="C39" s="65">
        <v>446</v>
      </c>
      <c r="D39" s="65">
        <f t="shared" si="0"/>
        <v>297.33333333333331</v>
      </c>
      <c r="E39" s="64">
        <v>243</v>
      </c>
      <c r="F39" s="66">
        <f t="shared" si="1"/>
        <v>0.81726457399103147</v>
      </c>
      <c r="G39" s="64">
        <v>250</v>
      </c>
      <c r="H39" s="66">
        <f t="shared" si="2"/>
        <v>0.84080717488789247</v>
      </c>
      <c r="I39" s="64">
        <v>249</v>
      </c>
      <c r="J39" s="66">
        <f t="shared" si="3"/>
        <v>0.83744394618834084</v>
      </c>
      <c r="K39" s="64">
        <v>266</v>
      </c>
      <c r="L39" s="66">
        <f t="shared" si="4"/>
        <v>0.89461883408071752</v>
      </c>
      <c r="M39" s="64">
        <v>258</v>
      </c>
      <c r="N39" s="66">
        <f t="shared" si="5"/>
        <v>0.86771300448430499</v>
      </c>
      <c r="O39" s="64">
        <v>269</v>
      </c>
      <c r="P39" s="66">
        <f t="shared" si="6"/>
        <v>0.9047085201793722</v>
      </c>
      <c r="Q39" s="64">
        <v>216</v>
      </c>
      <c r="R39" s="66">
        <f t="shared" si="7"/>
        <v>0.72645739910313911</v>
      </c>
      <c r="S39" s="64">
        <v>259</v>
      </c>
      <c r="T39" s="66">
        <f t="shared" si="8"/>
        <v>0.87107623318385652</v>
      </c>
      <c r="U39" s="64">
        <v>246</v>
      </c>
      <c r="V39" s="66">
        <f t="shared" si="9"/>
        <v>0.82735426008968616</v>
      </c>
      <c r="W39" s="64">
        <v>244</v>
      </c>
      <c r="X39" s="66">
        <f t="shared" si="10"/>
        <v>0.820627802690583</v>
      </c>
      <c r="Z39" s="53">
        <f>cálculos!O39</f>
        <v>0</v>
      </c>
      <c r="AA39" s="54">
        <f t="shared" si="11"/>
        <v>0</v>
      </c>
      <c r="AB39" s="53">
        <f>cálculos!P39</f>
        <v>0</v>
      </c>
      <c r="AC39" s="54">
        <f t="shared" si="12"/>
        <v>0</v>
      </c>
    </row>
    <row r="40" spans="1:29" x14ac:dyDescent="0.25">
      <c r="A40" s="64" t="s">
        <v>3</v>
      </c>
      <c r="B40" s="64" t="s">
        <v>44</v>
      </c>
      <c r="C40" s="65">
        <v>455</v>
      </c>
      <c r="D40" s="65">
        <f t="shared" si="0"/>
        <v>303.33333333333331</v>
      </c>
      <c r="E40" s="64">
        <v>252</v>
      </c>
      <c r="F40" s="66">
        <f t="shared" si="1"/>
        <v>0.83076923076923082</v>
      </c>
      <c r="G40" s="64">
        <v>296</v>
      </c>
      <c r="H40" s="66">
        <f t="shared" si="2"/>
        <v>0.97582417582417591</v>
      </c>
      <c r="I40" s="64">
        <v>295</v>
      </c>
      <c r="J40" s="66">
        <f t="shared" si="3"/>
        <v>0.97252747252747263</v>
      </c>
      <c r="K40" s="64">
        <v>313</v>
      </c>
      <c r="L40" s="66">
        <f t="shared" si="4"/>
        <v>1.031868131868132</v>
      </c>
      <c r="M40" s="64">
        <v>311</v>
      </c>
      <c r="N40" s="66">
        <f t="shared" si="5"/>
        <v>1.0252747252747254</v>
      </c>
      <c r="O40" s="64">
        <v>287</v>
      </c>
      <c r="P40" s="66">
        <f t="shared" si="6"/>
        <v>0.94615384615384623</v>
      </c>
      <c r="Q40" s="64">
        <v>255</v>
      </c>
      <c r="R40" s="66">
        <f t="shared" si="7"/>
        <v>0.84065934065934067</v>
      </c>
      <c r="S40" s="64">
        <v>303</v>
      </c>
      <c r="T40" s="66">
        <f t="shared" si="8"/>
        <v>0.99890109890109902</v>
      </c>
      <c r="U40" s="64">
        <v>327</v>
      </c>
      <c r="V40" s="66">
        <f t="shared" si="9"/>
        <v>1.0780219780219782</v>
      </c>
      <c r="W40" s="64">
        <v>254</v>
      </c>
      <c r="X40" s="66">
        <f t="shared" si="10"/>
        <v>0.83736263736263739</v>
      </c>
      <c r="Z40" s="53">
        <f>cálculos!O40</f>
        <v>6</v>
      </c>
      <c r="AA40" s="54">
        <f t="shared" si="11"/>
        <v>0.60000000000000009</v>
      </c>
      <c r="AB40" s="53">
        <f>cálculos!P40</f>
        <v>4</v>
      </c>
      <c r="AC40" s="54">
        <f t="shared" si="12"/>
        <v>1</v>
      </c>
    </row>
    <row r="41" spans="1:29" x14ac:dyDescent="0.25">
      <c r="A41" s="64" t="s">
        <v>5</v>
      </c>
      <c r="B41" s="64" t="s">
        <v>45</v>
      </c>
      <c r="C41" s="65">
        <v>150</v>
      </c>
      <c r="D41" s="65">
        <f t="shared" si="0"/>
        <v>100</v>
      </c>
      <c r="E41" s="64">
        <v>36</v>
      </c>
      <c r="F41" s="66">
        <f t="shared" si="1"/>
        <v>0.36</v>
      </c>
      <c r="G41" s="64">
        <v>101</v>
      </c>
      <c r="H41" s="66">
        <f t="shared" si="2"/>
        <v>1.01</v>
      </c>
      <c r="I41" s="64">
        <v>103</v>
      </c>
      <c r="J41" s="66">
        <f t="shared" si="3"/>
        <v>1.03</v>
      </c>
      <c r="K41" s="64">
        <v>113</v>
      </c>
      <c r="L41" s="66">
        <f t="shared" si="4"/>
        <v>1.1299999999999999</v>
      </c>
      <c r="M41" s="64">
        <v>107</v>
      </c>
      <c r="N41" s="66">
        <f t="shared" si="5"/>
        <v>1.07</v>
      </c>
      <c r="O41" s="64">
        <v>100</v>
      </c>
      <c r="P41" s="66">
        <f t="shared" si="6"/>
        <v>1</v>
      </c>
      <c r="Q41" s="64">
        <v>84</v>
      </c>
      <c r="R41" s="66">
        <f t="shared" si="7"/>
        <v>0.84</v>
      </c>
      <c r="S41" s="64">
        <v>98</v>
      </c>
      <c r="T41" s="66">
        <f t="shared" si="8"/>
        <v>0.98</v>
      </c>
      <c r="U41" s="64">
        <v>98</v>
      </c>
      <c r="V41" s="66">
        <f t="shared" si="9"/>
        <v>0.98</v>
      </c>
      <c r="W41" s="64">
        <v>87</v>
      </c>
      <c r="X41" s="66">
        <f t="shared" si="10"/>
        <v>0.87</v>
      </c>
      <c r="Z41" s="53">
        <f>cálculos!O41</f>
        <v>7</v>
      </c>
      <c r="AA41" s="54">
        <f t="shared" si="11"/>
        <v>0.70000000000000007</v>
      </c>
      <c r="AB41" s="53">
        <f>cálculos!P41</f>
        <v>4</v>
      </c>
      <c r="AC41" s="54">
        <f t="shared" si="12"/>
        <v>1</v>
      </c>
    </row>
    <row r="42" spans="1:29" x14ac:dyDescent="0.25">
      <c r="A42" s="64" t="s">
        <v>2</v>
      </c>
      <c r="B42" s="64" t="s">
        <v>46</v>
      </c>
      <c r="C42" s="65">
        <v>160</v>
      </c>
      <c r="D42" s="65">
        <f t="shared" si="0"/>
        <v>106.66666666666667</v>
      </c>
      <c r="E42" s="64">
        <v>106</v>
      </c>
      <c r="F42" s="66">
        <f t="shared" si="1"/>
        <v>0.99374999999999991</v>
      </c>
      <c r="G42" s="64">
        <v>100</v>
      </c>
      <c r="H42" s="66">
        <f t="shared" si="2"/>
        <v>0.9375</v>
      </c>
      <c r="I42" s="64">
        <v>99</v>
      </c>
      <c r="J42" s="66">
        <f t="shared" si="3"/>
        <v>0.92812499999999998</v>
      </c>
      <c r="K42" s="64">
        <v>105</v>
      </c>
      <c r="L42" s="66">
        <f t="shared" si="4"/>
        <v>0.984375</v>
      </c>
      <c r="M42" s="64">
        <v>103</v>
      </c>
      <c r="N42" s="66">
        <f t="shared" si="5"/>
        <v>0.96562499999999996</v>
      </c>
      <c r="O42" s="64">
        <v>104</v>
      </c>
      <c r="P42" s="66">
        <f t="shared" si="6"/>
        <v>0.97499999999999998</v>
      </c>
      <c r="Q42" s="64">
        <v>89</v>
      </c>
      <c r="R42" s="66">
        <f t="shared" si="7"/>
        <v>0.83437499999999998</v>
      </c>
      <c r="S42" s="64">
        <v>99</v>
      </c>
      <c r="T42" s="66">
        <f t="shared" si="8"/>
        <v>0.92812499999999998</v>
      </c>
      <c r="U42" s="64">
        <v>102</v>
      </c>
      <c r="V42" s="66">
        <f t="shared" si="9"/>
        <v>0.95624999999999993</v>
      </c>
      <c r="W42" s="64">
        <v>101</v>
      </c>
      <c r="X42" s="66">
        <f t="shared" si="10"/>
        <v>0.94687499999999991</v>
      </c>
      <c r="Z42" s="53">
        <f>cálculos!O42</f>
        <v>5</v>
      </c>
      <c r="AA42" s="54">
        <f t="shared" si="11"/>
        <v>0.5</v>
      </c>
      <c r="AB42" s="53">
        <f>cálculos!P42</f>
        <v>2</v>
      </c>
      <c r="AC42" s="54">
        <f t="shared" si="12"/>
        <v>0.5</v>
      </c>
    </row>
    <row r="43" spans="1:29" x14ac:dyDescent="0.25">
      <c r="A43" s="64" t="s">
        <v>2</v>
      </c>
      <c r="B43" s="64" t="s">
        <v>47</v>
      </c>
      <c r="C43" s="65">
        <v>96</v>
      </c>
      <c r="D43" s="65">
        <f t="shared" si="0"/>
        <v>64</v>
      </c>
      <c r="E43" s="64">
        <v>82</v>
      </c>
      <c r="F43" s="66">
        <f t="shared" si="1"/>
        <v>1.28125</v>
      </c>
      <c r="G43" s="64">
        <v>70</v>
      </c>
      <c r="H43" s="66">
        <f t="shared" si="2"/>
        <v>1.09375</v>
      </c>
      <c r="I43" s="64">
        <v>69</v>
      </c>
      <c r="J43" s="66">
        <f t="shared" si="3"/>
        <v>1.078125</v>
      </c>
      <c r="K43" s="64">
        <v>87</v>
      </c>
      <c r="L43" s="66">
        <f t="shared" si="4"/>
        <v>1.359375</v>
      </c>
      <c r="M43" s="64">
        <v>87</v>
      </c>
      <c r="N43" s="66">
        <f t="shared" si="5"/>
        <v>1.359375</v>
      </c>
      <c r="O43" s="64">
        <v>74</v>
      </c>
      <c r="P43" s="66">
        <f t="shared" si="6"/>
        <v>1.15625</v>
      </c>
      <c r="Q43" s="64">
        <v>58</v>
      </c>
      <c r="R43" s="66">
        <f t="shared" si="7"/>
        <v>0.90625</v>
      </c>
      <c r="S43" s="64">
        <v>62</v>
      </c>
      <c r="T43" s="66">
        <f t="shared" si="8"/>
        <v>0.96875</v>
      </c>
      <c r="U43" s="64">
        <v>73</v>
      </c>
      <c r="V43" s="66">
        <f t="shared" si="9"/>
        <v>1.140625</v>
      </c>
      <c r="W43" s="64">
        <v>63</v>
      </c>
      <c r="X43" s="66">
        <f t="shared" si="10"/>
        <v>0.984375</v>
      </c>
      <c r="Z43" s="53">
        <f>cálculos!O43</f>
        <v>9</v>
      </c>
      <c r="AA43" s="54">
        <f t="shared" si="11"/>
        <v>0.9</v>
      </c>
      <c r="AB43" s="53">
        <f>cálculos!P43</f>
        <v>4</v>
      </c>
      <c r="AC43" s="54">
        <f t="shared" si="12"/>
        <v>1</v>
      </c>
    </row>
    <row r="44" spans="1:29" x14ac:dyDescent="0.25">
      <c r="A44" s="64" t="s">
        <v>4</v>
      </c>
      <c r="B44" s="64" t="s">
        <v>48</v>
      </c>
      <c r="C44" s="65">
        <v>2612</v>
      </c>
      <c r="D44" s="65">
        <f t="shared" si="0"/>
        <v>1741.3333333333333</v>
      </c>
      <c r="E44" s="64">
        <v>2382</v>
      </c>
      <c r="F44" s="66">
        <f t="shared" si="1"/>
        <v>1.3679173047473201</v>
      </c>
      <c r="G44" s="64">
        <v>1352</v>
      </c>
      <c r="H44" s="66">
        <f t="shared" si="2"/>
        <v>0.77641653905053598</v>
      </c>
      <c r="I44" s="64">
        <v>1350</v>
      </c>
      <c r="J44" s="66">
        <f t="shared" si="3"/>
        <v>0.7752679938744258</v>
      </c>
      <c r="K44" s="64">
        <v>1462</v>
      </c>
      <c r="L44" s="66">
        <f t="shared" si="4"/>
        <v>0.83958652373660037</v>
      </c>
      <c r="M44" s="64">
        <v>1437</v>
      </c>
      <c r="N44" s="66">
        <f t="shared" si="5"/>
        <v>0.82522970903522208</v>
      </c>
      <c r="O44" s="64">
        <v>1413</v>
      </c>
      <c r="P44" s="66">
        <f t="shared" si="6"/>
        <v>0.811447166921899</v>
      </c>
      <c r="Q44" s="64">
        <v>1265</v>
      </c>
      <c r="R44" s="66">
        <f t="shared" si="7"/>
        <v>0.7264548238897397</v>
      </c>
      <c r="S44" s="64">
        <v>1406</v>
      </c>
      <c r="T44" s="66">
        <f t="shared" si="8"/>
        <v>0.80742725880551303</v>
      </c>
      <c r="U44" s="64">
        <v>1532</v>
      </c>
      <c r="V44" s="66">
        <f t="shared" si="9"/>
        <v>0.87978560490045943</v>
      </c>
      <c r="W44" s="64">
        <v>1305</v>
      </c>
      <c r="X44" s="66">
        <f t="shared" si="10"/>
        <v>0.74942572741194491</v>
      </c>
      <c r="Z44" s="53">
        <f>cálculos!O44</f>
        <v>1</v>
      </c>
      <c r="AA44" s="54">
        <f t="shared" si="11"/>
        <v>0.1</v>
      </c>
      <c r="AB44" s="53">
        <f>cálculos!P44</f>
        <v>0</v>
      </c>
      <c r="AC44" s="54">
        <f t="shared" si="12"/>
        <v>0</v>
      </c>
    </row>
    <row r="45" spans="1:29" x14ac:dyDescent="0.25">
      <c r="A45" s="64" t="s">
        <v>4</v>
      </c>
      <c r="B45" s="64" t="s">
        <v>49</v>
      </c>
      <c r="C45" s="65">
        <v>174</v>
      </c>
      <c r="D45" s="65">
        <f t="shared" si="0"/>
        <v>116</v>
      </c>
      <c r="E45" s="64">
        <v>63</v>
      </c>
      <c r="F45" s="66">
        <f t="shared" si="1"/>
        <v>0.5431034482758621</v>
      </c>
      <c r="G45" s="64">
        <v>105</v>
      </c>
      <c r="H45" s="66">
        <f t="shared" si="2"/>
        <v>0.90517241379310343</v>
      </c>
      <c r="I45" s="64">
        <v>104</v>
      </c>
      <c r="J45" s="66">
        <f t="shared" si="3"/>
        <v>0.89655172413793105</v>
      </c>
      <c r="K45" s="64">
        <v>112</v>
      </c>
      <c r="L45" s="66">
        <f t="shared" si="4"/>
        <v>0.96551724137931039</v>
      </c>
      <c r="M45" s="64">
        <v>111</v>
      </c>
      <c r="N45" s="66">
        <f t="shared" si="5"/>
        <v>0.9568965517241379</v>
      </c>
      <c r="O45" s="64">
        <v>104</v>
      </c>
      <c r="P45" s="66">
        <f t="shared" si="6"/>
        <v>0.89655172413793105</v>
      </c>
      <c r="Q45" s="64">
        <v>93</v>
      </c>
      <c r="R45" s="66">
        <f t="shared" si="7"/>
        <v>0.80172413793103448</v>
      </c>
      <c r="S45" s="64">
        <v>84</v>
      </c>
      <c r="T45" s="66">
        <f t="shared" si="8"/>
        <v>0.72413793103448276</v>
      </c>
      <c r="U45" s="64">
        <v>91</v>
      </c>
      <c r="V45" s="66">
        <f t="shared" si="9"/>
        <v>0.78448275862068961</v>
      </c>
      <c r="W45" s="64">
        <v>85</v>
      </c>
      <c r="X45" s="66">
        <f t="shared" si="10"/>
        <v>0.73275862068965514</v>
      </c>
      <c r="Z45" s="53">
        <f>cálculos!O45</f>
        <v>2</v>
      </c>
      <c r="AA45" s="54">
        <f t="shared" si="11"/>
        <v>0.2</v>
      </c>
      <c r="AB45" s="53">
        <f>cálculos!P45</f>
        <v>1</v>
      </c>
      <c r="AC45" s="54">
        <f t="shared" si="12"/>
        <v>0.25</v>
      </c>
    </row>
    <row r="46" spans="1:29" x14ac:dyDescent="0.25">
      <c r="A46" s="64" t="s">
        <v>5</v>
      </c>
      <c r="B46" s="64" t="s">
        <v>50</v>
      </c>
      <c r="C46" s="65">
        <v>539</v>
      </c>
      <c r="D46" s="65">
        <f t="shared" si="0"/>
        <v>359.33333333333331</v>
      </c>
      <c r="E46" s="64">
        <v>254</v>
      </c>
      <c r="F46" s="66">
        <f t="shared" si="1"/>
        <v>0.70686456400742115</v>
      </c>
      <c r="G46" s="64">
        <v>339</v>
      </c>
      <c r="H46" s="66">
        <f t="shared" si="2"/>
        <v>0.94341372912801491</v>
      </c>
      <c r="I46" s="64">
        <v>340</v>
      </c>
      <c r="J46" s="66">
        <f t="shared" si="3"/>
        <v>0.94619666048237483</v>
      </c>
      <c r="K46" s="64">
        <v>361</v>
      </c>
      <c r="L46" s="66">
        <f t="shared" si="4"/>
        <v>1.0046382189239333</v>
      </c>
      <c r="M46" s="64">
        <v>358</v>
      </c>
      <c r="N46" s="66">
        <f t="shared" si="5"/>
        <v>0.99628942486085348</v>
      </c>
      <c r="O46" s="64">
        <v>330</v>
      </c>
      <c r="P46" s="66">
        <f t="shared" si="6"/>
        <v>0.91836734693877553</v>
      </c>
      <c r="Q46" s="64">
        <v>266</v>
      </c>
      <c r="R46" s="66">
        <f t="shared" si="7"/>
        <v>0.74025974025974028</v>
      </c>
      <c r="S46" s="64">
        <v>340</v>
      </c>
      <c r="T46" s="66">
        <f t="shared" si="8"/>
        <v>0.94619666048237483</v>
      </c>
      <c r="U46" s="64">
        <v>369</v>
      </c>
      <c r="V46" s="66">
        <f t="shared" si="9"/>
        <v>1.0269016697588127</v>
      </c>
      <c r="W46" s="64">
        <v>307</v>
      </c>
      <c r="X46" s="66">
        <f t="shared" si="10"/>
        <v>0.85435992578849729</v>
      </c>
      <c r="Z46" s="53">
        <f>cálculos!O46</f>
        <v>3</v>
      </c>
      <c r="AA46" s="54">
        <f t="shared" si="11"/>
        <v>0.30000000000000004</v>
      </c>
      <c r="AB46" s="53">
        <f>cálculos!P46</f>
        <v>2</v>
      </c>
      <c r="AC46" s="54">
        <f t="shared" si="12"/>
        <v>0.5</v>
      </c>
    </row>
    <row r="47" spans="1:29" x14ac:dyDescent="0.25">
      <c r="A47" s="64" t="s">
        <v>2</v>
      </c>
      <c r="B47" s="64" t="s">
        <v>51</v>
      </c>
      <c r="C47" s="65">
        <v>249</v>
      </c>
      <c r="D47" s="65">
        <f t="shared" si="0"/>
        <v>166</v>
      </c>
      <c r="E47" s="64">
        <v>47</v>
      </c>
      <c r="F47" s="66">
        <f t="shared" si="1"/>
        <v>0.28313253012048195</v>
      </c>
      <c r="G47" s="64">
        <v>137</v>
      </c>
      <c r="H47" s="66">
        <f t="shared" si="2"/>
        <v>0.82530120481927716</v>
      </c>
      <c r="I47" s="64">
        <v>136</v>
      </c>
      <c r="J47" s="66">
        <f t="shared" si="3"/>
        <v>0.81927710843373491</v>
      </c>
      <c r="K47" s="64">
        <v>147</v>
      </c>
      <c r="L47" s="66">
        <f t="shared" si="4"/>
        <v>0.88554216867469882</v>
      </c>
      <c r="M47" s="64">
        <v>143</v>
      </c>
      <c r="N47" s="66">
        <f t="shared" si="5"/>
        <v>0.86144578313253017</v>
      </c>
      <c r="O47" s="64">
        <v>136</v>
      </c>
      <c r="P47" s="66">
        <f t="shared" si="6"/>
        <v>0.81927710843373491</v>
      </c>
      <c r="Q47" s="64">
        <v>109</v>
      </c>
      <c r="R47" s="66">
        <f t="shared" si="7"/>
        <v>0.65662650602409633</v>
      </c>
      <c r="S47" s="64">
        <v>172</v>
      </c>
      <c r="T47" s="66">
        <f t="shared" si="8"/>
        <v>1.036144578313253</v>
      </c>
      <c r="U47" s="64">
        <v>158</v>
      </c>
      <c r="V47" s="66">
        <f t="shared" si="9"/>
        <v>0.95180722891566261</v>
      </c>
      <c r="W47" s="64">
        <v>143</v>
      </c>
      <c r="X47" s="66">
        <f t="shared" si="10"/>
        <v>0.86144578313253017</v>
      </c>
      <c r="Z47" s="53">
        <f>cálculos!O47</f>
        <v>2</v>
      </c>
      <c r="AA47" s="54">
        <f t="shared" si="11"/>
        <v>0.2</v>
      </c>
      <c r="AB47" s="53">
        <f>cálculos!P47</f>
        <v>1</v>
      </c>
      <c r="AC47" s="54">
        <f t="shared" si="12"/>
        <v>0.25</v>
      </c>
    </row>
    <row r="48" spans="1:29" x14ac:dyDescent="0.25">
      <c r="A48" s="64" t="s">
        <v>4</v>
      </c>
      <c r="B48" s="64" t="s">
        <v>52</v>
      </c>
      <c r="C48" s="65">
        <v>146</v>
      </c>
      <c r="D48" s="65">
        <f t="shared" si="0"/>
        <v>97.333333333333329</v>
      </c>
      <c r="E48" s="64">
        <v>50</v>
      </c>
      <c r="F48" s="66">
        <f t="shared" si="1"/>
        <v>0.51369863013698636</v>
      </c>
      <c r="G48" s="64">
        <v>84</v>
      </c>
      <c r="H48" s="66">
        <f t="shared" si="2"/>
        <v>0.86301369863013699</v>
      </c>
      <c r="I48" s="64">
        <v>84</v>
      </c>
      <c r="J48" s="66">
        <f t="shared" si="3"/>
        <v>0.86301369863013699</v>
      </c>
      <c r="K48" s="64">
        <v>84</v>
      </c>
      <c r="L48" s="66">
        <f t="shared" si="4"/>
        <v>0.86301369863013699</v>
      </c>
      <c r="M48" s="64">
        <v>85</v>
      </c>
      <c r="N48" s="66">
        <f t="shared" si="5"/>
        <v>0.87328767123287676</v>
      </c>
      <c r="O48" s="64">
        <v>75</v>
      </c>
      <c r="P48" s="66">
        <f t="shared" si="6"/>
        <v>0.77054794520547953</v>
      </c>
      <c r="Q48" s="64">
        <v>93</v>
      </c>
      <c r="R48" s="66">
        <f t="shared" si="7"/>
        <v>0.95547945205479456</v>
      </c>
      <c r="S48" s="64">
        <v>104</v>
      </c>
      <c r="T48" s="66">
        <f t="shared" si="8"/>
        <v>1.0684931506849316</v>
      </c>
      <c r="U48" s="64">
        <v>100</v>
      </c>
      <c r="V48" s="66">
        <f t="shared" si="9"/>
        <v>1.0273972602739727</v>
      </c>
      <c r="W48" s="64">
        <v>101</v>
      </c>
      <c r="X48" s="66">
        <f t="shared" si="10"/>
        <v>1.0376712328767124</v>
      </c>
      <c r="Z48" s="53">
        <f>cálculos!O48</f>
        <v>4</v>
      </c>
      <c r="AA48" s="54">
        <f t="shared" si="11"/>
        <v>0.4</v>
      </c>
      <c r="AB48" s="53">
        <f>cálculos!P48</f>
        <v>1</v>
      </c>
      <c r="AC48" s="54">
        <f t="shared" si="12"/>
        <v>0.25</v>
      </c>
    </row>
    <row r="49" spans="1:29" x14ac:dyDescent="0.25">
      <c r="A49" s="64" t="s">
        <v>5</v>
      </c>
      <c r="B49" s="64" t="s">
        <v>53</v>
      </c>
      <c r="C49" s="65">
        <v>307</v>
      </c>
      <c r="D49" s="65">
        <f t="shared" si="0"/>
        <v>204.66666666666666</v>
      </c>
      <c r="E49" s="64">
        <v>69</v>
      </c>
      <c r="F49" s="66">
        <f t="shared" si="1"/>
        <v>0.33713355048859939</v>
      </c>
      <c r="G49" s="64">
        <v>148</v>
      </c>
      <c r="H49" s="66">
        <f t="shared" si="2"/>
        <v>0.72312703583061888</v>
      </c>
      <c r="I49" s="64">
        <v>149</v>
      </c>
      <c r="J49" s="66">
        <f t="shared" si="3"/>
        <v>0.7280130293159609</v>
      </c>
      <c r="K49" s="64">
        <v>143</v>
      </c>
      <c r="L49" s="66">
        <f t="shared" si="4"/>
        <v>0.69869706840390877</v>
      </c>
      <c r="M49" s="64">
        <v>138</v>
      </c>
      <c r="N49" s="66">
        <f t="shared" si="5"/>
        <v>0.67426710097719877</v>
      </c>
      <c r="O49" s="64">
        <v>135</v>
      </c>
      <c r="P49" s="66">
        <f t="shared" si="6"/>
        <v>0.65960912052117271</v>
      </c>
      <c r="Q49" s="64">
        <v>140</v>
      </c>
      <c r="R49" s="66">
        <f t="shared" si="7"/>
        <v>0.68403908794788282</v>
      </c>
      <c r="S49" s="64">
        <v>162</v>
      </c>
      <c r="T49" s="66">
        <f t="shared" si="8"/>
        <v>0.79153094462540718</v>
      </c>
      <c r="U49" s="64">
        <v>164</v>
      </c>
      <c r="V49" s="66">
        <f t="shared" si="9"/>
        <v>0.80130293159609123</v>
      </c>
      <c r="W49" s="64">
        <v>158</v>
      </c>
      <c r="X49" s="66">
        <f t="shared" si="10"/>
        <v>0.7719869706840391</v>
      </c>
      <c r="Z49" s="53">
        <f>cálculos!O49</f>
        <v>0</v>
      </c>
      <c r="AA49" s="54">
        <f t="shared" si="11"/>
        <v>0</v>
      </c>
      <c r="AB49" s="53">
        <f>cálculos!P49</f>
        <v>0</v>
      </c>
      <c r="AC49" s="54">
        <f t="shared" si="12"/>
        <v>0</v>
      </c>
    </row>
    <row r="50" spans="1:29" x14ac:dyDescent="0.25">
      <c r="A50" s="64" t="s">
        <v>3</v>
      </c>
      <c r="B50" s="64" t="s">
        <v>54</v>
      </c>
      <c r="C50" s="65">
        <v>254</v>
      </c>
      <c r="D50" s="65">
        <f t="shared" si="0"/>
        <v>169.33333333333334</v>
      </c>
      <c r="E50" s="64">
        <v>97</v>
      </c>
      <c r="F50" s="66">
        <f t="shared" si="1"/>
        <v>0.57283464566929132</v>
      </c>
      <c r="G50" s="64">
        <v>172</v>
      </c>
      <c r="H50" s="66">
        <f t="shared" si="2"/>
        <v>1.015748031496063</v>
      </c>
      <c r="I50" s="64">
        <v>171</v>
      </c>
      <c r="J50" s="66">
        <f t="shared" si="3"/>
        <v>1.0098425196850394</v>
      </c>
      <c r="K50" s="64">
        <v>170</v>
      </c>
      <c r="L50" s="66">
        <f t="shared" si="4"/>
        <v>1.0039370078740157</v>
      </c>
      <c r="M50" s="64">
        <v>170</v>
      </c>
      <c r="N50" s="66">
        <f t="shared" si="5"/>
        <v>1.0039370078740157</v>
      </c>
      <c r="O50" s="64">
        <v>164</v>
      </c>
      <c r="P50" s="66">
        <f t="shared" si="6"/>
        <v>0.96850393700787396</v>
      </c>
      <c r="Q50" s="64">
        <v>179</v>
      </c>
      <c r="R50" s="66">
        <f t="shared" si="7"/>
        <v>1.0570866141732282</v>
      </c>
      <c r="S50" s="64">
        <v>180</v>
      </c>
      <c r="T50" s="66">
        <f t="shared" si="8"/>
        <v>1.0629921259842519</v>
      </c>
      <c r="U50" s="64">
        <v>180</v>
      </c>
      <c r="V50" s="66">
        <f t="shared" si="9"/>
        <v>1.0629921259842519</v>
      </c>
      <c r="W50" s="64">
        <v>174</v>
      </c>
      <c r="X50" s="66">
        <f t="shared" si="10"/>
        <v>1.0275590551181102</v>
      </c>
      <c r="Z50" s="53">
        <f>cálculos!O50</f>
        <v>9</v>
      </c>
      <c r="AA50" s="54">
        <f t="shared" si="11"/>
        <v>0.9</v>
      </c>
      <c r="AB50" s="53">
        <f>cálculos!P50</f>
        <v>4</v>
      </c>
      <c r="AC50" s="54">
        <f t="shared" si="12"/>
        <v>1</v>
      </c>
    </row>
    <row r="51" spans="1:29" x14ac:dyDescent="0.25">
      <c r="A51" s="64" t="s">
        <v>3</v>
      </c>
      <c r="B51" s="64" t="s">
        <v>55</v>
      </c>
      <c r="C51" s="65">
        <v>87</v>
      </c>
      <c r="D51" s="65">
        <f t="shared" si="0"/>
        <v>58</v>
      </c>
      <c r="E51" s="64">
        <v>3</v>
      </c>
      <c r="F51" s="66">
        <f t="shared" si="1"/>
        <v>5.1724137931034482E-2</v>
      </c>
      <c r="G51" s="64">
        <v>36</v>
      </c>
      <c r="H51" s="66">
        <f t="shared" si="2"/>
        <v>0.62068965517241381</v>
      </c>
      <c r="I51" s="64">
        <v>37</v>
      </c>
      <c r="J51" s="66">
        <f t="shared" si="3"/>
        <v>0.63793103448275867</v>
      </c>
      <c r="K51" s="64">
        <v>42</v>
      </c>
      <c r="L51" s="66">
        <f t="shared" si="4"/>
        <v>0.72413793103448276</v>
      </c>
      <c r="M51" s="64">
        <v>41</v>
      </c>
      <c r="N51" s="66">
        <f t="shared" si="5"/>
        <v>0.7068965517241379</v>
      </c>
      <c r="O51" s="64">
        <v>36</v>
      </c>
      <c r="P51" s="66">
        <f t="shared" si="6"/>
        <v>0.62068965517241381</v>
      </c>
      <c r="Q51" s="64">
        <v>40</v>
      </c>
      <c r="R51" s="66">
        <f t="shared" si="7"/>
        <v>0.68965517241379315</v>
      </c>
      <c r="S51" s="64">
        <v>52</v>
      </c>
      <c r="T51" s="66">
        <f t="shared" si="8"/>
        <v>0.89655172413793105</v>
      </c>
      <c r="U51" s="64">
        <v>55</v>
      </c>
      <c r="V51" s="66">
        <f t="shared" si="9"/>
        <v>0.94827586206896552</v>
      </c>
      <c r="W51" s="64">
        <v>54</v>
      </c>
      <c r="X51" s="66">
        <f t="shared" si="10"/>
        <v>0.93103448275862066</v>
      </c>
      <c r="Z51" s="53">
        <f>cálculos!O51</f>
        <v>0</v>
      </c>
      <c r="AA51" s="54">
        <f t="shared" si="11"/>
        <v>0</v>
      </c>
      <c r="AB51" s="53">
        <f>cálculos!P51</f>
        <v>0</v>
      </c>
      <c r="AC51" s="54">
        <f t="shared" si="12"/>
        <v>0</v>
      </c>
    </row>
    <row r="52" spans="1:29" x14ac:dyDescent="0.25">
      <c r="A52" s="64" t="s">
        <v>5</v>
      </c>
      <c r="B52" s="64" t="s">
        <v>56</v>
      </c>
      <c r="C52" s="65">
        <v>192</v>
      </c>
      <c r="D52" s="65">
        <f t="shared" si="0"/>
        <v>128</v>
      </c>
      <c r="E52" s="64">
        <v>128</v>
      </c>
      <c r="F52" s="66">
        <f t="shared" si="1"/>
        <v>1</v>
      </c>
      <c r="G52" s="64">
        <v>143</v>
      </c>
      <c r="H52" s="66">
        <f t="shared" si="2"/>
        <v>1.1171875</v>
      </c>
      <c r="I52" s="64">
        <v>143</v>
      </c>
      <c r="J52" s="66">
        <f t="shared" si="3"/>
        <v>1.1171875</v>
      </c>
      <c r="K52" s="64">
        <v>161</v>
      </c>
      <c r="L52" s="66">
        <f t="shared" si="4"/>
        <v>1.2578125</v>
      </c>
      <c r="M52" s="64">
        <v>158</v>
      </c>
      <c r="N52" s="66">
        <f t="shared" si="5"/>
        <v>1.234375</v>
      </c>
      <c r="O52" s="64">
        <v>148</v>
      </c>
      <c r="P52" s="66">
        <f t="shared" si="6"/>
        <v>1.15625</v>
      </c>
      <c r="Q52" s="64">
        <v>138</v>
      </c>
      <c r="R52" s="66">
        <f t="shared" si="7"/>
        <v>1.078125</v>
      </c>
      <c r="S52" s="64">
        <v>140</v>
      </c>
      <c r="T52" s="66">
        <f t="shared" si="8"/>
        <v>1.09375</v>
      </c>
      <c r="U52" s="64">
        <v>134</v>
      </c>
      <c r="V52" s="66">
        <f t="shared" si="9"/>
        <v>1.046875</v>
      </c>
      <c r="W52" s="64">
        <v>143</v>
      </c>
      <c r="X52" s="66">
        <f t="shared" si="10"/>
        <v>1.1171875</v>
      </c>
      <c r="Z52" s="53">
        <f>cálculos!O52</f>
        <v>10</v>
      </c>
      <c r="AA52" s="54">
        <f t="shared" si="11"/>
        <v>1</v>
      </c>
      <c r="AB52" s="53">
        <f>cálculos!P52</f>
        <v>4</v>
      </c>
      <c r="AC52" s="54">
        <f t="shared" si="12"/>
        <v>1</v>
      </c>
    </row>
    <row r="53" spans="1:29" x14ac:dyDescent="0.25">
      <c r="A53" s="64" t="s">
        <v>5</v>
      </c>
      <c r="B53" s="64" t="s">
        <v>57</v>
      </c>
      <c r="C53" s="65">
        <v>178</v>
      </c>
      <c r="D53" s="65">
        <f t="shared" si="0"/>
        <v>118.66666666666667</v>
      </c>
      <c r="E53" s="64">
        <v>40</v>
      </c>
      <c r="F53" s="66">
        <f t="shared" si="1"/>
        <v>0.33707865168539325</v>
      </c>
      <c r="G53" s="64">
        <v>99</v>
      </c>
      <c r="H53" s="66">
        <f t="shared" si="2"/>
        <v>0.8342696629213483</v>
      </c>
      <c r="I53" s="64">
        <v>98</v>
      </c>
      <c r="J53" s="66">
        <f t="shared" si="3"/>
        <v>0.8258426966292135</v>
      </c>
      <c r="K53" s="64">
        <v>89</v>
      </c>
      <c r="L53" s="66">
        <f t="shared" si="4"/>
        <v>0.75</v>
      </c>
      <c r="M53" s="64">
        <v>88</v>
      </c>
      <c r="N53" s="66">
        <f t="shared" si="5"/>
        <v>0.74157303370786509</v>
      </c>
      <c r="O53" s="64">
        <v>95</v>
      </c>
      <c r="P53" s="66">
        <f t="shared" si="6"/>
        <v>0.800561797752809</v>
      </c>
      <c r="Q53" s="64">
        <v>108</v>
      </c>
      <c r="R53" s="66">
        <f t="shared" si="7"/>
        <v>0.9101123595505618</v>
      </c>
      <c r="S53" s="64">
        <v>132</v>
      </c>
      <c r="T53" s="66">
        <f t="shared" si="8"/>
        <v>1.1123595505617978</v>
      </c>
      <c r="U53" s="64">
        <v>126</v>
      </c>
      <c r="V53" s="66">
        <f t="shared" si="9"/>
        <v>1.0617977528089888</v>
      </c>
      <c r="W53" s="64">
        <v>134</v>
      </c>
      <c r="X53" s="66">
        <f t="shared" si="10"/>
        <v>1.1292134831460674</v>
      </c>
      <c r="Z53" s="53">
        <f>cálculos!O53</f>
        <v>3</v>
      </c>
      <c r="AA53" s="54">
        <f t="shared" si="11"/>
        <v>0.30000000000000004</v>
      </c>
      <c r="AB53" s="53">
        <f>cálculos!P53</f>
        <v>1</v>
      </c>
      <c r="AC53" s="54">
        <f t="shared" si="12"/>
        <v>0.25</v>
      </c>
    </row>
    <row r="54" spans="1:29" x14ac:dyDescent="0.25">
      <c r="A54" s="64" t="s">
        <v>3</v>
      </c>
      <c r="B54" s="64" t="s">
        <v>58</v>
      </c>
      <c r="C54" s="65">
        <v>655</v>
      </c>
      <c r="D54" s="65">
        <f t="shared" si="0"/>
        <v>436.66666666666669</v>
      </c>
      <c r="E54" s="64">
        <v>314</v>
      </c>
      <c r="F54" s="66">
        <f t="shared" si="1"/>
        <v>0.71908396946564879</v>
      </c>
      <c r="G54" s="64">
        <v>391</v>
      </c>
      <c r="H54" s="66">
        <f t="shared" si="2"/>
        <v>0.8954198473282442</v>
      </c>
      <c r="I54" s="64">
        <v>383</v>
      </c>
      <c r="J54" s="66">
        <f t="shared" si="3"/>
        <v>0.87709923664122136</v>
      </c>
      <c r="K54" s="64">
        <v>410</v>
      </c>
      <c r="L54" s="66">
        <f t="shared" si="4"/>
        <v>0.93893129770992367</v>
      </c>
      <c r="M54" s="64">
        <v>415</v>
      </c>
      <c r="N54" s="66">
        <f t="shared" si="5"/>
        <v>0.95038167938931295</v>
      </c>
      <c r="O54" s="64">
        <v>412</v>
      </c>
      <c r="P54" s="66">
        <f t="shared" si="6"/>
        <v>0.94351145038167938</v>
      </c>
      <c r="Q54" s="64">
        <v>369</v>
      </c>
      <c r="R54" s="66">
        <f t="shared" si="7"/>
        <v>0.84503816793893127</v>
      </c>
      <c r="S54" s="64">
        <v>419</v>
      </c>
      <c r="T54" s="66">
        <f t="shared" si="8"/>
        <v>0.95954198473282437</v>
      </c>
      <c r="U54" s="64">
        <v>425</v>
      </c>
      <c r="V54" s="66">
        <f t="shared" si="9"/>
        <v>0.97328244274809161</v>
      </c>
      <c r="W54" s="64">
        <v>413</v>
      </c>
      <c r="X54" s="66">
        <f t="shared" si="10"/>
        <v>0.94580152671755724</v>
      </c>
      <c r="Z54" s="53">
        <f>cálculos!O54</f>
        <v>3</v>
      </c>
      <c r="AA54" s="54">
        <f t="shared" si="11"/>
        <v>0.30000000000000004</v>
      </c>
      <c r="AB54" s="53">
        <f>cálculos!P54</f>
        <v>1</v>
      </c>
      <c r="AC54" s="54">
        <f t="shared" si="12"/>
        <v>0.25</v>
      </c>
    </row>
    <row r="55" spans="1:29" x14ac:dyDescent="0.25">
      <c r="A55" s="64" t="s">
        <v>4</v>
      </c>
      <c r="B55" s="64" t="s">
        <v>59</v>
      </c>
      <c r="C55" s="65">
        <v>225</v>
      </c>
      <c r="D55" s="65">
        <f t="shared" si="0"/>
        <v>150</v>
      </c>
      <c r="E55" s="64">
        <v>72</v>
      </c>
      <c r="F55" s="66">
        <f t="shared" si="1"/>
        <v>0.48</v>
      </c>
      <c r="G55" s="64">
        <v>150</v>
      </c>
      <c r="H55" s="66">
        <f t="shared" si="2"/>
        <v>1</v>
      </c>
      <c r="I55" s="64">
        <v>148</v>
      </c>
      <c r="J55" s="66">
        <f t="shared" si="3"/>
        <v>0.98666666666666669</v>
      </c>
      <c r="K55" s="64">
        <v>143</v>
      </c>
      <c r="L55" s="66">
        <f t="shared" si="4"/>
        <v>0.95333333333333337</v>
      </c>
      <c r="M55" s="64">
        <v>139</v>
      </c>
      <c r="N55" s="66">
        <f t="shared" si="5"/>
        <v>0.92666666666666664</v>
      </c>
      <c r="O55" s="64">
        <v>140</v>
      </c>
      <c r="P55" s="66">
        <f t="shared" si="6"/>
        <v>0.93333333333333335</v>
      </c>
      <c r="Q55" s="64">
        <v>145</v>
      </c>
      <c r="R55" s="66">
        <f t="shared" si="7"/>
        <v>0.96666666666666667</v>
      </c>
      <c r="S55" s="64">
        <v>125</v>
      </c>
      <c r="T55" s="66">
        <f t="shared" si="8"/>
        <v>0.83333333333333337</v>
      </c>
      <c r="U55" s="64">
        <v>136</v>
      </c>
      <c r="V55" s="66">
        <f t="shared" si="9"/>
        <v>0.90666666666666662</v>
      </c>
      <c r="W55" s="64">
        <v>130</v>
      </c>
      <c r="X55" s="66">
        <f t="shared" si="10"/>
        <v>0.8666666666666667</v>
      </c>
      <c r="Z55" s="53">
        <f>cálculos!O55</f>
        <v>5</v>
      </c>
      <c r="AA55" s="54">
        <f t="shared" si="11"/>
        <v>0.5</v>
      </c>
      <c r="AB55" s="53">
        <f>cálculos!P55</f>
        <v>3</v>
      </c>
      <c r="AC55" s="54">
        <f t="shared" si="12"/>
        <v>0.75</v>
      </c>
    </row>
    <row r="56" spans="1:29" x14ac:dyDescent="0.25">
      <c r="A56" s="64" t="s">
        <v>3</v>
      </c>
      <c r="B56" s="64" t="s">
        <v>60</v>
      </c>
      <c r="C56" s="65">
        <v>395</v>
      </c>
      <c r="D56" s="65">
        <f t="shared" si="0"/>
        <v>263.33333333333331</v>
      </c>
      <c r="E56" s="64">
        <v>48</v>
      </c>
      <c r="F56" s="66">
        <f t="shared" si="1"/>
        <v>0.18227848101265823</v>
      </c>
      <c r="G56" s="64">
        <v>214</v>
      </c>
      <c r="H56" s="66">
        <f t="shared" si="2"/>
        <v>0.81265822784810138</v>
      </c>
      <c r="I56" s="64">
        <v>213</v>
      </c>
      <c r="J56" s="66">
        <f t="shared" si="3"/>
        <v>0.80886075949367098</v>
      </c>
      <c r="K56" s="64">
        <v>243</v>
      </c>
      <c r="L56" s="66">
        <f t="shared" si="4"/>
        <v>0.92278481012658231</v>
      </c>
      <c r="M56" s="64">
        <v>232</v>
      </c>
      <c r="N56" s="66">
        <f t="shared" si="5"/>
        <v>0.88101265822784813</v>
      </c>
      <c r="O56" s="64">
        <v>207</v>
      </c>
      <c r="P56" s="66">
        <f t="shared" si="6"/>
        <v>0.78607594936708869</v>
      </c>
      <c r="Q56" s="64">
        <v>174</v>
      </c>
      <c r="R56" s="66">
        <f t="shared" si="7"/>
        <v>0.66075949367088616</v>
      </c>
      <c r="S56" s="64">
        <v>228</v>
      </c>
      <c r="T56" s="66">
        <f t="shared" si="8"/>
        <v>0.86582278481012664</v>
      </c>
      <c r="U56" s="64">
        <v>215</v>
      </c>
      <c r="V56" s="66">
        <f t="shared" si="9"/>
        <v>0.81645569620253167</v>
      </c>
      <c r="W56" s="64">
        <v>199</v>
      </c>
      <c r="X56" s="66">
        <f t="shared" si="10"/>
        <v>0.7556962025316456</v>
      </c>
      <c r="Z56" s="53">
        <f>cálculos!O56</f>
        <v>0</v>
      </c>
      <c r="AA56" s="54">
        <f t="shared" si="11"/>
        <v>0</v>
      </c>
      <c r="AB56" s="53">
        <f>cálculos!P56</f>
        <v>0</v>
      </c>
      <c r="AC56" s="54">
        <f t="shared" si="12"/>
        <v>0</v>
      </c>
    </row>
    <row r="57" spans="1:29" x14ac:dyDescent="0.25">
      <c r="A57" s="64" t="s">
        <v>3</v>
      </c>
      <c r="B57" s="64" t="s">
        <v>61</v>
      </c>
      <c r="C57" s="65">
        <v>345</v>
      </c>
      <c r="D57" s="65">
        <f t="shared" si="0"/>
        <v>230</v>
      </c>
      <c r="E57" s="64">
        <v>48</v>
      </c>
      <c r="F57" s="66">
        <f t="shared" si="1"/>
        <v>0.20869565217391303</v>
      </c>
      <c r="G57" s="64">
        <v>163</v>
      </c>
      <c r="H57" s="66">
        <f t="shared" si="2"/>
        <v>0.70869565217391306</v>
      </c>
      <c r="I57" s="64">
        <v>162</v>
      </c>
      <c r="J57" s="66">
        <f t="shared" si="3"/>
        <v>0.70434782608695656</v>
      </c>
      <c r="K57" s="64">
        <v>173</v>
      </c>
      <c r="L57" s="66">
        <f t="shared" si="4"/>
        <v>0.75217391304347825</v>
      </c>
      <c r="M57" s="64">
        <v>163</v>
      </c>
      <c r="N57" s="66">
        <f t="shared" si="5"/>
        <v>0.70869565217391306</v>
      </c>
      <c r="O57" s="64">
        <v>158</v>
      </c>
      <c r="P57" s="66">
        <f t="shared" si="6"/>
        <v>0.68695652173913047</v>
      </c>
      <c r="Q57" s="64">
        <v>163</v>
      </c>
      <c r="R57" s="66">
        <f t="shared" si="7"/>
        <v>0.70869565217391306</v>
      </c>
      <c r="S57" s="64">
        <v>195</v>
      </c>
      <c r="T57" s="66">
        <f t="shared" si="8"/>
        <v>0.84782608695652173</v>
      </c>
      <c r="U57" s="64">
        <v>208</v>
      </c>
      <c r="V57" s="66">
        <f t="shared" si="9"/>
        <v>0.90434782608695652</v>
      </c>
      <c r="W57" s="64">
        <v>178</v>
      </c>
      <c r="X57" s="66">
        <f t="shared" si="10"/>
        <v>0.77391304347826084</v>
      </c>
      <c r="Z57" s="53">
        <f>cálculos!O57</f>
        <v>0</v>
      </c>
      <c r="AA57" s="54">
        <f t="shared" si="11"/>
        <v>0</v>
      </c>
      <c r="AB57" s="53">
        <f>cálculos!P57</f>
        <v>0</v>
      </c>
      <c r="AC57" s="54">
        <f t="shared" si="12"/>
        <v>0</v>
      </c>
    </row>
    <row r="58" spans="1:29" x14ac:dyDescent="0.25">
      <c r="A58" s="64" t="s">
        <v>5</v>
      </c>
      <c r="B58" s="64" t="s">
        <v>62</v>
      </c>
      <c r="C58" s="65">
        <v>312</v>
      </c>
      <c r="D58" s="65">
        <f t="shared" si="0"/>
        <v>208</v>
      </c>
      <c r="E58" s="64">
        <v>120</v>
      </c>
      <c r="F58" s="66">
        <f t="shared" si="1"/>
        <v>0.57692307692307687</v>
      </c>
      <c r="G58" s="64">
        <v>196</v>
      </c>
      <c r="H58" s="66">
        <f t="shared" si="2"/>
        <v>0.94230769230769229</v>
      </c>
      <c r="I58" s="64">
        <v>196</v>
      </c>
      <c r="J58" s="66">
        <f t="shared" si="3"/>
        <v>0.94230769230769229</v>
      </c>
      <c r="K58" s="64">
        <v>184</v>
      </c>
      <c r="L58" s="66">
        <f t="shared" si="4"/>
        <v>0.88461538461538458</v>
      </c>
      <c r="M58" s="64">
        <v>174</v>
      </c>
      <c r="N58" s="66">
        <f t="shared" si="5"/>
        <v>0.83653846153846156</v>
      </c>
      <c r="O58" s="64">
        <v>168</v>
      </c>
      <c r="P58" s="66">
        <f t="shared" si="6"/>
        <v>0.80769230769230771</v>
      </c>
      <c r="Q58" s="64">
        <v>173</v>
      </c>
      <c r="R58" s="66">
        <f t="shared" si="7"/>
        <v>0.83173076923076927</v>
      </c>
      <c r="S58" s="64">
        <v>183</v>
      </c>
      <c r="T58" s="66">
        <f t="shared" si="8"/>
        <v>0.87980769230769229</v>
      </c>
      <c r="U58" s="64">
        <v>184</v>
      </c>
      <c r="V58" s="66">
        <f t="shared" si="9"/>
        <v>0.88461538461538458</v>
      </c>
      <c r="W58" s="64">
        <v>150</v>
      </c>
      <c r="X58" s="66">
        <f t="shared" si="10"/>
        <v>0.72115384615384615</v>
      </c>
      <c r="Z58" s="53">
        <f>cálculos!O58</f>
        <v>0</v>
      </c>
      <c r="AA58" s="54">
        <f t="shared" si="11"/>
        <v>0</v>
      </c>
      <c r="AB58" s="53">
        <f>cálculos!P58</f>
        <v>0</v>
      </c>
      <c r="AC58" s="54">
        <f t="shared" si="12"/>
        <v>0</v>
      </c>
    </row>
    <row r="59" spans="1:29" x14ac:dyDescent="0.25">
      <c r="A59" s="64" t="s">
        <v>3</v>
      </c>
      <c r="B59" s="64" t="s">
        <v>63</v>
      </c>
      <c r="C59" s="65">
        <v>93</v>
      </c>
      <c r="D59" s="65">
        <f t="shared" si="0"/>
        <v>62</v>
      </c>
      <c r="E59" s="64">
        <v>3</v>
      </c>
      <c r="F59" s="66">
        <f t="shared" si="1"/>
        <v>4.8387096774193547E-2</v>
      </c>
      <c r="G59" s="64">
        <v>64</v>
      </c>
      <c r="H59" s="66">
        <f t="shared" si="2"/>
        <v>1.032258064516129</v>
      </c>
      <c r="I59" s="64">
        <v>63</v>
      </c>
      <c r="J59" s="66">
        <f t="shared" si="3"/>
        <v>1.0161290322580645</v>
      </c>
      <c r="K59" s="64">
        <v>65</v>
      </c>
      <c r="L59" s="66">
        <f t="shared" si="4"/>
        <v>1.0483870967741935</v>
      </c>
      <c r="M59" s="64">
        <v>65</v>
      </c>
      <c r="N59" s="66">
        <f t="shared" si="5"/>
        <v>1.0483870967741935</v>
      </c>
      <c r="O59" s="64">
        <v>64</v>
      </c>
      <c r="P59" s="66">
        <f t="shared" si="6"/>
        <v>1.032258064516129</v>
      </c>
      <c r="Q59" s="64">
        <v>57</v>
      </c>
      <c r="R59" s="66">
        <f t="shared" si="7"/>
        <v>0.91935483870967738</v>
      </c>
      <c r="S59" s="64">
        <v>66</v>
      </c>
      <c r="T59" s="66">
        <f t="shared" si="8"/>
        <v>1.064516129032258</v>
      </c>
      <c r="U59" s="64">
        <v>65</v>
      </c>
      <c r="V59" s="66">
        <f t="shared" si="9"/>
        <v>1.0483870967741935</v>
      </c>
      <c r="W59" s="64">
        <v>67</v>
      </c>
      <c r="X59" s="66">
        <f t="shared" si="10"/>
        <v>1.0806451612903225</v>
      </c>
      <c r="Z59" s="53">
        <f>cálculos!O59</f>
        <v>8</v>
      </c>
      <c r="AA59" s="54">
        <f t="shared" si="11"/>
        <v>0.8</v>
      </c>
      <c r="AB59" s="53">
        <f>cálculos!P59</f>
        <v>4</v>
      </c>
      <c r="AC59" s="54">
        <f t="shared" si="12"/>
        <v>1</v>
      </c>
    </row>
    <row r="60" spans="1:29" x14ac:dyDescent="0.25">
      <c r="A60" s="64" t="s">
        <v>5</v>
      </c>
      <c r="B60" s="64" t="s">
        <v>64</v>
      </c>
      <c r="C60" s="65">
        <v>203</v>
      </c>
      <c r="D60" s="65">
        <f t="shared" si="0"/>
        <v>135.33333333333334</v>
      </c>
      <c r="E60" s="64">
        <v>30</v>
      </c>
      <c r="F60" s="66">
        <f t="shared" si="1"/>
        <v>0.22167487684729062</v>
      </c>
      <c r="G60" s="64">
        <v>118</v>
      </c>
      <c r="H60" s="66">
        <f t="shared" si="2"/>
        <v>0.87192118226600979</v>
      </c>
      <c r="I60" s="64">
        <v>118</v>
      </c>
      <c r="J60" s="66">
        <f t="shared" si="3"/>
        <v>0.87192118226600979</v>
      </c>
      <c r="K60" s="64">
        <v>144</v>
      </c>
      <c r="L60" s="66">
        <f t="shared" si="4"/>
        <v>1.0640394088669951</v>
      </c>
      <c r="M60" s="64">
        <v>141</v>
      </c>
      <c r="N60" s="66">
        <f t="shared" si="5"/>
        <v>1.041871921182266</v>
      </c>
      <c r="O60" s="64">
        <v>134</v>
      </c>
      <c r="P60" s="66">
        <f t="shared" si="6"/>
        <v>0.99014778325123143</v>
      </c>
      <c r="Q60" s="64">
        <v>108</v>
      </c>
      <c r="R60" s="66">
        <f t="shared" si="7"/>
        <v>0.79802955665024622</v>
      </c>
      <c r="S60" s="64">
        <v>137</v>
      </c>
      <c r="T60" s="66">
        <f t="shared" si="8"/>
        <v>1.0123152709359604</v>
      </c>
      <c r="U60" s="64">
        <v>120</v>
      </c>
      <c r="V60" s="66">
        <f t="shared" si="9"/>
        <v>0.88669950738916248</v>
      </c>
      <c r="W60" s="64">
        <v>124</v>
      </c>
      <c r="X60" s="66">
        <f t="shared" si="10"/>
        <v>0.91625615763546797</v>
      </c>
      <c r="Z60" s="53">
        <f>cálculos!O60</f>
        <v>4</v>
      </c>
      <c r="AA60" s="54">
        <f t="shared" si="11"/>
        <v>0.4</v>
      </c>
      <c r="AB60" s="53">
        <f>cálculos!P60</f>
        <v>1</v>
      </c>
      <c r="AC60" s="54">
        <f t="shared" si="12"/>
        <v>0.25</v>
      </c>
    </row>
    <row r="61" spans="1:29" x14ac:dyDescent="0.25">
      <c r="A61" s="64" t="s">
        <v>4</v>
      </c>
      <c r="B61" s="64" t="s">
        <v>65</v>
      </c>
      <c r="C61" s="65">
        <v>289</v>
      </c>
      <c r="D61" s="65">
        <f t="shared" si="0"/>
        <v>192.66666666666666</v>
      </c>
      <c r="E61" s="64">
        <v>54</v>
      </c>
      <c r="F61" s="66">
        <f t="shared" si="1"/>
        <v>0.28027681660899656</v>
      </c>
      <c r="G61" s="64">
        <v>193</v>
      </c>
      <c r="H61" s="66">
        <f t="shared" si="2"/>
        <v>1.0017301038062285</v>
      </c>
      <c r="I61" s="64">
        <v>194</v>
      </c>
      <c r="J61" s="66">
        <f t="shared" si="3"/>
        <v>1.0069204152249136</v>
      </c>
      <c r="K61" s="64">
        <v>208</v>
      </c>
      <c r="L61" s="66">
        <f t="shared" si="4"/>
        <v>1.0795847750865053</v>
      </c>
      <c r="M61" s="64">
        <v>210</v>
      </c>
      <c r="N61" s="66">
        <f t="shared" si="5"/>
        <v>1.0899653979238755</v>
      </c>
      <c r="O61" s="64">
        <v>203</v>
      </c>
      <c r="P61" s="66">
        <f t="shared" si="6"/>
        <v>1.0536332179930796</v>
      </c>
      <c r="Q61" s="64">
        <v>209</v>
      </c>
      <c r="R61" s="66">
        <f t="shared" si="7"/>
        <v>1.0847750865051904</v>
      </c>
      <c r="S61" s="64">
        <v>210</v>
      </c>
      <c r="T61" s="66">
        <f t="shared" si="8"/>
        <v>1.0899653979238755</v>
      </c>
      <c r="U61" s="64">
        <v>219</v>
      </c>
      <c r="V61" s="66">
        <f t="shared" si="9"/>
        <v>1.1366782006920415</v>
      </c>
      <c r="W61" s="64">
        <v>200</v>
      </c>
      <c r="X61" s="66">
        <f t="shared" si="10"/>
        <v>1.0380622837370244</v>
      </c>
      <c r="Z61" s="53">
        <f>cálculos!O61</f>
        <v>9</v>
      </c>
      <c r="AA61" s="54">
        <f t="shared" si="11"/>
        <v>0.9</v>
      </c>
      <c r="AB61" s="53">
        <f>cálculos!P61</f>
        <v>4</v>
      </c>
      <c r="AC61" s="54">
        <f t="shared" si="12"/>
        <v>1</v>
      </c>
    </row>
    <row r="62" spans="1:29" x14ac:dyDescent="0.25">
      <c r="A62" s="64" t="s">
        <v>5</v>
      </c>
      <c r="B62" s="64" t="s">
        <v>66</v>
      </c>
      <c r="C62" s="65">
        <v>116</v>
      </c>
      <c r="D62" s="65">
        <f t="shared" si="0"/>
        <v>77.333333333333329</v>
      </c>
      <c r="E62" s="64">
        <v>45</v>
      </c>
      <c r="F62" s="66">
        <f t="shared" si="1"/>
        <v>0.58189655172413801</v>
      </c>
      <c r="G62" s="64">
        <v>58</v>
      </c>
      <c r="H62" s="66">
        <f t="shared" si="2"/>
        <v>0.75</v>
      </c>
      <c r="I62" s="64">
        <v>60</v>
      </c>
      <c r="J62" s="66">
        <f t="shared" si="3"/>
        <v>0.77586206896551724</v>
      </c>
      <c r="K62" s="64">
        <v>84</v>
      </c>
      <c r="L62" s="66">
        <f t="shared" si="4"/>
        <v>1.0862068965517242</v>
      </c>
      <c r="M62" s="64">
        <v>85</v>
      </c>
      <c r="N62" s="66">
        <f t="shared" si="5"/>
        <v>1.0991379310344829</v>
      </c>
      <c r="O62" s="64">
        <v>75</v>
      </c>
      <c r="P62" s="66">
        <f t="shared" si="6"/>
        <v>0.96982758620689657</v>
      </c>
      <c r="Q62" s="64">
        <v>89</v>
      </c>
      <c r="R62" s="66">
        <f t="shared" si="7"/>
        <v>1.1508620689655173</v>
      </c>
      <c r="S62" s="64">
        <v>85</v>
      </c>
      <c r="T62" s="66">
        <f t="shared" si="8"/>
        <v>1.0991379310344829</v>
      </c>
      <c r="U62" s="64">
        <v>93</v>
      </c>
      <c r="V62" s="66">
        <f t="shared" si="9"/>
        <v>1.2025862068965518</v>
      </c>
      <c r="W62" s="64">
        <v>79</v>
      </c>
      <c r="X62" s="66">
        <f t="shared" si="10"/>
        <v>1.021551724137931</v>
      </c>
      <c r="Z62" s="53">
        <f>cálculos!O62</f>
        <v>7</v>
      </c>
      <c r="AA62" s="54">
        <f t="shared" si="11"/>
        <v>0.70000000000000007</v>
      </c>
      <c r="AB62" s="53">
        <f>cálculos!P62</f>
        <v>2</v>
      </c>
      <c r="AC62" s="54">
        <f t="shared" si="12"/>
        <v>0.5</v>
      </c>
    </row>
    <row r="63" spans="1:29" x14ac:dyDescent="0.25">
      <c r="A63" s="64" t="s">
        <v>2</v>
      </c>
      <c r="B63" s="64" t="s">
        <v>67</v>
      </c>
      <c r="C63" s="65">
        <v>117</v>
      </c>
      <c r="D63" s="65">
        <f t="shared" si="0"/>
        <v>78</v>
      </c>
      <c r="E63" s="64">
        <v>43</v>
      </c>
      <c r="F63" s="66">
        <f t="shared" si="1"/>
        <v>0.55128205128205132</v>
      </c>
      <c r="G63" s="64">
        <v>63</v>
      </c>
      <c r="H63" s="66">
        <f t="shared" si="2"/>
        <v>0.80769230769230771</v>
      </c>
      <c r="I63" s="64">
        <v>63</v>
      </c>
      <c r="J63" s="66">
        <f t="shared" si="3"/>
        <v>0.80769230769230771</v>
      </c>
      <c r="K63" s="64">
        <v>82</v>
      </c>
      <c r="L63" s="66">
        <f t="shared" si="4"/>
        <v>1.0512820512820513</v>
      </c>
      <c r="M63" s="64">
        <v>83</v>
      </c>
      <c r="N63" s="66">
        <f t="shared" si="5"/>
        <v>1.0641025641025641</v>
      </c>
      <c r="O63" s="64">
        <v>74</v>
      </c>
      <c r="P63" s="66">
        <f t="shared" si="6"/>
        <v>0.94871794871794868</v>
      </c>
      <c r="Q63" s="64">
        <v>56</v>
      </c>
      <c r="R63" s="66">
        <f t="shared" si="7"/>
        <v>0.71794871794871795</v>
      </c>
      <c r="S63" s="64">
        <v>76</v>
      </c>
      <c r="T63" s="66">
        <f t="shared" si="8"/>
        <v>0.97435897435897434</v>
      </c>
      <c r="U63" s="64">
        <v>75</v>
      </c>
      <c r="V63" s="66">
        <f t="shared" si="9"/>
        <v>0.96153846153846156</v>
      </c>
      <c r="W63" s="64">
        <v>73</v>
      </c>
      <c r="X63" s="66">
        <f t="shared" si="10"/>
        <v>0.9358974358974359</v>
      </c>
      <c r="Z63" s="53">
        <f>cálculos!O63</f>
        <v>4</v>
      </c>
      <c r="AA63" s="54">
        <f t="shared" si="11"/>
        <v>0.4</v>
      </c>
      <c r="AB63" s="53">
        <f>cálculos!P63</f>
        <v>2</v>
      </c>
      <c r="AC63" s="54">
        <f t="shared" si="12"/>
        <v>0.5</v>
      </c>
    </row>
    <row r="64" spans="1:29" x14ac:dyDescent="0.25">
      <c r="A64" s="64" t="s">
        <v>2</v>
      </c>
      <c r="B64" s="64" t="s">
        <v>68</v>
      </c>
      <c r="C64" s="65">
        <v>715</v>
      </c>
      <c r="D64" s="65">
        <f t="shared" si="0"/>
        <v>476.66666666666669</v>
      </c>
      <c r="E64" s="64">
        <v>401</v>
      </c>
      <c r="F64" s="66">
        <f t="shared" si="1"/>
        <v>0.84125874125874123</v>
      </c>
      <c r="G64" s="64">
        <v>388</v>
      </c>
      <c r="H64" s="66">
        <f t="shared" si="2"/>
        <v>0.813986013986014</v>
      </c>
      <c r="I64" s="64">
        <v>393</v>
      </c>
      <c r="J64" s="66">
        <f t="shared" si="3"/>
        <v>0.82447552447552441</v>
      </c>
      <c r="K64" s="64">
        <v>442</v>
      </c>
      <c r="L64" s="66">
        <f t="shared" si="4"/>
        <v>0.92727272727272725</v>
      </c>
      <c r="M64" s="64">
        <v>453</v>
      </c>
      <c r="N64" s="66">
        <f t="shared" si="5"/>
        <v>0.95034965034965035</v>
      </c>
      <c r="O64" s="64">
        <v>404</v>
      </c>
      <c r="P64" s="66">
        <f t="shared" si="6"/>
        <v>0.84755244755244752</v>
      </c>
      <c r="Q64" s="64">
        <v>352</v>
      </c>
      <c r="R64" s="66">
        <f t="shared" si="7"/>
        <v>0.73846153846153839</v>
      </c>
      <c r="S64" s="64">
        <v>415</v>
      </c>
      <c r="T64" s="66">
        <f t="shared" si="8"/>
        <v>0.87062937062937062</v>
      </c>
      <c r="U64" s="64">
        <v>395</v>
      </c>
      <c r="V64" s="66">
        <f t="shared" si="9"/>
        <v>0.82867132867132864</v>
      </c>
      <c r="W64" s="64">
        <v>396</v>
      </c>
      <c r="X64" s="66">
        <f t="shared" si="10"/>
        <v>0.8307692307692307</v>
      </c>
      <c r="Z64" s="53">
        <f>cálculos!O64</f>
        <v>1</v>
      </c>
      <c r="AA64" s="54">
        <f t="shared" si="11"/>
        <v>0.1</v>
      </c>
      <c r="AB64" s="53">
        <f>cálculos!P64</f>
        <v>0</v>
      </c>
      <c r="AC64" s="54">
        <f t="shared" si="12"/>
        <v>0</v>
      </c>
    </row>
    <row r="65" spans="1:29" x14ac:dyDescent="0.25">
      <c r="A65" s="64" t="s">
        <v>2</v>
      </c>
      <c r="B65" s="64" t="s">
        <v>69</v>
      </c>
      <c r="C65" s="65">
        <v>312</v>
      </c>
      <c r="D65" s="65">
        <f t="shared" si="0"/>
        <v>208</v>
      </c>
      <c r="E65" s="64">
        <v>153</v>
      </c>
      <c r="F65" s="66">
        <f t="shared" si="1"/>
        <v>0.73557692307692313</v>
      </c>
      <c r="G65" s="64">
        <v>156</v>
      </c>
      <c r="H65" s="66">
        <f t="shared" si="2"/>
        <v>0.75</v>
      </c>
      <c r="I65" s="64">
        <v>158</v>
      </c>
      <c r="J65" s="66">
        <f t="shared" si="3"/>
        <v>0.75961538461538458</v>
      </c>
      <c r="K65" s="64">
        <v>146</v>
      </c>
      <c r="L65" s="66">
        <f t="shared" si="4"/>
        <v>0.70192307692307687</v>
      </c>
      <c r="M65" s="64">
        <v>148</v>
      </c>
      <c r="N65" s="66">
        <f t="shared" si="5"/>
        <v>0.71153846153846156</v>
      </c>
      <c r="O65" s="64">
        <v>147</v>
      </c>
      <c r="P65" s="66">
        <f t="shared" si="6"/>
        <v>0.70673076923076927</v>
      </c>
      <c r="Q65" s="64">
        <v>168</v>
      </c>
      <c r="R65" s="66">
        <f t="shared" si="7"/>
        <v>0.80769230769230771</v>
      </c>
      <c r="S65" s="64">
        <v>161</v>
      </c>
      <c r="T65" s="66">
        <f t="shared" si="8"/>
        <v>0.77403846153846156</v>
      </c>
      <c r="U65" s="64">
        <v>189</v>
      </c>
      <c r="V65" s="66">
        <f t="shared" si="9"/>
        <v>0.90865384615384615</v>
      </c>
      <c r="W65" s="64">
        <v>145</v>
      </c>
      <c r="X65" s="66">
        <f t="shared" si="10"/>
        <v>0.69711538461538458</v>
      </c>
      <c r="Z65" s="53">
        <f>cálculos!O65</f>
        <v>0</v>
      </c>
      <c r="AA65" s="54">
        <f t="shared" si="11"/>
        <v>0</v>
      </c>
      <c r="AB65" s="53">
        <f>cálculos!P65</f>
        <v>0</v>
      </c>
      <c r="AC65" s="54">
        <f t="shared" si="12"/>
        <v>0</v>
      </c>
    </row>
    <row r="66" spans="1:29" x14ac:dyDescent="0.25">
      <c r="A66" s="64" t="s">
        <v>4</v>
      </c>
      <c r="B66" s="64" t="s">
        <v>70</v>
      </c>
      <c r="C66" s="65">
        <v>105</v>
      </c>
      <c r="D66" s="65">
        <f t="shared" si="0"/>
        <v>70</v>
      </c>
      <c r="E66" s="64">
        <v>43</v>
      </c>
      <c r="F66" s="66">
        <f t="shared" si="1"/>
        <v>0.61428571428571432</v>
      </c>
      <c r="G66" s="64">
        <v>68</v>
      </c>
      <c r="H66" s="66">
        <f t="shared" si="2"/>
        <v>0.97142857142857142</v>
      </c>
      <c r="I66" s="64">
        <v>70</v>
      </c>
      <c r="J66" s="66">
        <f t="shared" si="3"/>
        <v>1</v>
      </c>
      <c r="K66" s="64">
        <v>64</v>
      </c>
      <c r="L66" s="66">
        <f t="shared" si="4"/>
        <v>0.91428571428571426</v>
      </c>
      <c r="M66" s="64">
        <v>62</v>
      </c>
      <c r="N66" s="66">
        <f t="shared" si="5"/>
        <v>0.88571428571428568</v>
      </c>
      <c r="O66" s="64">
        <v>57</v>
      </c>
      <c r="P66" s="66">
        <f t="shared" si="6"/>
        <v>0.81428571428571428</v>
      </c>
      <c r="Q66" s="64">
        <v>69</v>
      </c>
      <c r="R66" s="66">
        <f t="shared" si="7"/>
        <v>0.98571428571428577</v>
      </c>
      <c r="S66" s="64">
        <v>75</v>
      </c>
      <c r="T66" s="66">
        <f t="shared" si="8"/>
        <v>1.0714285714285714</v>
      </c>
      <c r="U66" s="64">
        <v>81</v>
      </c>
      <c r="V66" s="66">
        <f t="shared" si="9"/>
        <v>1.1571428571428573</v>
      </c>
      <c r="W66" s="64">
        <v>75</v>
      </c>
      <c r="X66" s="66">
        <f t="shared" si="10"/>
        <v>1.0714285714285714</v>
      </c>
      <c r="Z66" s="53">
        <f>cálculos!O66</f>
        <v>6</v>
      </c>
      <c r="AA66" s="54">
        <f t="shared" si="11"/>
        <v>0.60000000000000009</v>
      </c>
      <c r="AB66" s="53">
        <f>cálculos!P66</f>
        <v>3</v>
      </c>
      <c r="AC66" s="54">
        <f t="shared" si="12"/>
        <v>0.75</v>
      </c>
    </row>
    <row r="67" spans="1:29" x14ac:dyDescent="0.25">
      <c r="A67" s="64" t="s">
        <v>4</v>
      </c>
      <c r="B67" s="64" t="s">
        <v>71</v>
      </c>
      <c r="C67" s="65">
        <v>390</v>
      </c>
      <c r="D67" s="65">
        <f t="shared" ref="D67:D79" si="13">(C67/12)*8</f>
        <v>260</v>
      </c>
      <c r="E67" s="64">
        <v>130</v>
      </c>
      <c r="F67" s="66">
        <f t="shared" ref="F67:F79" si="14">E67/D67</f>
        <v>0.5</v>
      </c>
      <c r="G67" s="64">
        <v>233</v>
      </c>
      <c r="H67" s="66">
        <f t="shared" ref="H67:H79" si="15">G67/D67</f>
        <v>0.89615384615384619</v>
      </c>
      <c r="I67" s="64">
        <v>232</v>
      </c>
      <c r="J67" s="66">
        <f t="shared" ref="J67:J79" si="16">I67/D67</f>
        <v>0.89230769230769236</v>
      </c>
      <c r="K67" s="64">
        <v>231</v>
      </c>
      <c r="L67" s="66">
        <f t="shared" ref="L67:L79" si="17">K67/D67</f>
        <v>0.88846153846153841</v>
      </c>
      <c r="M67" s="64">
        <v>229</v>
      </c>
      <c r="N67" s="66">
        <f t="shared" ref="N67:N79" si="18">M67/D67</f>
        <v>0.88076923076923075</v>
      </c>
      <c r="O67" s="64">
        <v>224</v>
      </c>
      <c r="P67" s="66">
        <f t="shared" ref="P67:P79" si="19">O67/D67</f>
        <v>0.86153846153846159</v>
      </c>
      <c r="Q67" s="64">
        <v>261</v>
      </c>
      <c r="R67" s="66">
        <f t="shared" ref="R67:R79" si="20">Q67/D67</f>
        <v>1.0038461538461538</v>
      </c>
      <c r="S67" s="64">
        <v>253</v>
      </c>
      <c r="T67" s="66">
        <f t="shared" ref="T67:T79" si="21">S67/D67</f>
        <v>0.97307692307692306</v>
      </c>
      <c r="U67" s="64">
        <v>291</v>
      </c>
      <c r="V67" s="66">
        <f t="shared" ref="V67:V79" si="22">U67/D67</f>
        <v>1.1192307692307693</v>
      </c>
      <c r="W67" s="64">
        <v>239</v>
      </c>
      <c r="X67" s="66">
        <f t="shared" ref="X67:X79" si="23">W67/D67</f>
        <v>0.91923076923076918</v>
      </c>
      <c r="Z67" s="53">
        <f>cálculos!O67</f>
        <v>3</v>
      </c>
      <c r="AA67" s="54">
        <f t="shared" ref="AA67:AA85" si="24">Z67*0.1</f>
        <v>0.30000000000000004</v>
      </c>
      <c r="AB67" s="53">
        <f>cálculos!P67</f>
        <v>1</v>
      </c>
      <c r="AC67" s="54">
        <f t="shared" ref="AC67:AC85" si="25">AB67*0.25</f>
        <v>0.25</v>
      </c>
    </row>
    <row r="68" spans="1:29" x14ac:dyDescent="0.25">
      <c r="A68" s="64" t="s">
        <v>5</v>
      </c>
      <c r="B68" s="64" t="s">
        <v>72</v>
      </c>
      <c r="C68" s="65">
        <v>136</v>
      </c>
      <c r="D68" s="65">
        <f t="shared" si="13"/>
        <v>90.666666666666671</v>
      </c>
      <c r="E68" s="64">
        <v>63</v>
      </c>
      <c r="F68" s="66">
        <f t="shared" si="14"/>
        <v>0.69485294117647056</v>
      </c>
      <c r="G68" s="64">
        <v>87</v>
      </c>
      <c r="H68" s="66">
        <f t="shared" si="15"/>
        <v>0.95955882352941169</v>
      </c>
      <c r="I68" s="64">
        <v>87</v>
      </c>
      <c r="J68" s="66">
        <f t="shared" si="16"/>
        <v>0.95955882352941169</v>
      </c>
      <c r="K68" s="64">
        <v>88</v>
      </c>
      <c r="L68" s="66">
        <f t="shared" si="17"/>
        <v>0.97058823529411764</v>
      </c>
      <c r="M68" s="64">
        <v>86</v>
      </c>
      <c r="N68" s="66">
        <f t="shared" si="18"/>
        <v>0.94852941176470584</v>
      </c>
      <c r="O68" s="64">
        <v>93</v>
      </c>
      <c r="P68" s="66">
        <f t="shared" si="19"/>
        <v>1.025735294117647</v>
      </c>
      <c r="Q68" s="64">
        <v>63</v>
      </c>
      <c r="R68" s="66">
        <f t="shared" si="20"/>
        <v>0.69485294117647056</v>
      </c>
      <c r="S68" s="64">
        <v>55</v>
      </c>
      <c r="T68" s="66">
        <f t="shared" si="21"/>
        <v>0.60661764705882348</v>
      </c>
      <c r="U68" s="64">
        <v>75</v>
      </c>
      <c r="V68" s="66">
        <f t="shared" si="22"/>
        <v>0.82720588235294112</v>
      </c>
      <c r="W68" s="64">
        <v>54</v>
      </c>
      <c r="X68" s="66">
        <f t="shared" si="23"/>
        <v>0.59558823529411764</v>
      </c>
      <c r="Z68" s="53">
        <f>cálculos!O68</f>
        <v>5</v>
      </c>
      <c r="AA68" s="54">
        <f t="shared" si="24"/>
        <v>0.5</v>
      </c>
      <c r="AB68" s="53">
        <f>cálculos!P68</f>
        <v>3</v>
      </c>
      <c r="AC68" s="54">
        <f t="shared" si="25"/>
        <v>0.75</v>
      </c>
    </row>
    <row r="69" spans="1:29" x14ac:dyDescent="0.25">
      <c r="A69" s="64" t="s">
        <v>3</v>
      </c>
      <c r="B69" s="64" t="s">
        <v>73</v>
      </c>
      <c r="C69" s="65">
        <v>1860</v>
      </c>
      <c r="D69" s="65">
        <f t="shared" si="13"/>
        <v>1240</v>
      </c>
      <c r="E69" s="64">
        <v>1635</v>
      </c>
      <c r="F69" s="66">
        <f t="shared" si="14"/>
        <v>1.3185483870967742</v>
      </c>
      <c r="G69" s="64">
        <v>986</v>
      </c>
      <c r="H69" s="66">
        <f t="shared" si="15"/>
        <v>0.79516129032258065</v>
      </c>
      <c r="I69" s="64">
        <v>977</v>
      </c>
      <c r="J69" s="66">
        <f t="shared" si="16"/>
        <v>0.78790322580645167</v>
      </c>
      <c r="K69" s="64">
        <v>1057</v>
      </c>
      <c r="L69" s="66">
        <f t="shared" si="17"/>
        <v>0.85241935483870968</v>
      </c>
      <c r="M69" s="64">
        <v>1023</v>
      </c>
      <c r="N69" s="66">
        <f t="shared" si="18"/>
        <v>0.82499999999999996</v>
      </c>
      <c r="O69" s="64">
        <v>991</v>
      </c>
      <c r="P69" s="66">
        <f t="shared" si="19"/>
        <v>0.79919354838709677</v>
      </c>
      <c r="Q69" s="64">
        <v>804</v>
      </c>
      <c r="R69" s="66">
        <f t="shared" si="20"/>
        <v>0.64838709677419359</v>
      </c>
      <c r="S69" s="64">
        <v>1079</v>
      </c>
      <c r="T69" s="66">
        <f t="shared" si="21"/>
        <v>0.87016129032258061</v>
      </c>
      <c r="U69" s="64">
        <v>1039</v>
      </c>
      <c r="V69" s="66">
        <f t="shared" si="22"/>
        <v>0.8379032258064516</v>
      </c>
      <c r="W69" s="64">
        <v>890</v>
      </c>
      <c r="X69" s="66">
        <f t="shared" si="23"/>
        <v>0.717741935483871</v>
      </c>
      <c r="Z69" s="53">
        <f>cálculos!O69</f>
        <v>1</v>
      </c>
      <c r="AA69" s="54">
        <f t="shared" si="24"/>
        <v>0.1</v>
      </c>
      <c r="AB69" s="53">
        <f>cálculos!P69</f>
        <v>0</v>
      </c>
      <c r="AC69" s="54">
        <f t="shared" si="25"/>
        <v>0</v>
      </c>
    </row>
    <row r="70" spans="1:29" x14ac:dyDescent="0.25">
      <c r="A70" s="64" t="s">
        <v>4</v>
      </c>
      <c r="B70" s="64" t="s">
        <v>74</v>
      </c>
      <c r="C70" s="65">
        <v>114</v>
      </c>
      <c r="D70" s="65">
        <f t="shared" si="13"/>
        <v>76</v>
      </c>
      <c r="E70" s="64">
        <v>57</v>
      </c>
      <c r="F70" s="66">
        <f t="shared" si="14"/>
        <v>0.75</v>
      </c>
      <c r="G70" s="64">
        <v>68</v>
      </c>
      <c r="H70" s="66">
        <f t="shared" si="15"/>
        <v>0.89473684210526316</v>
      </c>
      <c r="I70" s="64">
        <v>68</v>
      </c>
      <c r="J70" s="66">
        <f t="shared" si="16"/>
        <v>0.89473684210526316</v>
      </c>
      <c r="K70" s="64">
        <v>74</v>
      </c>
      <c r="L70" s="66">
        <f t="shared" si="17"/>
        <v>0.97368421052631582</v>
      </c>
      <c r="M70" s="64">
        <v>78</v>
      </c>
      <c r="N70" s="66">
        <f t="shared" si="18"/>
        <v>1.0263157894736843</v>
      </c>
      <c r="O70" s="64">
        <v>67</v>
      </c>
      <c r="P70" s="66">
        <f t="shared" si="19"/>
        <v>0.88157894736842102</v>
      </c>
      <c r="Q70" s="64">
        <v>62</v>
      </c>
      <c r="R70" s="66">
        <f t="shared" si="20"/>
        <v>0.81578947368421051</v>
      </c>
      <c r="S70" s="64">
        <v>78</v>
      </c>
      <c r="T70" s="66">
        <f t="shared" si="21"/>
        <v>1.0263157894736843</v>
      </c>
      <c r="U70" s="64">
        <v>79</v>
      </c>
      <c r="V70" s="66">
        <f t="shared" si="22"/>
        <v>1.0394736842105263</v>
      </c>
      <c r="W70" s="64">
        <v>77</v>
      </c>
      <c r="X70" s="66">
        <f t="shared" si="23"/>
        <v>1.013157894736842</v>
      </c>
      <c r="Z70" s="53">
        <f>cálculos!O70</f>
        <v>5</v>
      </c>
      <c r="AA70" s="54">
        <f t="shared" si="24"/>
        <v>0.5</v>
      </c>
      <c r="AB70" s="53">
        <f>cálculos!P70</f>
        <v>2</v>
      </c>
      <c r="AC70" s="54">
        <f t="shared" si="25"/>
        <v>0.5</v>
      </c>
    </row>
    <row r="71" spans="1:29" x14ac:dyDescent="0.25">
      <c r="A71" s="64" t="s">
        <v>2</v>
      </c>
      <c r="B71" s="64" t="s">
        <v>75</v>
      </c>
      <c r="C71" s="65">
        <v>7421</v>
      </c>
      <c r="D71" s="65">
        <f t="shared" si="13"/>
        <v>4947.333333333333</v>
      </c>
      <c r="E71" s="64">
        <v>5579</v>
      </c>
      <c r="F71" s="66">
        <f t="shared" si="14"/>
        <v>1.1276782104837624</v>
      </c>
      <c r="G71" s="64">
        <v>4063</v>
      </c>
      <c r="H71" s="66">
        <f t="shared" si="15"/>
        <v>0.8212505053227328</v>
      </c>
      <c r="I71" s="64">
        <v>4053</v>
      </c>
      <c r="J71" s="66">
        <f t="shared" si="16"/>
        <v>0.81922921439159146</v>
      </c>
      <c r="K71" s="64">
        <v>4379</v>
      </c>
      <c r="L71" s="66">
        <f t="shared" si="17"/>
        <v>0.88512329874679962</v>
      </c>
      <c r="M71" s="64">
        <v>4184</v>
      </c>
      <c r="N71" s="66">
        <f t="shared" si="18"/>
        <v>0.84570812558954322</v>
      </c>
      <c r="O71" s="64">
        <v>3846</v>
      </c>
      <c r="P71" s="66">
        <f t="shared" si="19"/>
        <v>0.77738849211696537</v>
      </c>
      <c r="Q71" s="64">
        <v>3464</v>
      </c>
      <c r="R71" s="66">
        <f t="shared" si="20"/>
        <v>0.70017517854736566</v>
      </c>
      <c r="S71" s="64">
        <v>4159</v>
      </c>
      <c r="T71" s="66">
        <f t="shared" si="21"/>
        <v>0.84065489826168982</v>
      </c>
      <c r="U71" s="64">
        <v>4246</v>
      </c>
      <c r="V71" s="66">
        <f t="shared" si="22"/>
        <v>0.85824012936261962</v>
      </c>
      <c r="W71" s="64">
        <v>3008</v>
      </c>
      <c r="X71" s="66">
        <f t="shared" si="23"/>
        <v>0.60800431208731975</v>
      </c>
      <c r="Z71" s="53">
        <f>cálculos!O71</f>
        <v>1</v>
      </c>
      <c r="AA71" s="54">
        <f t="shared" si="24"/>
        <v>0.1</v>
      </c>
      <c r="AB71" s="53">
        <f>cálculos!P71</f>
        <v>0</v>
      </c>
      <c r="AC71" s="54">
        <f t="shared" si="25"/>
        <v>0</v>
      </c>
    </row>
    <row r="72" spans="1:29" x14ac:dyDescent="0.25">
      <c r="A72" s="64" t="s">
        <v>4</v>
      </c>
      <c r="B72" s="64" t="s">
        <v>76</v>
      </c>
      <c r="C72" s="65">
        <v>455</v>
      </c>
      <c r="D72" s="65">
        <f t="shared" si="13"/>
        <v>303.33333333333331</v>
      </c>
      <c r="E72" s="64">
        <v>24</v>
      </c>
      <c r="F72" s="66">
        <f t="shared" si="14"/>
        <v>7.9120879120879131E-2</v>
      </c>
      <c r="G72" s="64">
        <v>251</v>
      </c>
      <c r="H72" s="66">
        <f t="shared" si="15"/>
        <v>0.82747252747252753</v>
      </c>
      <c r="I72" s="64">
        <v>251</v>
      </c>
      <c r="J72" s="66">
        <f t="shared" si="16"/>
        <v>0.82747252747252753</v>
      </c>
      <c r="K72" s="64">
        <v>256</v>
      </c>
      <c r="L72" s="66">
        <f t="shared" si="17"/>
        <v>0.84395604395604396</v>
      </c>
      <c r="M72" s="64">
        <v>253</v>
      </c>
      <c r="N72" s="66">
        <f t="shared" si="18"/>
        <v>0.8340659340659341</v>
      </c>
      <c r="O72" s="64">
        <v>250</v>
      </c>
      <c r="P72" s="66">
        <f t="shared" si="19"/>
        <v>0.82417582417582425</v>
      </c>
      <c r="Q72" s="64">
        <v>236</v>
      </c>
      <c r="R72" s="66">
        <f t="shared" si="20"/>
        <v>0.77802197802197803</v>
      </c>
      <c r="S72" s="64">
        <v>256</v>
      </c>
      <c r="T72" s="66">
        <f t="shared" si="21"/>
        <v>0.84395604395604396</v>
      </c>
      <c r="U72" s="64">
        <v>270</v>
      </c>
      <c r="V72" s="66">
        <f t="shared" si="22"/>
        <v>0.89010989010989017</v>
      </c>
      <c r="W72" s="64">
        <v>219</v>
      </c>
      <c r="X72" s="66">
        <f t="shared" si="23"/>
        <v>0.72197802197802208</v>
      </c>
      <c r="Z72" s="53">
        <f>cálculos!O72</f>
        <v>0</v>
      </c>
      <c r="AA72" s="54">
        <f t="shared" si="24"/>
        <v>0</v>
      </c>
      <c r="AB72" s="53">
        <f>cálculos!P72</f>
        <v>0</v>
      </c>
      <c r="AC72" s="54">
        <f t="shared" si="25"/>
        <v>0</v>
      </c>
    </row>
    <row r="73" spans="1:29" x14ac:dyDescent="0.25">
      <c r="A73" s="64" t="s">
        <v>5</v>
      </c>
      <c r="B73" s="64" t="s">
        <v>77</v>
      </c>
      <c r="C73" s="65">
        <v>246</v>
      </c>
      <c r="D73" s="65">
        <f t="shared" si="13"/>
        <v>164</v>
      </c>
      <c r="E73" s="64">
        <v>39</v>
      </c>
      <c r="F73" s="66">
        <f t="shared" si="14"/>
        <v>0.23780487804878048</v>
      </c>
      <c r="G73" s="64">
        <v>153</v>
      </c>
      <c r="H73" s="66">
        <f t="shared" si="15"/>
        <v>0.93292682926829273</v>
      </c>
      <c r="I73" s="64">
        <v>152</v>
      </c>
      <c r="J73" s="66">
        <f t="shared" si="16"/>
        <v>0.92682926829268297</v>
      </c>
      <c r="K73" s="64">
        <v>177</v>
      </c>
      <c r="L73" s="66">
        <f t="shared" si="17"/>
        <v>1.0792682926829269</v>
      </c>
      <c r="M73" s="64">
        <v>178</v>
      </c>
      <c r="N73" s="66">
        <f t="shared" si="18"/>
        <v>1.0853658536585367</v>
      </c>
      <c r="O73" s="64">
        <v>162</v>
      </c>
      <c r="P73" s="66">
        <f t="shared" si="19"/>
        <v>0.98780487804878048</v>
      </c>
      <c r="Q73" s="64">
        <v>157</v>
      </c>
      <c r="R73" s="66">
        <f t="shared" si="20"/>
        <v>0.95731707317073167</v>
      </c>
      <c r="S73" s="64">
        <v>167</v>
      </c>
      <c r="T73" s="66">
        <f t="shared" si="21"/>
        <v>1.0182926829268293</v>
      </c>
      <c r="U73" s="64">
        <v>169</v>
      </c>
      <c r="V73" s="66">
        <f t="shared" si="22"/>
        <v>1.0304878048780488</v>
      </c>
      <c r="W73" s="64">
        <v>146</v>
      </c>
      <c r="X73" s="66">
        <f t="shared" si="23"/>
        <v>0.8902439024390244</v>
      </c>
      <c r="Z73" s="53">
        <f>cálculos!O73</f>
        <v>6</v>
      </c>
      <c r="AA73" s="54">
        <f t="shared" si="24"/>
        <v>0.60000000000000009</v>
      </c>
      <c r="AB73" s="53">
        <f>cálculos!P73</f>
        <v>2</v>
      </c>
      <c r="AC73" s="54">
        <f t="shared" si="25"/>
        <v>0.5</v>
      </c>
    </row>
    <row r="74" spans="1:29" x14ac:dyDescent="0.25">
      <c r="A74" s="64" t="s">
        <v>2</v>
      </c>
      <c r="B74" s="64" t="s">
        <v>78</v>
      </c>
      <c r="C74" s="65">
        <v>338</v>
      </c>
      <c r="D74" s="65">
        <f t="shared" si="13"/>
        <v>225.33333333333334</v>
      </c>
      <c r="E74" s="64">
        <v>377</v>
      </c>
      <c r="F74" s="66">
        <f t="shared" si="14"/>
        <v>1.6730769230769229</v>
      </c>
      <c r="G74" s="64">
        <v>247</v>
      </c>
      <c r="H74" s="66">
        <f t="shared" si="15"/>
        <v>1.096153846153846</v>
      </c>
      <c r="I74" s="64">
        <v>247</v>
      </c>
      <c r="J74" s="66">
        <f t="shared" si="16"/>
        <v>1.096153846153846</v>
      </c>
      <c r="K74" s="64">
        <v>254</v>
      </c>
      <c r="L74" s="66">
        <f t="shared" si="17"/>
        <v>1.1272189349112425</v>
      </c>
      <c r="M74" s="64">
        <v>251</v>
      </c>
      <c r="N74" s="66">
        <f t="shared" si="18"/>
        <v>1.113905325443787</v>
      </c>
      <c r="O74" s="64">
        <v>250</v>
      </c>
      <c r="P74" s="66">
        <f t="shared" si="19"/>
        <v>1.1094674556213018</v>
      </c>
      <c r="Q74" s="64">
        <v>259</v>
      </c>
      <c r="R74" s="66">
        <f t="shared" si="20"/>
        <v>1.1494082840236686</v>
      </c>
      <c r="S74" s="64">
        <v>244</v>
      </c>
      <c r="T74" s="66">
        <f t="shared" si="21"/>
        <v>1.0828402366863905</v>
      </c>
      <c r="U74" s="64">
        <v>249</v>
      </c>
      <c r="V74" s="66">
        <f t="shared" si="22"/>
        <v>1.1050295857988166</v>
      </c>
      <c r="W74" s="64">
        <v>225</v>
      </c>
      <c r="X74" s="66">
        <f t="shared" si="23"/>
        <v>0.99852071005917153</v>
      </c>
      <c r="Z74" s="53">
        <f>cálculos!O74</f>
        <v>10</v>
      </c>
      <c r="AA74" s="54">
        <f t="shared" si="24"/>
        <v>1</v>
      </c>
      <c r="AB74" s="53">
        <f>cálculos!P74</f>
        <v>4</v>
      </c>
      <c r="AC74" s="54">
        <f t="shared" si="25"/>
        <v>1</v>
      </c>
    </row>
    <row r="75" spans="1:29" x14ac:dyDescent="0.25">
      <c r="A75" s="64" t="s">
        <v>2</v>
      </c>
      <c r="B75" s="64" t="s">
        <v>79</v>
      </c>
      <c r="C75" s="65">
        <v>1006</v>
      </c>
      <c r="D75" s="65">
        <f t="shared" si="13"/>
        <v>670.66666666666663</v>
      </c>
      <c r="E75" s="64">
        <v>199</v>
      </c>
      <c r="F75" s="66">
        <f t="shared" si="14"/>
        <v>0.29671968190854875</v>
      </c>
      <c r="G75" s="64">
        <v>516</v>
      </c>
      <c r="H75" s="66">
        <f t="shared" si="15"/>
        <v>0.76938369781312133</v>
      </c>
      <c r="I75" s="64">
        <v>511</v>
      </c>
      <c r="J75" s="66">
        <f t="shared" si="16"/>
        <v>0.76192842942345929</v>
      </c>
      <c r="K75" s="64">
        <v>596</v>
      </c>
      <c r="L75" s="66">
        <f t="shared" si="17"/>
        <v>0.88866799204771374</v>
      </c>
      <c r="M75" s="64">
        <v>571</v>
      </c>
      <c r="N75" s="66">
        <f t="shared" si="18"/>
        <v>0.85139165009940365</v>
      </c>
      <c r="O75" s="64">
        <v>552</v>
      </c>
      <c r="P75" s="66">
        <f t="shared" si="19"/>
        <v>0.82306163021868795</v>
      </c>
      <c r="Q75" s="64">
        <v>407</v>
      </c>
      <c r="R75" s="66">
        <f t="shared" si="20"/>
        <v>0.60685884691848913</v>
      </c>
      <c r="S75" s="64">
        <v>559</v>
      </c>
      <c r="T75" s="66">
        <f t="shared" si="21"/>
        <v>0.83349900596421478</v>
      </c>
      <c r="U75" s="64">
        <v>540</v>
      </c>
      <c r="V75" s="66">
        <f t="shared" si="22"/>
        <v>0.80516898608349907</v>
      </c>
      <c r="W75" s="64">
        <v>417</v>
      </c>
      <c r="X75" s="66">
        <f t="shared" si="23"/>
        <v>0.6217693836978132</v>
      </c>
      <c r="Z75" s="53">
        <f>cálculos!O75</f>
        <v>0</v>
      </c>
      <c r="AA75" s="54">
        <f t="shared" si="24"/>
        <v>0</v>
      </c>
      <c r="AB75" s="53">
        <f>cálculos!P75</f>
        <v>0</v>
      </c>
      <c r="AC75" s="54">
        <f t="shared" si="25"/>
        <v>0</v>
      </c>
    </row>
    <row r="76" spans="1:29" x14ac:dyDescent="0.25">
      <c r="A76" s="64" t="s">
        <v>3</v>
      </c>
      <c r="B76" s="64" t="s">
        <v>80</v>
      </c>
      <c r="C76" s="65">
        <v>104</v>
      </c>
      <c r="D76" s="65">
        <f t="shared" si="13"/>
        <v>69.333333333333329</v>
      </c>
      <c r="E76" s="64">
        <v>45</v>
      </c>
      <c r="F76" s="66">
        <f t="shared" si="14"/>
        <v>0.64903846153846156</v>
      </c>
      <c r="G76" s="64">
        <v>79</v>
      </c>
      <c r="H76" s="66">
        <f t="shared" si="15"/>
        <v>1.1394230769230771</v>
      </c>
      <c r="I76" s="64">
        <v>81</v>
      </c>
      <c r="J76" s="66">
        <f t="shared" si="16"/>
        <v>1.1682692307692308</v>
      </c>
      <c r="K76" s="64">
        <v>79</v>
      </c>
      <c r="L76" s="66">
        <f t="shared" si="17"/>
        <v>1.1394230769230771</v>
      </c>
      <c r="M76" s="64">
        <v>76</v>
      </c>
      <c r="N76" s="66">
        <f t="shared" si="18"/>
        <v>1.0961538461538463</v>
      </c>
      <c r="O76" s="64">
        <v>75</v>
      </c>
      <c r="P76" s="66">
        <f t="shared" si="19"/>
        <v>1.0817307692307694</v>
      </c>
      <c r="Q76" s="64">
        <v>70</v>
      </c>
      <c r="R76" s="66">
        <f t="shared" si="20"/>
        <v>1.0096153846153846</v>
      </c>
      <c r="S76" s="64">
        <v>90</v>
      </c>
      <c r="T76" s="66">
        <f t="shared" si="21"/>
        <v>1.2980769230769231</v>
      </c>
      <c r="U76" s="64">
        <v>80</v>
      </c>
      <c r="V76" s="66">
        <f t="shared" si="22"/>
        <v>1.153846153846154</v>
      </c>
      <c r="W76" s="64">
        <v>78</v>
      </c>
      <c r="X76" s="66">
        <f t="shared" si="23"/>
        <v>1.125</v>
      </c>
      <c r="Z76" s="53">
        <f>cálculos!O76</f>
        <v>9</v>
      </c>
      <c r="AA76" s="54">
        <f t="shared" si="24"/>
        <v>0.9</v>
      </c>
      <c r="AB76" s="53">
        <f>cálculos!P76</f>
        <v>4</v>
      </c>
      <c r="AC76" s="54">
        <f t="shared" si="25"/>
        <v>1</v>
      </c>
    </row>
    <row r="77" spans="1:29" x14ac:dyDescent="0.25">
      <c r="A77" s="64" t="s">
        <v>4</v>
      </c>
      <c r="B77" s="64" t="s">
        <v>81</v>
      </c>
      <c r="C77" s="65">
        <v>211</v>
      </c>
      <c r="D77" s="65">
        <f t="shared" si="13"/>
        <v>140.66666666666666</v>
      </c>
      <c r="E77" s="64">
        <v>68</v>
      </c>
      <c r="F77" s="66">
        <f t="shared" si="14"/>
        <v>0.48341232227488157</v>
      </c>
      <c r="G77" s="64">
        <v>145</v>
      </c>
      <c r="H77" s="66">
        <f t="shared" si="15"/>
        <v>1.0308056872037916</v>
      </c>
      <c r="I77" s="64">
        <v>142</v>
      </c>
      <c r="J77" s="66">
        <f t="shared" si="16"/>
        <v>1.0094786729857821</v>
      </c>
      <c r="K77" s="64">
        <v>143</v>
      </c>
      <c r="L77" s="66">
        <f t="shared" si="17"/>
        <v>1.0165876777251186</v>
      </c>
      <c r="M77" s="64">
        <v>146</v>
      </c>
      <c r="N77" s="66">
        <f t="shared" si="18"/>
        <v>1.0379146919431281</v>
      </c>
      <c r="O77" s="64">
        <v>140</v>
      </c>
      <c r="P77" s="66">
        <f t="shared" si="19"/>
        <v>0.99526066350710907</v>
      </c>
      <c r="Q77" s="64">
        <v>140</v>
      </c>
      <c r="R77" s="66">
        <f t="shared" si="20"/>
        <v>0.99526066350710907</v>
      </c>
      <c r="S77" s="64">
        <v>167</v>
      </c>
      <c r="T77" s="66">
        <f t="shared" si="21"/>
        <v>1.1872037914691944</v>
      </c>
      <c r="U77" s="64">
        <v>163</v>
      </c>
      <c r="V77" s="66">
        <f t="shared" si="22"/>
        <v>1.1587677725118484</v>
      </c>
      <c r="W77" s="64">
        <v>151</v>
      </c>
      <c r="X77" s="66">
        <f t="shared" si="23"/>
        <v>1.0734597156398105</v>
      </c>
      <c r="Z77" s="53">
        <f>cálculos!O77</f>
        <v>9</v>
      </c>
      <c r="AA77" s="54">
        <f t="shared" si="24"/>
        <v>0.9</v>
      </c>
      <c r="AB77" s="53">
        <f>cálculos!P77</f>
        <v>4</v>
      </c>
      <c r="AC77" s="54">
        <f t="shared" si="25"/>
        <v>1</v>
      </c>
    </row>
    <row r="78" spans="1:29" x14ac:dyDescent="0.25">
      <c r="A78" s="64" t="s">
        <v>2</v>
      </c>
      <c r="B78" s="64" t="s">
        <v>82</v>
      </c>
      <c r="C78" s="65">
        <v>5925</v>
      </c>
      <c r="D78" s="65">
        <f t="shared" si="13"/>
        <v>3950</v>
      </c>
      <c r="E78" s="64">
        <v>3417</v>
      </c>
      <c r="F78" s="66">
        <f t="shared" si="14"/>
        <v>0.86506329113924052</v>
      </c>
      <c r="G78" s="64">
        <v>2817</v>
      </c>
      <c r="H78" s="66">
        <f t="shared" si="15"/>
        <v>0.7131645569620253</v>
      </c>
      <c r="I78" s="64">
        <v>2833</v>
      </c>
      <c r="J78" s="66">
        <f t="shared" si="16"/>
        <v>0.7172151898734177</v>
      </c>
      <c r="K78" s="64">
        <v>3062</v>
      </c>
      <c r="L78" s="66">
        <f t="shared" si="17"/>
        <v>0.7751898734177215</v>
      </c>
      <c r="M78" s="64">
        <v>2988</v>
      </c>
      <c r="N78" s="66">
        <f t="shared" si="18"/>
        <v>0.75645569620253161</v>
      </c>
      <c r="O78" s="64">
        <v>2875</v>
      </c>
      <c r="P78" s="66">
        <f t="shared" si="19"/>
        <v>0.72784810126582278</v>
      </c>
      <c r="Q78" s="64">
        <v>2738</v>
      </c>
      <c r="R78" s="66">
        <f t="shared" si="20"/>
        <v>0.69316455696202528</v>
      </c>
      <c r="S78" s="64">
        <v>3075</v>
      </c>
      <c r="T78" s="66">
        <f t="shared" si="21"/>
        <v>0.77848101265822789</v>
      </c>
      <c r="U78" s="64">
        <v>3017</v>
      </c>
      <c r="V78" s="66">
        <f t="shared" si="22"/>
        <v>0.76379746835443041</v>
      </c>
      <c r="W78" s="64">
        <v>2475</v>
      </c>
      <c r="X78" s="66">
        <f t="shared" si="23"/>
        <v>0.62658227848101267</v>
      </c>
      <c r="Z78" s="53">
        <f>cálculos!O78</f>
        <v>0</v>
      </c>
      <c r="AA78" s="54">
        <f t="shared" si="24"/>
        <v>0</v>
      </c>
      <c r="AB78" s="53">
        <f>cálculos!P78</f>
        <v>0</v>
      </c>
      <c r="AC78" s="54">
        <f t="shared" si="25"/>
        <v>0</v>
      </c>
    </row>
    <row r="79" spans="1:29" x14ac:dyDescent="0.25">
      <c r="A79" s="64" t="s">
        <v>2</v>
      </c>
      <c r="B79" s="64" t="s">
        <v>83</v>
      </c>
      <c r="C79" s="65">
        <v>3947</v>
      </c>
      <c r="D79" s="65">
        <f t="shared" si="13"/>
        <v>2631.3333333333335</v>
      </c>
      <c r="E79" s="64">
        <v>4808</v>
      </c>
      <c r="F79" s="66">
        <f t="shared" si="14"/>
        <v>1.8272105396503673</v>
      </c>
      <c r="G79" s="64">
        <v>2211</v>
      </c>
      <c r="H79" s="66">
        <f t="shared" si="15"/>
        <v>0.8402584241195844</v>
      </c>
      <c r="I79" s="64">
        <v>2210</v>
      </c>
      <c r="J79" s="66">
        <f t="shared" si="16"/>
        <v>0.83987838864960729</v>
      </c>
      <c r="K79" s="64">
        <v>2241</v>
      </c>
      <c r="L79" s="66">
        <f t="shared" si="17"/>
        <v>0.85165948821890036</v>
      </c>
      <c r="M79" s="64">
        <v>2145</v>
      </c>
      <c r="N79" s="66">
        <f t="shared" si="18"/>
        <v>0.81517608310108935</v>
      </c>
      <c r="O79" s="64">
        <v>2095</v>
      </c>
      <c r="P79" s="66">
        <f t="shared" si="19"/>
        <v>0.79617430960222946</v>
      </c>
      <c r="Q79" s="64">
        <v>1679</v>
      </c>
      <c r="R79" s="66">
        <f t="shared" si="20"/>
        <v>0.63807955409171524</v>
      </c>
      <c r="S79" s="64">
        <v>2408</v>
      </c>
      <c r="T79" s="66">
        <f t="shared" si="21"/>
        <v>0.91512541170509243</v>
      </c>
      <c r="U79" s="64">
        <v>2296</v>
      </c>
      <c r="V79" s="66">
        <f t="shared" si="22"/>
        <v>0.87256143906764627</v>
      </c>
      <c r="W79" s="64">
        <v>1918</v>
      </c>
      <c r="X79" s="66">
        <f t="shared" si="23"/>
        <v>0.72890803141626548</v>
      </c>
      <c r="Z79" s="53">
        <f>cálculos!O79</f>
        <v>1</v>
      </c>
      <c r="AA79" s="54">
        <f t="shared" si="24"/>
        <v>0.1</v>
      </c>
      <c r="AB79" s="53">
        <f>cálculos!P79</f>
        <v>0</v>
      </c>
      <c r="AC79" s="54">
        <f t="shared" si="25"/>
        <v>0</v>
      </c>
    </row>
    <row r="81" spans="1:29" s="68" customFormat="1" x14ac:dyDescent="0.25">
      <c r="A81" s="63"/>
      <c r="B81" s="45" t="s">
        <v>111</v>
      </c>
      <c r="C81" s="46">
        <f>SUMIF($A$2:$A$79,"Norte",C$2:C$79)</f>
        <v>5856</v>
      </c>
      <c r="D81" s="46">
        <f>SUMIF($A$2:$A$79,"Norte",D$2:D$79)</f>
        <v>3904</v>
      </c>
      <c r="E81" s="45">
        <f>SUMIF($A$2:$A$79,"Norte",E$2:E$79)</f>
        <v>2969</v>
      </c>
      <c r="F81" s="67">
        <f>E81/D81</f>
        <v>0.76050204918032782</v>
      </c>
      <c r="G81" s="45">
        <f>SUMIF($A$2:$A$79,"Norte",G$2:G$79)</f>
        <v>3405</v>
      </c>
      <c r="H81" s="67">
        <f>G81/D81</f>
        <v>0.87218237704918034</v>
      </c>
      <c r="I81" s="45">
        <f>SUMIF($A$2:$A$79,"Norte",I$2:I$79)</f>
        <v>3379</v>
      </c>
      <c r="J81" s="67">
        <f>I81/D81</f>
        <v>0.86552254098360659</v>
      </c>
      <c r="K81" s="45">
        <f>SUMIF($A$2:$A$79,"Norte",K$2:K$79)</f>
        <v>3570</v>
      </c>
      <c r="L81" s="67">
        <f>K81/D81</f>
        <v>0.91444672131147542</v>
      </c>
      <c r="M81" s="45">
        <f>SUMIF($A$2:$A$79,"Norte",M$2:M$79)</f>
        <v>3488</v>
      </c>
      <c r="N81" s="67">
        <f>M81/D81</f>
        <v>0.89344262295081966</v>
      </c>
      <c r="O81" s="45">
        <f>SUMIF($A$2:$A$79,"Norte",O$2:O$79)</f>
        <v>3383</v>
      </c>
      <c r="P81" s="67">
        <f>O81/D81</f>
        <v>0.86654713114754101</v>
      </c>
      <c r="Q81" s="45">
        <f>SUMIF($A$2:$A$79,"Norte",Q$2:Q$79)</f>
        <v>3013</v>
      </c>
      <c r="R81" s="67">
        <f>Q81/D81</f>
        <v>0.77177254098360659</v>
      </c>
      <c r="S81" s="45">
        <f>SUMIF($A$2:$A$79,"Norte",S$2:S$79)</f>
        <v>3551</v>
      </c>
      <c r="T81" s="67">
        <f>S81/D81</f>
        <v>0.90957991803278693</v>
      </c>
      <c r="U81" s="45">
        <f>SUMIF($A$2:$A$79,"Norte",U$2:U$79)</f>
        <v>3559</v>
      </c>
      <c r="V81" s="67">
        <f>U81/D81</f>
        <v>0.91162909836065575</v>
      </c>
      <c r="W81" s="45">
        <f>SUMIF($A$2:$A$79,"Norte",W$2:W$79)</f>
        <v>3161</v>
      </c>
      <c r="X81" s="67">
        <f>W81/D81</f>
        <v>0.80968237704918034</v>
      </c>
      <c r="Z81" s="53">
        <f>cálculos!O81</f>
        <v>0</v>
      </c>
      <c r="AA81" s="54">
        <f t="shared" si="24"/>
        <v>0</v>
      </c>
      <c r="AB81" s="53">
        <f>cálculos!P81</f>
        <v>0</v>
      </c>
      <c r="AC81" s="54">
        <f t="shared" si="25"/>
        <v>0</v>
      </c>
    </row>
    <row r="82" spans="1:29" s="68" customFormat="1" x14ac:dyDescent="0.25">
      <c r="A82" s="63"/>
      <c r="B82" s="45" t="s">
        <v>112</v>
      </c>
      <c r="C82" s="46">
        <f>SUMIF($A$2:$A$79,"Central",C$2:C$79)</f>
        <v>6941</v>
      </c>
      <c r="D82" s="46">
        <f>SUMIF($A$2:$A$79,"Central",D$2:D$79)</f>
        <v>4627.333333333333</v>
      </c>
      <c r="E82" s="45">
        <f>SUMIF($A$2:$A$79,"Central",E$2:E$79)</f>
        <v>5252</v>
      </c>
      <c r="F82" s="67">
        <f>E82/D82</f>
        <v>1.1349949574989195</v>
      </c>
      <c r="G82" s="45">
        <f>SUMIF($A$2:$A$79,"Central",G$2:G$79)</f>
        <v>3857</v>
      </c>
      <c r="H82" s="67">
        <f>G82/D82</f>
        <v>0.83352542861259193</v>
      </c>
      <c r="I82" s="45">
        <f>SUMIF($A$2:$A$79,"Central",I$2:I$79)</f>
        <v>3847</v>
      </c>
      <c r="J82" s="67">
        <f t="shared" ref="J82:J85" si="26">I82/D82</f>
        <v>0.83136435672093367</v>
      </c>
      <c r="K82" s="45">
        <f>SUMIF($A$2:$A$79,"Central",K$2:K$79)</f>
        <v>4099</v>
      </c>
      <c r="L82" s="67">
        <f>K82/D82</f>
        <v>0.88582336839072184</v>
      </c>
      <c r="M82" s="45">
        <f>SUMIF($A$2:$A$79,"Central",M$2:M$79)</f>
        <v>4069</v>
      </c>
      <c r="N82" s="67">
        <f t="shared" ref="N82:N85" si="27">M82/D82</f>
        <v>0.87934015271574706</v>
      </c>
      <c r="O82" s="45">
        <f>SUMIF($A$2:$A$79,"Central",O$2:O$79)</f>
        <v>3895</v>
      </c>
      <c r="P82" s="67">
        <f>O82/D82</f>
        <v>0.84173750180089335</v>
      </c>
      <c r="Q82" s="45">
        <f>SUMIF($A$2:$A$79,"Central",Q$2:Q$79)</f>
        <v>3718</v>
      </c>
      <c r="R82" s="67">
        <f t="shared" ref="R82:R85" si="28">Q82/D82</f>
        <v>0.80348652931854203</v>
      </c>
      <c r="S82" s="45">
        <f>SUMIF($A$2:$A$79,"Central",S$2:S$79)</f>
        <v>4071</v>
      </c>
      <c r="T82" s="67">
        <f>S82/D82</f>
        <v>0.87977236709407869</v>
      </c>
      <c r="U82" s="45">
        <f>SUMIF($A$2:$A$79,"Central",U$2:U$79)</f>
        <v>4275</v>
      </c>
      <c r="V82" s="67">
        <f t="shared" ref="V82:V85" si="29">U82/D82</f>
        <v>0.92385823368390729</v>
      </c>
      <c r="W82" s="45">
        <f>SUMIF($A$2:$A$79,"Central",W$2:W$79)</f>
        <v>3735</v>
      </c>
      <c r="X82" s="67">
        <f t="shared" ref="X82:X85" si="30">W82/D82</f>
        <v>0.80716035153436105</v>
      </c>
      <c r="Z82" s="53">
        <f>cálculos!O82</f>
        <v>1</v>
      </c>
      <c r="AA82" s="54">
        <f t="shared" si="24"/>
        <v>0.1</v>
      </c>
      <c r="AB82" s="53">
        <f>cálculos!P82</f>
        <v>0</v>
      </c>
      <c r="AC82" s="54">
        <f t="shared" si="25"/>
        <v>0</v>
      </c>
    </row>
    <row r="83" spans="1:29" s="68" customFormat="1" x14ac:dyDescent="0.25">
      <c r="A83" s="63"/>
      <c r="B83" s="45" t="s">
        <v>113</v>
      </c>
      <c r="C83" s="46">
        <f>SUMIF($A$2:$A$79,"Metropolitana",C$2:C$79)</f>
        <v>31097</v>
      </c>
      <c r="D83" s="46">
        <f>SUMIF($A$2:$A$79,"Metropolitana",D$2:D$79)</f>
        <v>20731.333333333332</v>
      </c>
      <c r="E83" s="45">
        <f>SUMIF($A$2:$A$79,"Metropolitana",E$2:E$79)</f>
        <v>20174</v>
      </c>
      <c r="F83" s="67">
        <f>E83/D83</f>
        <v>0.97311637778563853</v>
      </c>
      <c r="G83" s="45">
        <f>SUMIF($A$2:$A$79,"Metropolitana",G$2:G$79)</f>
        <v>16833</v>
      </c>
      <c r="H83" s="67">
        <f>G83/D83</f>
        <v>0.81195935299225008</v>
      </c>
      <c r="I83" s="45">
        <f>SUMIF($A$2:$A$79,"Metropolitana",I$2:I$79)</f>
        <v>16840</v>
      </c>
      <c r="J83" s="67">
        <f t="shared" si="26"/>
        <v>0.81229700614207168</v>
      </c>
      <c r="K83" s="45">
        <f>SUMIF($A$2:$A$79,"Metropolitana",K$2:K$79)</f>
        <v>18077</v>
      </c>
      <c r="L83" s="67">
        <f>K83/D83</f>
        <v>0.87196514133196135</v>
      </c>
      <c r="M83" s="45">
        <f>SUMIF($A$2:$A$79,"Metropolitana",M$2:M$79)</f>
        <v>17508</v>
      </c>
      <c r="N83" s="67">
        <f t="shared" si="27"/>
        <v>0.84451876386789726</v>
      </c>
      <c r="O83" s="45">
        <f>SUMIF($A$2:$A$79,"Metropolitana",O$2:O$79)</f>
        <v>16689</v>
      </c>
      <c r="P83" s="67">
        <f>O83/D83</f>
        <v>0.80501334533877866</v>
      </c>
      <c r="Q83" s="45">
        <f>SUMIF($A$2:$A$79,"Metropolitana",Q$2:Q$79)</f>
        <v>14887</v>
      </c>
      <c r="R83" s="67">
        <f t="shared" si="28"/>
        <v>0.7180917773418658</v>
      </c>
      <c r="S83" s="45">
        <f>SUMIF($A$2:$A$79,"Metropolitana",S$2:S$79)</f>
        <v>17753</v>
      </c>
      <c r="T83" s="67">
        <f>S83/D83</f>
        <v>0.85633662411165068</v>
      </c>
      <c r="U83" s="45">
        <f>SUMIF($A$2:$A$79,"Metropolitana",U$2:U$79)</f>
        <v>17494</v>
      </c>
      <c r="V83" s="67">
        <f t="shared" si="29"/>
        <v>0.84384345756825418</v>
      </c>
      <c r="W83" s="45">
        <f>SUMIF($A$2:$A$79,"Metropolitana",W$2:W$79)</f>
        <v>14392</v>
      </c>
      <c r="X83" s="67">
        <f t="shared" si="30"/>
        <v>0.69421487603305787</v>
      </c>
      <c r="Z83" s="53">
        <f>cálculos!O83</f>
        <v>1</v>
      </c>
      <c r="AA83" s="54">
        <f t="shared" si="24"/>
        <v>0.1</v>
      </c>
      <c r="AB83" s="53">
        <f>cálculos!P83</f>
        <v>0</v>
      </c>
      <c r="AC83" s="54">
        <f t="shared" si="25"/>
        <v>0</v>
      </c>
    </row>
    <row r="84" spans="1:29" s="68" customFormat="1" x14ac:dyDescent="0.25">
      <c r="A84" s="63"/>
      <c r="B84" s="45" t="s">
        <v>114</v>
      </c>
      <c r="C84" s="46">
        <f>SUMIF($A$2:$A$79,"sul",C$2:C$79)</f>
        <v>8539</v>
      </c>
      <c r="D84" s="46">
        <f>SUMIF($A$2:$A$79,"sul",D$2:D$79)</f>
        <v>5692.666666666667</v>
      </c>
      <c r="E84" s="45">
        <f>SUMIF($A$2:$A$79,"Sul",E$2:E$79)</f>
        <v>5711</v>
      </c>
      <c r="F84" s="67">
        <f>E84/D84</f>
        <v>1.0032205176250146</v>
      </c>
      <c r="G84" s="45">
        <f>SUMIF($A$2:$A$79,"Sul",G$2:G$79)</f>
        <v>5167</v>
      </c>
      <c r="H84" s="67">
        <f>G84/D84</f>
        <v>0.90765897646094384</v>
      </c>
      <c r="I84" s="45">
        <f>SUMIF($A$2:$A$79,"Sul",I$2:I$79)</f>
        <v>5148</v>
      </c>
      <c r="J84" s="67">
        <f t="shared" si="26"/>
        <v>0.90432134910411055</v>
      </c>
      <c r="K84" s="45">
        <f>SUMIF($A$2:$A$79,"Sul",K$2:K$79)</f>
        <v>5429</v>
      </c>
      <c r="L84" s="67">
        <f>K84/D84</f>
        <v>0.95368310106569854</v>
      </c>
      <c r="M84" s="45">
        <f>SUMIF($A$2:$A$79,"Sul",M$2:M$79)</f>
        <v>5315</v>
      </c>
      <c r="N84" s="67">
        <f t="shared" si="27"/>
        <v>0.93365733692469843</v>
      </c>
      <c r="O84" s="45">
        <f>SUMIF($A$2:$A$79,"Sul",O$2:O$79)</f>
        <v>5151</v>
      </c>
      <c r="P84" s="67">
        <f>O84/D84</f>
        <v>0.90484834289729477</v>
      </c>
      <c r="Q84" s="45">
        <f>SUMIF($A$2:$A$79,"Sul",Q$2:Q$79)</f>
        <v>4548</v>
      </c>
      <c r="R84" s="67">
        <f t="shared" si="28"/>
        <v>0.79892259046726777</v>
      </c>
      <c r="S84" s="45">
        <f>SUMIF($A$2:$A$79,"Sul",S$2:S$79)</f>
        <v>5178</v>
      </c>
      <c r="T84" s="67">
        <f>S84/D84</f>
        <v>0.9095912870359526</v>
      </c>
      <c r="U84" s="45">
        <f>SUMIF($A$2:$A$79,"Sul",U$2:U$79)</f>
        <v>5337</v>
      </c>
      <c r="V84" s="67">
        <f t="shared" si="29"/>
        <v>0.93752195807471594</v>
      </c>
      <c r="W84" s="45">
        <f>SUMIF($A$2:$A$79,"Sul",W$2:W$79)</f>
        <v>4550</v>
      </c>
      <c r="X84" s="67">
        <f t="shared" si="30"/>
        <v>0.79927391966272388</v>
      </c>
      <c r="Z84" s="53">
        <f>cálculos!O84</f>
        <v>3</v>
      </c>
      <c r="AA84" s="54">
        <f t="shared" si="24"/>
        <v>0.30000000000000004</v>
      </c>
      <c r="AB84" s="53">
        <f>cálculos!P84</f>
        <v>1</v>
      </c>
      <c r="AC84" s="54">
        <f t="shared" si="25"/>
        <v>0.25</v>
      </c>
    </row>
    <row r="85" spans="1:29" s="68" customFormat="1" x14ac:dyDescent="0.25">
      <c r="A85" s="63"/>
      <c r="B85" s="41" t="s">
        <v>110</v>
      </c>
      <c r="C85" s="69">
        <f>SUM(C2:C79)</f>
        <v>52433</v>
      </c>
      <c r="D85" s="69">
        <f>SUM(D2:D79)</f>
        <v>34955.333333333336</v>
      </c>
      <c r="E85" s="41">
        <f>SUM(E81:E84)</f>
        <v>34106</v>
      </c>
      <c r="F85" s="70">
        <f>E85/D85</f>
        <v>0.97570232487174102</v>
      </c>
      <c r="G85" s="41">
        <f>SUM(G81:G84)</f>
        <v>29262</v>
      </c>
      <c r="H85" s="70">
        <f>G85/D85</f>
        <v>0.83712547441496765</v>
      </c>
      <c r="I85" s="41">
        <f>SUM(I81:I84)</f>
        <v>29214</v>
      </c>
      <c r="J85" s="70">
        <f t="shared" si="26"/>
        <v>0.83575229340300949</v>
      </c>
      <c r="K85" s="41">
        <f>SUM(K81:K84)</f>
        <v>31175</v>
      </c>
      <c r="L85" s="70">
        <f>K85/D85</f>
        <v>0.89185245932904844</v>
      </c>
      <c r="M85" s="41">
        <f>SUM(M81:M84)</f>
        <v>30380</v>
      </c>
      <c r="N85" s="70">
        <f t="shared" si="27"/>
        <v>0.86910914881849211</v>
      </c>
      <c r="O85" s="41">
        <f>SUM(O81:O84)</f>
        <v>29118</v>
      </c>
      <c r="P85" s="70">
        <f>O85/D85</f>
        <v>0.83300593137909329</v>
      </c>
      <c r="Q85" s="41">
        <f>SUM(Q81:Q84)</f>
        <v>26166</v>
      </c>
      <c r="R85" s="70">
        <f t="shared" si="28"/>
        <v>0.74855529914366903</v>
      </c>
      <c r="S85" s="41">
        <f>SUM(S81:S84)</f>
        <v>30553</v>
      </c>
      <c r="T85" s="70">
        <f>S85/D85</f>
        <v>0.87405832204909117</v>
      </c>
      <c r="U85" s="41">
        <f>SUM(U81:U84)</f>
        <v>30665</v>
      </c>
      <c r="V85" s="70">
        <f t="shared" si="29"/>
        <v>0.87726241107699343</v>
      </c>
      <c r="W85" s="41">
        <f>SUM(W81:W84)</f>
        <v>25838</v>
      </c>
      <c r="X85" s="70">
        <f t="shared" si="30"/>
        <v>0.73917189556195517</v>
      </c>
      <c r="Z85" s="59">
        <f>cálculos!O85</f>
        <v>1</v>
      </c>
      <c r="AA85" s="54">
        <f t="shared" si="24"/>
        <v>0.1</v>
      </c>
      <c r="AB85" s="59">
        <f>cálculos!P85</f>
        <v>0</v>
      </c>
      <c r="AC85" s="60">
        <f t="shared" si="25"/>
        <v>0</v>
      </c>
    </row>
    <row r="86" spans="1:29" s="76" customFormat="1" x14ac:dyDescent="0.25">
      <c r="E86" s="93">
        <f>COUNTIF(F2:F79,"&gt;=0,9")</f>
        <v>17</v>
      </c>
      <c r="F86" s="93"/>
      <c r="G86" s="93">
        <f>COUNTIF(H2:H79,"&gt;=0,95")</f>
        <v>27</v>
      </c>
      <c r="H86" s="93"/>
      <c r="I86" s="93">
        <f>COUNTIF(J2:J79,"&gt;=0,95")</f>
        <v>27</v>
      </c>
      <c r="J86" s="93"/>
      <c r="K86" s="93">
        <f>COUNTIF(L2:L79,"&gt;=0,95")</f>
        <v>40</v>
      </c>
      <c r="L86" s="93"/>
      <c r="M86" s="93">
        <f>COUNTIF(N2:N79,"&gt;=0,9")</f>
        <v>47</v>
      </c>
      <c r="N86" s="93"/>
      <c r="O86" s="93">
        <f>COUNTIF(P2:P79,"&gt;=0,95")</f>
        <v>29</v>
      </c>
      <c r="P86" s="93"/>
      <c r="Q86" s="93">
        <f>COUNTIF(R2:R79,"&gt;=0,95")</f>
        <v>22</v>
      </c>
      <c r="R86" s="93"/>
      <c r="S86" s="93">
        <f>COUNTIF(T2:T79,"&gt;=0,95")</f>
        <v>40</v>
      </c>
      <c r="T86" s="93"/>
      <c r="U86" s="96">
        <f>COUNTIF(V2:V79,"&gt;=0,95")</f>
        <v>42</v>
      </c>
      <c r="V86" s="96"/>
      <c r="W86" s="93">
        <f>COUNTIF(X2:X79,"&gt;=0,95")</f>
        <v>26</v>
      </c>
      <c r="X86" s="93"/>
    </row>
    <row r="87" spans="1:29" x14ac:dyDescent="0.25">
      <c r="B87" s="95" t="s">
        <v>174</v>
      </c>
      <c r="C87" s="95"/>
      <c r="D87" s="95"/>
      <c r="E87" s="94">
        <f>E86/78</f>
        <v>0.21794871794871795</v>
      </c>
      <c r="F87" s="94"/>
      <c r="G87" s="94">
        <f>G86/78</f>
        <v>0.34615384615384615</v>
      </c>
      <c r="H87" s="94"/>
      <c r="I87" s="94">
        <f>I86/78</f>
        <v>0.34615384615384615</v>
      </c>
      <c r="J87" s="94"/>
      <c r="K87" s="94">
        <f>K86/78</f>
        <v>0.51282051282051277</v>
      </c>
      <c r="L87" s="94"/>
      <c r="M87" s="94">
        <f>M86/78</f>
        <v>0.60256410256410253</v>
      </c>
      <c r="N87" s="94"/>
      <c r="O87" s="94">
        <f>O86/78</f>
        <v>0.37179487179487181</v>
      </c>
      <c r="P87" s="94"/>
      <c r="Q87" s="94">
        <f>Q86/78</f>
        <v>0.28205128205128205</v>
      </c>
      <c r="R87" s="94"/>
      <c r="S87" s="94">
        <f>S86/78</f>
        <v>0.51282051282051277</v>
      </c>
      <c r="T87" s="94"/>
      <c r="U87" s="94">
        <f>U86/78</f>
        <v>0.53846153846153844</v>
      </c>
      <c r="V87" s="94"/>
      <c r="W87" s="94">
        <f>W86/78</f>
        <v>0.33333333333333331</v>
      </c>
      <c r="X87" s="94"/>
    </row>
    <row r="89" spans="1:29" x14ac:dyDescent="0.25">
      <c r="A89" s="71" t="s">
        <v>182</v>
      </c>
      <c r="B89" s="72"/>
      <c r="C89" s="72"/>
      <c r="D89" s="72"/>
    </row>
    <row r="90" spans="1:29" x14ac:dyDescent="0.25">
      <c r="A90" s="71" t="s">
        <v>183</v>
      </c>
      <c r="B90" s="72"/>
      <c r="C90" s="72"/>
      <c r="D90" s="72"/>
    </row>
    <row r="91" spans="1:29" x14ac:dyDescent="0.25">
      <c r="A91" s="73" t="s">
        <v>160</v>
      </c>
    </row>
    <row r="92" spans="1:29" x14ac:dyDescent="0.25">
      <c r="A92" s="63" t="s">
        <v>184</v>
      </c>
    </row>
    <row r="93" spans="1:29" x14ac:dyDescent="0.25">
      <c r="A93" s="77" t="s">
        <v>185</v>
      </c>
    </row>
    <row r="94" spans="1:29" x14ac:dyDescent="0.25">
      <c r="A94" s="63" t="s">
        <v>88</v>
      </c>
    </row>
    <row r="95" spans="1:29" ht="17.25" x14ac:dyDescent="0.25">
      <c r="A95" s="74" t="s">
        <v>89</v>
      </c>
    </row>
    <row r="96" spans="1:29" x14ac:dyDescent="0.25">
      <c r="A96" s="63" t="s">
        <v>90</v>
      </c>
    </row>
    <row r="97" spans="1:1" x14ac:dyDescent="0.25">
      <c r="A97" s="63" t="s">
        <v>91</v>
      </c>
    </row>
  </sheetData>
  <autoFilter ref="A1:X86"/>
  <mergeCells count="23">
    <mergeCell ref="U87:V87"/>
    <mergeCell ref="B87:D87"/>
    <mergeCell ref="Q87:R87"/>
    <mergeCell ref="Q86:R86"/>
    <mergeCell ref="S87:T87"/>
    <mergeCell ref="S86:T86"/>
    <mergeCell ref="U86:V86"/>
    <mergeCell ref="AE2:AF2"/>
    <mergeCell ref="AE11:AF11"/>
    <mergeCell ref="E86:F86"/>
    <mergeCell ref="E87:F87"/>
    <mergeCell ref="G87:H87"/>
    <mergeCell ref="G86:H86"/>
    <mergeCell ref="I87:J87"/>
    <mergeCell ref="I86:J86"/>
    <mergeCell ref="K87:L87"/>
    <mergeCell ref="K86:L86"/>
    <mergeCell ref="M87:N87"/>
    <mergeCell ref="M86:N86"/>
    <mergeCell ref="O87:P87"/>
    <mergeCell ref="O86:P86"/>
    <mergeCell ref="W87:X87"/>
    <mergeCell ref="W86:X86"/>
  </mergeCells>
  <conditionalFormatting sqref="AC2:AC79">
    <cfRule type="cellIs" dxfId="15" priority="24" operator="equal">
      <formula>0.75</formula>
    </cfRule>
    <cfRule type="cellIs" dxfId="14" priority="25" operator="equal">
      <formula>0.5</formula>
    </cfRule>
    <cfRule type="cellIs" dxfId="13" priority="26" operator="equal">
      <formula>0.25</formula>
    </cfRule>
    <cfRule type="cellIs" dxfId="12" priority="27" operator="equal">
      <formula>0</formula>
    </cfRule>
  </conditionalFormatting>
  <conditionalFormatting sqref="AC2:AC79 AC81:AC85">
    <cfRule type="cellIs" dxfId="11" priority="15" operator="equal">
      <formula>1</formula>
    </cfRule>
  </conditionalFormatting>
  <conditionalFormatting sqref="AC81:AC85">
    <cfRule type="cellIs" dxfId="10" priority="11" operator="equal">
      <formula>0.75</formula>
    </cfRule>
    <cfRule type="cellIs" dxfId="9" priority="12" operator="equal">
      <formula>0.5</formula>
    </cfRule>
    <cfRule type="cellIs" dxfId="8" priority="13" operator="equal">
      <formula>0.25</formula>
    </cfRule>
    <cfRule type="cellIs" dxfId="7" priority="14" operator="equal">
      <formula>0</formula>
    </cfRule>
  </conditionalFormatting>
  <conditionalFormatting sqref="AA2:AA79">
    <cfRule type="colorScale" priority="10">
      <colorScale>
        <cfvo type="min"/>
        <cfvo type="percentile" val="50"/>
        <cfvo type="max"/>
        <color rgb="FFFF0000"/>
        <color rgb="FFFFFF00"/>
        <color rgb="FF00B050"/>
      </colorScale>
    </cfRule>
  </conditionalFormatting>
  <conditionalFormatting sqref="AE13:AE23">
    <cfRule type="colorScale" priority="9">
      <colorScale>
        <cfvo type="min"/>
        <cfvo type="percentile" val="50"/>
        <cfvo type="max"/>
        <color rgb="FFFF0000"/>
        <color rgb="FFFFFF00"/>
        <color rgb="FF00B050"/>
      </colorScale>
    </cfRule>
  </conditionalFormatting>
  <conditionalFormatting sqref="AE4:AE8">
    <cfRule type="cellIs" dxfId="6" priority="5" operator="equal">
      <formula>0.75</formula>
    </cfRule>
    <cfRule type="cellIs" dxfId="5" priority="6" operator="equal">
      <formula>0.5</formula>
    </cfRule>
    <cfRule type="cellIs" dxfId="4" priority="7" operator="equal">
      <formula>0.25</formula>
    </cfRule>
    <cfRule type="cellIs" dxfId="3" priority="8" operator="equal">
      <formula>0</formula>
    </cfRule>
  </conditionalFormatting>
  <conditionalFormatting sqref="AE4:AE8">
    <cfRule type="cellIs" dxfId="2" priority="4" operator="equal">
      <formula>1</formula>
    </cfRule>
  </conditionalFormatting>
  <conditionalFormatting sqref="AA81:AA85">
    <cfRule type="colorScale" priority="3">
      <colorScale>
        <cfvo type="min"/>
        <cfvo type="percentile" val="50"/>
        <cfvo type="max"/>
        <color rgb="FFFF0000"/>
        <color rgb="FFFFFF00"/>
        <color rgb="FF00B050"/>
      </colorScale>
    </cfRule>
  </conditionalFormatting>
  <conditionalFormatting sqref="E87:X87">
    <cfRule type="cellIs" dxfId="1" priority="1" operator="lessThan">
      <formula>0.7</formula>
    </cfRule>
    <cfRule type="cellIs" dxfId="0" priority="2" operator="greaterThanOrEqual">
      <formula>0.7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96"/>
  <sheetViews>
    <sheetView workbookViewId="0">
      <pane ySplit="1" topLeftCell="A2" activePane="bottomLeft" state="frozen"/>
      <selection pane="bottomLeft" activeCell="W2" sqref="W2:W79"/>
    </sheetView>
  </sheetViews>
  <sheetFormatPr defaultRowHeight="15" x14ac:dyDescent="0.25"/>
  <cols>
    <col min="1" max="1" width="18.140625" customWidth="1"/>
    <col min="2" max="2" width="23.85546875" bestFit="1" customWidth="1"/>
    <col min="3" max="3" width="14.140625" style="40" customWidth="1"/>
    <col min="4" max="4" width="14.140625" customWidth="1"/>
    <col min="5" max="6" width="14.140625" style="40" customWidth="1"/>
    <col min="7" max="7" width="12" customWidth="1"/>
    <col min="8" max="24" width="13" customWidth="1"/>
  </cols>
  <sheetData>
    <row r="1" spans="1:24" ht="59.25" customHeight="1" x14ac:dyDescent="0.25">
      <c r="A1" s="3" t="s">
        <v>0</v>
      </c>
      <c r="B1" s="3" t="s">
        <v>1</v>
      </c>
      <c r="C1" s="44" t="s">
        <v>156</v>
      </c>
      <c r="D1" s="6" t="s">
        <v>115</v>
      </c>
      <c r="E1" s="44" t="s">
        <v>157</v>
      </c>
      <c r="F1" s="44" t="s">
        <v>116</v>
      </c>
      <c r="G1" s="4" t="s">
        <v>117</v>
      </c>
      <c r="H1" s="5" t="s">
        <v>126</v>
      </c>
      <c r="I1" s="4" t="s">
        <v>118</v>
      </c>
      <c r="J1" s="5" t="s">
        <v>127</v>
      </c>
      <c r="K1" s="4" t="s">
        <v>119</v>
      </c>
      <c r="L1" s="5" t="s">
        <v>128</v>
      </c>
      <c r="M1" s="4" t="s">
        <v>120</v>
      </c>
      <c r="N1" s="5" t="s">
        <v>129</v>
      </c>
      <c r="O1" s="4" t="s">
        <v>121</v>
      </c>
      <c r="P1" s="5" t="s">
        <v>130</v>
      </c>
      <c r="Q1" s="4" t="s">
        <v>122</v>
      </c>
      <c r="R1" s="5" t="s">
        <v>131</v>
      </c>
      <c r="S1" s="4" t="s">
        <v>123</v>
      </c>
      <c r="T1" s="43" t="s">
        <v>132</v>
      </c>
      <c r="U1" s="4" t="s">
        <v>124</v>
      </c>
      <c r="V1" s="5" t="s">
        <v>133</v>
      </c>
      <c r="W1" s="4" t="s">
        <v>125</v>
      </c>
      <c r="X1" s="5" t="s">
        <v>134</v>
      </c>
    </row>
    <row r="2" spans="1:24" x14ac:dyDescent="0.25">
      <c r="A2" s="2" t="s">
        <v>2</v>
      </c>
      <c r="B2" s="2" t="s">
        <v>6</v>
      </c>
      <c r="C2" s="28">
        <v>421</v>
      </c>
      <c r="D2" s="28">
        <f>C2/12*8</f>
        <v>280.66666666666669</v>
      </c>
      <c r="E2" s="28">
        <v>412</v>
      </c>
      <c r="F2" s="28">
        <f>E2/12*8</f>
        <v>274.66666666666669</v>
      </c>
      <c r="G2" s="2">
        <v>210</v>
      </c>
      <c r="H2" s="7">
        <f>G2/D2</f>
        <v>0.74821852731591443</v>
      </c>
      <c r="I2" s="2">
        <v>194</v>
      </c>
      <c r="J2" s="7">
        <f>I2/D2</f>
        <v>0.69121140142517812</v>
      </c>
      <c r="K2" s="2">
        <v>255</v>
      </c>
      <c r="L2" s="7">
        <f>K2/F2</f>
        <v>0.92839805825242716</v>
      </c>
      <c r="M2" s="2">
        <v>247</v>
      </c>
      <c r="N2" s="7">
        <f>M2/D2</f>
        <v>0.88004750593824221</v>
      </c>
      <c r="O2" s="2">
        <v>241</v>
      </c>
      <c r="P2" s="7">
        <f>O2/F2</f>
        <v>0.87742718446601931</v>
      </c>
      <c r="Q2" s="2">
        <v>237</v>
      </c>
      <c r="R2" s="7">
        <f>Q2/D2</f>
        <v>0.84441805225653199</v>
      </c>
      <c r="S2" s="2">
        <v>234</v>
      </c>
      <c r="T2" s="7">
        <f>S2/F2</f>
        <v>0.85194174757281549</v>
      </c>
      <c r="U2" s="2">
        <v>264</v>
      </c>
      <c r="V2" s="7">
        <f>U2/D2</f>
        <v>0.94061757719714956</v>
      </c>
      <c r="W2" s="2">
        <v>242</v>
      </c>
      <c r="X2" s="7">
        <f>W2/F2</f>
        <v>0.88106796116504849</v>
      </c>
    </row>
    <row r="3" spans="1:24" x14ac:dyDescent="0.25">
      <c r="A3" s="2" t="s">
        <v>3</v>
      </c>
      <c r="B3" s="2" t="s">
        <v>7</v>
      </c>
      <c r="C3" s="28">
        <v>160</v>
      </c>
      <c r="D3" s="28">
        <f t="shared" ref="D3:D66" si="0">C3/12*8</f>
        <v>106.66666666666667</v>
      </c>
      <c r="E3" s="28">
        <v>158</v>
      </c>
      <c r="F3" s="28">
        <f t="shared" ref="F3:F66" si="1">E3/12*8</f>
        <v>105.33333333333333</v>
      </c>
      <c r="G3" s="2">
        <v>97</v>
      </c>
      <c r="H3" s="7">
        <f t="shared" ref="H3:H66" si="2">G3/D3</f>
        <v>0.90937499999999993</v>
      </c>
      <c r="I3" s="2">
        <v>89</v>
      </c>
      <c r="J3" s="7">
        <f t="shared" ref="J3:J66" si="3">I3/D3</f>
        <v>0.83437499999999998</v>
      </c>
      <c r="K3" s="2">
        <v>71</v>
      </c>
      <c r="L3" s="7">
        <f t="shared" ref="L3:L66" si="4">K3/F3</f>
        <v>0.67405063291139244</v>
      </c>
      <c r="M3" s="2">
        <v>99</v>
      </c>
      <c r="N3" s="7">
        <f t="shared" ref="N3:N66" si="5">M3/D3</f>
        <v>0.92812499999999998</v>
      </c>
      <c r="O3" s="2">
        <v>47</v>
      </c>
      <c r="P3" s="7">
        <f t="shared" ref="P3:P66" si="6">O3/F3</f>
        <v>0.44620253164556967</v>
      </c>
      <c r="Q3" s="2">
        <v>109</v>
      </c>
      <c r="R3" s="7">
        <f t="shared" ref="R3:R66" si="7">Q3/D3</f>
        <v>1.0218749999999999</v>
      </c>
      <c r="S3" s="2">
        <v>64</v>
      </c>
      <c r="T3" s="7">
        <f t="shared" ref="T3:T66" si="8">S3/F3</f>
        <v>0.60759493670886078</v>
      </c>
      <c r="U3" s="2">
        <v>99</v>
      </c>
      <c r="V3" s="7">
        <f t="shared" ref="V3:V66" si="9">U3/D3</f>
        <v>0.92812499999999998</v>
      </c>
      <c r="W3" s="2">
        <v>59</v>
      </c>
      <c r="X3" s="7">
        <f t="shared" ref="X3:X66" si="10">W3/F3</f>
        <v>0.560126582278481</v>
      </c>
    </row>
    <row r="4" spans="1:24" x14ac:dyDescent="0.25">
      <c r="A4" s="2" t="s">
        <v>4</v>
      </c>
      <c r="B4" s="2" t="s">
        <v>8</v>
      </c>
      <c r="C4" s="28">
        <v>120</v>
      </c>
      <c r="D4" s="28">
        <f t="shared" si="0"/>
        <v>80</v>
      </c>
      <c r="E4" s="28">
        <v>136</v>
      </c>
      <c r="F4" s="28">
        <f t="shared" si="1"/>
        <v>90.666666666666671</v>
      </c>
      <c r="G4" s="2">
        <v>102</v>
      </c>
      <c r="H4" s="7">
        <f t="shared" si="2"/>
        <v>1.2749999999999999</v>
      </c>
      <c r="I4" s="2">
        <v>94</v>
      </c>
      <c r="J4" s="7">
        <f t="shared" si="3"/>
        <v>1.175</v>
      </c>
      <c r="K4" s="2">
        <v>73</v>
      </c>
      <c r="L4" s="7">
        <f t="shared" si="4"/>
        <v>0.80514705882352933</v>
      </c>
      <c r="M4" s="2">
        <v>94</v>
      </c>
      <c r="N4" s="7">
        <f t="shared" si="5"/>
        <v>1.175</v>
      </c>
      <c r="O4" s="2">
        <v>75</v>
      </c>
      <c r="P4" s="7">
        <f t="shared" si="6"/>
        <v>0.82720588235294112</v>
      </c>
      <c r="Q4" s="2">
        <v>93</v>
      </c>
      <c r="R4" s="7">
        <f t="shared" si="7"/>
        <v>1.1625000000000001</v>
      </c>
      <c r="S4" s="2">
        <v>75</v>
      </c>
      <c r="T4" s="7">
        <f t="shared" si="8"/>
        <v>0.82720588235294112</v>
      </c>
      <c r="U4" s="2">
        <v>90</v>
      </c>
      <c r="V4" s="7">
        <f t="shared" si="9"/>
        <v>1.125</v>
      </c>
      <c r="W4" s="2">
        <v>76</v>
      </c>
      <c r="X4" s="7">
        <f t="shared" si="10"/>
        <v>0.83823529411764697</v>
      </c>
    </row>
    <row r="5" spans="1:24" x14ac:dyDescent="0.25">
      <c r="A5" s="2" t="s">
        <v>5</v>
      </c>
      <c r="B5" s="2" t="s">
        <v>9</v>
      </c>
      <c r="C5" s="28">
        <v>343</v>
      </c>
      <c r="D5" s="28">
        <f t="shared" si="0"/>
        <v>228.66666666666666</v>
      </c>
      <c r="E5" s="28">
        <v>363</v>
      </c>
      <c r="F5" s="28">
        <f t="shared" si="1"/>
        <v>242</v>
      </c>
      <c r="G5" s="2">
        <v>205</v>
      </c>
      <c r="H5" s="7">
        <f t="shared" si="2"/>
        <v>0.89650145772594758</v>
      </c>
      <c r="I5" s="2">
        <v>195</v>
      </c>
      <c r="J5" s="7">
        <f t="shared" si="3"/>
        <v>0.85276967930029157</v>
      </c>
      <c r="K5" s="2">
        <v>199</v>
      </c>
      <c r="L5" s="7">
        <f t="shared" si="4"/>
        <v>0.8223140495867769</v>
      </c>
      <c r="M5" s="2">
        <v>209</v>
      </c>
      <c r="N5" s="7">
        <f t="shared" si="5"/>
        <v>0.9139941690962099</v>
      </c>
      <c r="O5" s="2">
        <v>172</v>
      </c>
      <c r="P5" s="7">
        <f t="shared" si="6"/>
        <v>0.71074380165289253</v>
      </c>
      <c r="Q5" s="2">
        <v>216</v>
      </c>
      <c r="R5" s="7">
        <f t="shared" si="7"/>
        <v>0.94460641399416911</v>
      </c>
      <c r="S5" s="2">
        <v>200</v>
      </c>
      <c r="T5" s="7">
        <f t="shared" si="8"/>
        <v>0.82644628099173556</v>
      </c>
      <c r="U5" s="2">
        <v>207</v>
      </c>
      <c r="V5" s="7">
        <f t="shared" si="9"/>
        <v>0.90524781341107874</v>
      </c>
      <c r="W5" s="2">
        <v>196</v>
      </c>
      <c r="X5" s="7">
        <f t="shared" si="10"/>
        <v>0.80991735537190079</v>
      </c>
    </row>
    <row r="6" spans="1:24" x14ac:dyDescent="0.25">
      <c r="A6" s="2" t="s">
        <v>5</v>
      </c>
      <c r="B6" s="2" t="s">
        <v>10</v>
      </c>
      <c r="C6" s="28">
        <v>139</v>
      </c>
      <c r="D6" s="28">
        <f t="shared" si="0"/>
        <v>92.666666666666671</v>
      </c>
      <c r="E6" s="28">
        <v>176</v>
      </c>
      <c r="F6" s="28">
        <f t="shared" si="1"/>
        <v>117.33333333333333</v>
      </c>
      <c r="G6" s="2">
        <v>65</v>
      </c>
      <c r="H6" s="7">
        <f t="shared" si="2"/>
        <v>0.70143884892086328</v>
      </c>
      <c r="I6" s="2">
        <v>57</v>
      </c>
      <c r="J6" s="7">
        <f t="shared" si="3"/>
        <v>0.6151079136690647</v>
      </c>
      <c r="K6" s="2">
        <v>114</v>
      </c>
      <c r="L6" s="7">
        <f t="shared" si="4"/>
        <v>0.97159090909090917</v>
      </c>
      <c r="M6" s="2">
        <v>73</v>
      </c>
      <c r="N6" s="7">
        <f t="shared" si="5"/>
        <v>0.78776978417266186</v>
      </c>
      <c r="O6" s="2">
        <v>93</v>
      </c>
      <c r="P6" s="7">
        <f t="shared" si="6"/>
        <v>0.79261363636363635</v>
      </c>
      <c r="Q6" s="2">
        <v>77</v>
      </c>
      <c r="R6" s="7">
        <f t="shared" si="7"/>
        <v>0.83093525179856109</v>
      </c>
      <c r="S6" s="2">
        <v>109</v>
      </c>
      <c r="T6" s="7">
        <f t="shared" si="8"/>
        <v>0.92897727272727282</v>
      </c>
      <c r="U6" s="2">
        <v>82</v>
      </c>
      <c r="V6" s="7">
        <f t="shared" si="9"/>
        <v>0.88489208633093519</v>
      </c>
      <c r="W6" s="2">
        <v>106</v>
      </c>
      <c r="X6" s="7">
        <f t="shared" si="10"/>
        <v>0.90340909090909094</v>
      </c>
    </row>
    <row r="7" spans="1:24" x14ac:dyDescent="0.25">
      <c r="A7" s="2" t="s">
        <v>4</v>
      </c>
      <c r="B7" s="2" t="s">
        <v>11</v>
      </c>
      <c r="C7" s="28">
        <v>101</v>
      </c>
      <c r="D7" s="28">
        <f t="shared" si="0"/>
        <v>67.333333333333329</v>
      </c>
      <c r="E7" s="28">
        <v>118</v>
      </c>
      <c r="F7" s="28">
        <f t="shared" si="1"/>
        <v>78.666666666666671</v>
      </c>
      <c r="G7" s="2">
        <v>53</v>
      </c>
      <c r="H7" s="7">
        <f t="shared" si="2"/>
        <v>0.78712871287128716</v>
      </c>
      <c r="I7" s="2">
        <v>51</v>
      </c>
      <c r="J7" s="7">
        <f t="shared" si="3"/>
        <v>0.75742574257425743</v>
      </c>
      <c r="K7" s="2">
        <v>73</v>
      </c>
      <c r="L7" s="7">
        <f t="shared" si="4"/>
        <v>0.92796610169491522</v>
      </c>
      <c r="M7" s="2">
        <v>74</v>
      </c>
      <c r="N7" s="7">
        <f t="shared" si="5"/>
        <v>1.0990099009900991</v>
      </c>
      <c r="O7" s="2">
        <v>65</v>
      </c>
      <c r="P7" s="7">
        <f t="shared" si="6"/>
        <v>0.82627118644067787</v>
      </c>
      <c r="Q7" s="2">
        <v>74</v>
      </c>
      <c r="R7" s="7">
        <f t="shared" si="7"/>
        <v>1.0990099009900991</v>
      </c>
      <c r="S7" s="2">
        <v>73</v>
      </c>
      <c r="T7" s="7">
        <f t="shared" si="8"/>
        <v>0.92796610169491522</v>
      </c>
      <c r="U7" s="2">
        <v>70</v>
      </c>
      <c r="V7" s="7">
        <f t="shared" si="9"/>
        <v>1.0396039603960396</v>
      </c>
      <c r="W7" s="2">
        <v>72</v>
      </c>
      <c r="X7" s="7">
        <f t="shared" si="10"/>
        <v>0.91525423728813549</v>
      </c>
    </row>
    <row r="8" spans="1:24" x14ac:dyDescent="0.25">
      <c r="A8" s="2" t="s">
        <v>5</v>
      </c>
      <c r="B8" s="2" t="s">
        <v>12</v>
      </c>
      <c r="C8" s="28">
        <v>389</v>
      </c>
      <c r="D8" s="28">
        <f t="shared" si="0"/>
        <v>259.33333333333331</v>
      </c>
      <c r="E8" s="28">
        <v>420</v>
      </c>
      <c r="F8" s="28">
        <f t="shared" si="1"/>
        <v>280</v>
      </c>
      <c r="G8" s="2">
        <v>280</v>
      </c>
      <c r="H8" s="7">
        <f t="shared" si="2"/>
        <v>1.0796915167095116</v>
      </c>
      <c r="I8" s="2">
        <v>262</v>
      </c>
      <c r="J8" s="7">
        <f t="shared" si="3"/>
        <v>1.0102827763496145</v>
      </c>
      <c r="K8" s="2">
        <v>241</v>
      </c>
      <c r="L8" s="7">
        <f t="shared" si="4"/>
        <v>0.86071428571428577</v>
      </c>
      <c r="M8" s="2">
        <v>224</v>
      </c>
      <c r="N8" s="7">
        <f t="shared" si="5"/>
        <v>0.86375321336760935</v>
      </c>
      <c r="O8" s="2">
        <v>209</v>
      </c>
      <c r="P8" s="7">
        <f t="shared" si="6"/>
        <v>0.74642857142857144</v>
      </c>
      <c r="Q8" s="2">
        <v>239</v>
      </c>
      <c r="R8" s="7">
        <f t="shared" si="7"/>
        <v>0.92159383033419029</v>
      </c>
      <c r="S8" s="2">
        <v>235</v>
      </c>
      <c r="T8" s="7">
        <f t="shared" si="8"/>
        <v>0.8392857142857143</v>
      </c>
      <c r="U8" s="2">
        <v>216</v>
      </c>
      <c r="V8" s="7">
        <f t="shared" si="9"/>
        <v>0.83290488431876608</v>
      </c>
      <c r="W8" s="2">
        <v>250</v>
      </c>
      <c r="X8" s="7">
        <f t="shared" si="10"/>
        <v>0.8928571428571429</v>
      </c>
    </row>
    <row r="9" spans="1:24" x14ac:dyDescent="0.25">
      <c r="A9" s="2" t="s">
        <v>5</v>
      </c>
      <c r="B9" s="2" t="s">
        <v>13</v>
      </c>
      <c r="C9" s="28">
        <v>75</v>
      </c>
      <c r="D9" s="28">
        <f t="shared" si="0"/>
        <v>50</v>
      </c>
      <c r="E9" s="28">
        <v>98</v>
      </c>
      <c r="F9" s="28">
        <f t="shared" si="1"/>
        <v>65.333333333333329</v>
      </c>
      <c r="G9" s="2">
        <v>53</v>
      </c>
      <c r="H9" s="7">
        <f t="shared" si="2"/>
        <v>1.06</v>
      </c>
      <c r="I9" s="2">
        <v>53</v>
      </c>
      <c r="J9" s="7">
        <f t="shared" si="3"/>
        <v>1.06</v>
      </c>
      <c r="K9" s="2">
        <v>0</v>
      </c>
      <c r="L9" s="7">
        <f t="shared" si="4"/>
        <v>0</v>
      </c>
      <c r="M9" s="2">
        <v>46</v>
      </c>
      <c r="N9" s="7">
        <f t="shared" si="5"/>
        <v>0.92</v>
      </c>
      <c r="O9" s="2">
        <v>28</v>
      </c>
      <c r="P9" s="7">
        <f t="shared" si="6"/>
        <v>0.4285714285714286</v>
      </c>
      <c r="Q9" s="2">
        <v>42</v>
      </c>
      <c r="R9" s="7">
        <f t="shared" si="7"/>
        <v>0.84</v>
      </c>
      <c r="S9" s="2">
        <v>24</v>
      </c>
      <c r="T9" s="7">
        <f t="shared" si="8"/>
        <v>0.36734693877551022</v>
      </c>
      <c r="U9" s="2">
        <v>41</v>
      </c>
      <c r="V9" s="7">
        <f t="shared" si="9"/>
        <v>0.82</v>
      </c>
      <c r="W9" s="2">
        <v>27</v>
      </c>
      <c r="X9" s="7">
        <f t="shared" si="10"/>
        <v>0.41326530612244899</v>
      </c>
    </row>
    <row r="10" spans="1:24" x14ac:dyDescent="0.25">
      <c r="A10" s="2" t="s">
        <v>2</v>
      </c>
      <c r="B10" s="2" t="s">
        <v>14</v>
      </c>
      <c r="C10" s="28">
        <v>1449</v>
      </c>
      <c r="D10" s="28">
        <f t="shared" si="0"/>
        <v>966</v>
      </c>
      <c r="E10" s="28">
        <v>1611</v>
      </c>
      <c r="F10" s="28">
        <f t="shared" si="1"/>
        <v>1074</v>
      </c>
      <c r="G10" s="2">
        <v>944</v>
      </c>
      <c r="H10" s="7">
        <f t="shared" si="2"/>
        <v>0.97722567287784678</v>
      </c>
      <c r="I10" s="2">
        <v>880</v>
      </c>
      <c r="J10" s="7">
        <f t="shared" si="3"/>
        <v>0.91097308488612838</v>
      </c>
      <c r="K10" s="2">
        <v>751</v>
      </c>
      <c r="L10" s="7">
        <f t="shared" si="4"/>
        <v>0.6992551210428305</v>
      </c>
      <c r="M10" s="2">
        <v>735</v>
      </c>
      <c r="N10" s="7">
        <f t="shared" si="5"/>
        <v>0.76086956521739135</v>
      </c>
      <c r="O10" s="2">
        <v>563</v>
      </c>
      <c r="P10" s="7">
        <f t="shared" si="6"/>
        <v>0.52420856610800748</v>
      </c>
      <c r="Q10" s="2">
        <v>851</v>
      </c>
      <c r="R10" s="7">
        <f t="shared" si="7"/>
        <v>0.88095238095238093</v>
      </c>
      <c r="S10" s="2">
        <v>706</v>
      </c>
      <c r="T10" s="7">
        <f t="shared" si="8"/>
        <v>0.65735567970204845</v>
      </c>
      <c r="U10" s="2">
        <v>779</v>
      </c>
      <c r="V10" s="7">
        <f t="shared" si="9"/>
        <v>0.80641821946169767</v>
      </c>
      <c r="W10" s="2">
        <v>728</v>
      </c>
      <c r="X10" s="7">
        <f t="shared" si="10"/>
        <v>0.67783985102420852</v>
      </c>
    </row>
    <row r="11" spans="1:24" x14ac:dyDescent="0.25">
      <c r="A11" s="2" t="s">
        <v>5</v>
      </c>
      <c r="B11" s="2" t="s">
        <v>15</v>
      </c>
      <c r="C11" s="28">
        <v>145</v>
      </c>
      <c r="D11" s="28">
        <f t="shared" si="0"/>
        <v>96.666666666666671</v>
      </c>
      <c r="E11" s="28">
        <v>164</v>
      </c>
      <c r="F11" s="28">
        <f t="shared" si="1"/>
        <v>109.33333333333333</v>
      </c>
      <c r="G11" s="2">
        <v>88</v>
      </c>
      <c r="H11" s="7">
        <f t="shared" si="2"/>
        <v>0.91034482758620683</v>
      </c>
      <c r="I11" s="2">
        <v>78</v>
      </c>
      <c r="J11" s="7">
        <f t="shared" si="3"/>
        <v>0.80689655172413788</v>
      </c>
      <c r="K11" s="2">
        <v>82</v>
      </c>
      <c r="L11" s="7">
        <f t="shared" si="4"/>
        <v>0.75</v>
      </c>
      <c r="M11" s="2">
        <v>77</v>
      </c>
      <c r="N11" s="7">
        <f t="shared" si="5"/>
        <v>0.79655172413793096</v>
      </c>
      <c r="O11" s="2">
        <v>85</v>
      </c>
      <c r="P11" s="7">
        <f t="shared" si="6"/>
        <v>0.77743902439024393</v>
      </c>
      <c r="Q11" s="2">
        <v>82</v>
      </c>
      <c r="R11" s="7">
        <f t="shared" si="7"/>
        <v>0.84827586206896544</v>
      </c>
      <c r="S11" s="2">
        <v>86</v>
      </c>
      <c r="T11" s="7">
        <f t="shared" si="8"/>
        <v>0.78658536585365857</v>
      </c>
      <c r="U11" s="2">
        <v>81</v>
      </c>
      <c r="V11" s="7">
        <f t="shared" si="9"/>
        <v>0.83793103448275863</v>
      </c>
      <c r="W11" s="2">
        <v>74</v>
      </c>
      <c r="X11" s="7">
        <f t="shared" si="10"/>
        <v>0.67682926829268297</v>
      </c>
    </row>
    <row r="12" spans="1:24" x14ac:dyDescent="0.25">
      <c r="A12" s="2" t="s">
        <v>4</v>
      </c>
      <c r="B12" s="2" t="s">
        <v>16</v>
      </c>
      <c r="C12" s="28">
        <v>380</v>
      </c>
      <c r="D12" s="28">
        <f t="shared" si="0"/>
        <v>253.33333333333334</v>
      </c>
      <c r="E12" s="28">
        <v>412</v>
      </c>
      <c r="F12" s="28">
        <f t="shared" si="1"/>
        <v>274.66666666666669</v>
      </c>
      <c r="G12" s="2">
        <v>235</v>
      </c>
      <c r="H12" s="7">
        <f t="shared" si="2"/>
        <v>0.92763157894736836</v>
      </c>
      <c r="I12" s="2">
        <v>213</v>
      </c>
      <c r="J12" s="7">
        <f t="shared" si="3"/>
        <v>0.84078947368421053</v>
      </c>
      <c r="K12" s="2">
        <v>182</v>
      </c>
      <c r="L12" s="7">
        <f t="shared" si="4"/>
        <v>0.6626213592233009</v>
      </c>
      <c r="M12" s="2">
        <v>248</v>
      </c>
      <c r="N12" s="7">
        <f t="shared" si="5"/>
        <v>0.97894736842105257</v>
      </c>
      <c r="O12" s="2">
        <v>210</v>
      </c>
      <c r="P12" s="7">
        <f t="shared" si="6"/>
        <v>0.7645631067961165</v>
      </c>
      <c r="Q12" s="2">
        <v>251</v>
      </c>
      <c r="R12" s="7">
        <f t="shared" si="7"/>
        <v>0.99078947368421044</v>
      </c>
      <c r="S12" s="2">
        <v>232</v>
      </c>
      <c r="T12" s="7">
        <f t="shared" si="8"/>
        <v>0.84466019417475724</v>
      </c>
      <c r="U12" s="2">
        <v>229</v>
      </c>
      <c r="V12" s="7">
        <f t="shared" si="9"/>
        <v>0.90394736842105261</v>
      </c>
      <c r="W12" s="2">
        <v>234</v>
      </c>
      <c r="X12" s="7">
        <f t="shared" si="10"/>
        <v>0.85194174757281549</v>
      </c>
    </row>
    <row r="13" spans="1:24" x14ac:dyDescent="0.25">
      <c r="A13" s="2" t="s">
        <v>3</v>
      </c>
      <c r="B13" s="2" t="s">
        <v>17</v>
      </c>
      <c r="C13" s="28">
        <v>633</v>
      </c>
      <c r="D13" s="28">
        <f t="shared" si="0"/>
        <v>422</v>
      </c>
      <c r="E13" s="28">
        <v>646</v>
      </c>
      <c r="F13" s="28">
        <f t="shared" si="1"/>
        <v>430.66666666666669</v>
      </c>
      <c r="G13" s="2">
        <v>326</v>
      </c>
      <c r="H13" s="7">
        <f t="shared" si="2"/>
        <v>0.77251184834123221</v>
      </c>
      <c r="I13" s="2">
        <v>296</v>
      </c>
      <c r="J13" s="7">
        <f t="shared" si="3"/>
        <v>0.70142180094786732</v>
      </c>
      <c r="K13" s="2">
        <v>285</v>
      </c>
      <c r="L13" s="7">
        <f t="shared" si="4"/>
        <v>0.66176470588235292</v>
      </c>
      <c r="M13" s="2">
        <v>288</v>
      </c>
      <c r="N13" s="7">
        <f t="shared" si="5"/>
        <v>0.68246445497630337</v>
      </c>
      <c r="O13" s="2">
        <v>255</v>
      </c>
      <c r="P13" s="7">
        <f t="shared" si="6"/>
        <v>0.59210526315789469</v>
      </c>
      <c r="Q13" s="2">
        <v>304</v>
      </c>
      <c r="R13" s="7">
        <f t="shared" si="7"/>
        <v>0.72037914691943128</v>
      </c>
      <c r="S13" s="2">
        <v>274</v>
      </c>
      <c r="T13" s="7">
        <f t="shared" si="8"/>
        <v>0.63622291021671828</v>
      </c>
      <c r="U13" s="2">
        <v>252</v>
      </c>
      <c r="V13" s="7">
        <f t="shared" si="9"/>
        <v>0.59715639810426535</v>
      </c>
      <c r="W13" s="2">
        <v>258</v>
      </c>
      <c r="X13" s="7">
        <f t="shared" si="10"/>
        <v>0.59907120743034048</v>
      </c>
    </row>
    <row r="14" spans="1:24" x14ac:dyDescent="0.25">
      <c r="A14" s="2" t="s">
        <v>3</v>
      </c>
      <c r="B14" s="2" t="s">
        <v>18</v>
      </c>
      <c r="C14" s="28">
        <v>166</v>
      </c>
      <c r="D14" s="28">
        <f t="shared" si="0"/>
        <v>110.66666666666667</v>
      </c>
      <c r="E14" s="28">
        <v>219</v>
      </c>
      <c r="F14" s="28">
        <f t="shared" si="1"/>
        <v>146</v>
      </c>
      <c r="G14" s="2">
        <v>131</v>
      </c>
      <c r="H14" s="7">
        <f t="shared" si="2"/>
        <v>1.183734939759036</v>
      </c>
      <c r="I14" s="2">
        <v>89</v>
      </c>
      <c r="J14" s="7">
        <f t="shared" si="3"/>
        <v>0.80421686746987953</v>
      </c>
      <c r="K14" s="2">
        <v>84</v>
      </c>
      <c r="L14" s="7">
        <f t="shared" si="4"/>
        <v>0.57534246575342463</v>
      </c>
      <c r="M14" s="2">
        <v>113</v>
      </c>
      <c r="N14" s="7">
        <f t="shared" si="5"/>
        <v>1.0210843373493976</v>
      </c>
      <c r="O14" s="2">
        <v>99</v>
      </c>
      <c r="P14" s="7">
        <f t="shared" si="6"/>
        <v>0.67808219178082196</v>
      </c>
      <c r="Q14" s="2">
        <v>112</v>
      </c>
      <c r="R14" s="7">
        <f t="shared" si="7"/>
        <v>1.0120481927710843</v>
      </c>
      <c r="S14" s="2">
        <v>95</v>
      </c>
      <c r="T14" s="7">
        <f t="shared" si="8"/>
        <v>0.65068493150684936</v>
      </c>
      <c r="U14" s="2">
        <v>108</v>
      </c>
      <c r="V14" s="7">
        <f t="shared" si="9"/>
        <v>0.97590361445783125</v>
      </c>
      <c r="W14" s="2">
        <v>99</v>
      </c>
      <c r="X14" s="7">
        <f t="shared" si="10"/>
        <v>0.67808219178082196</v>
      </c>
    </row>
    <row r="15" spans="1:24" x14ac:dyDescent="0.25">
      <c r="A15" s="2" t="s">
        <v>5</v>
      </c>
      <c r="B15" s="2" t="s">
        <v>19</v>
      </c>
      <c r="C15" s="28">
        <v>109</v>
      </c>
      <c r="D15" s="28">
        <f t="shared" si="0"/>
        <v>72.666666666666671</v>
      </c>
      <c r="E15" s="28">
        <v>127</v>
      </c>
      <c r="F15" s="28">
        <f t="shared" si="1"/>
        <v>84.666666666666671</v>
      </c>
      <c r="G15" s="2">
        <v>82</v>
      </c>
      <c r="H15" s="7">
        <f t="shared" si="2"/>
        <v>1.128440366972477</v>
      </c>
      <c r="I15" s="2">
        <v>78</v>
      </c>
      <c r="J15" s="7">
        <f t="shared" si="3"/>
        <v>1.073394495412844</v>
      </c>
      <c r="K15" s="2">
        <v>84</v>
      </c>
      <c r="L15" s="7">
        <f t="shared" si="4"/>
        <v>0.99212598425196841</v>
      </c>
      <c r="M15" s="2">
        <v>75</v>
      </c>
      <c r="N15" s="7">
        <f t="shared" si="5"/>
        <v>1.0321100917431192</v>
      </c>
      <c r="O15" s="2">
        <v>92</v>
      </c>
      <c r="P15" s="7">
        <f t="shared" si="6"/>
        <v>1.0866141732283463</v>
      </c>
      <c r="Q15" s="2">
        <v>81</v>
      </c>
      <c r="R15" s="7">
        <f t="shared" si="7"/>
        <v>1.1146788990825687</v>
      </c>
      <c r="S15" s="2">
        <v>101</v>
      </c>
      <c r="T15" s="7">
        <f t="shared" si="8"/>
        <v>1.1929133858267715</v>
      </c>
      <c r="U15" s="2">
        <v>63</v>
      </c>
      <c r="V15" s="7">
        <f t="shared" si="9"/>
        <v>0.86697247706422009</v>
      </c>
      <c r="W15" s="2">
        <v>74</v>
      </c>
      <c r="X15" s="7">
        <f t="shared" si="10"/>
        <v>0.87401574803149606</v>
      </c>
    </row>
    <row r="16" spans="1:24" x14ac:dyDescent="0.25">
      <c r="A16" s="2" t="s">
        <v>2</v>
      </c>
      <c r="B16" s="2" t="s">
        <v>20</v>
      </c>
      <c r="C16" s="28">
        <v>203</v>
      </c>
      <c r="D16" s="28">
        <f t="shared" si="0"/>
        <v>135.33333333333334</v>
      </c>
      <c r="E16" s="28">
        <v>213</v>
      </c>
      <c r="F16" s="28">
        <f t="shared" si="1"/>
        <v>142</v>
      </c>
      <c r="G16" s="2">
        <v>163</v>
      </c>
      <c r="H16" s="7">
        <f t="shared" si="2"/>
        <v>1.2044334975369457</v>
      </c>
      <c r="I16" s="2">
        <v>157</v>
      </c>
      <c r="J16" s="7">
        <f t="shared" si="3"/>
        <v>1.1600985221674875</v>
      </c>
      <c r="K16" s="2">
        <v>143</v>
      </c>
      <c r="L16" s="7">
        <f t="shared" si="4"/>
        <v>1.0070422535211268</v>
      </c>
      <c r="M16" s="2">
        <v>136</v>
      </c>
      <c r="N16" s="7">
        <f t="shared" si="5"/>
        <v>1.0049261083743841</v>
      </c>
      <c r="O16" s="2">
        <v>129</v>
      </c>
      <c r="P16" s="7">
        <f t="shared" si="6"/>
        <v>0.90845070422535212</v>
      </c>
      <c r="Q16" s="2">
        <v>141</v>
      </c>
      <c r="R16" s="7">
        <f t="shared" si="7"/>
        <v>1.041871921182266</v>
      </c>
      <c r="S16" s="2">
        <v>138</v>
      </c>
      <c r="T16" s="7">
        <f t="shared" si="8"/>
        <v>0.971830985915493</v>
      </c>
      <c r="U16" s="2">
        <v>134</v>
      </c>
      <c r="V16" s="7">
        <f t="shared" si="9"/>
        <v>0.99014778325123143</v>
      </c>
      <c r="W16" s="2">
        <v>142</v>
      </c>
      <c r="X16" s="7">
        <f t="shared" si="10"/>
        <v>1</v>
      </c>
    </row>
    <row r="17" spans="1:24" x14ac:dyDescent="0.25">
      <c r="A17" s="2" t="s">
        <v>5</v>
      </c>
      <c r="B17" s="2" t="s">
        <v>21</v>
      </c>
      <c r="C17" s="28">
        <v>2550</v>
      </c>
      <c r="D17" s="28">
        <f t="shared" si="0"/>
        <v>1700</v>
      </c>
      <c r="E17" s="28">
        <v>2762</v>
      </c>
      <c r="F17" s="28">
        <f t="shared" si="1"/>
        <v>1841.3333333333333</v>
      </c>
      <c r="G17" s="2">
        <v>1544</v>
      </c>
      <c r="H17" s="7">
        <f t="shared" si="2"/>
        <v>0.90823529411764703</v>
      </c>
      <c r="I17" s="2">
        <v>1361</v>
      </c>
      <c r="J17" s="7">
        <f t="shared" si="3"/>
        <v>0.8005882352941176</v>
      </c>
      <c r="K17" s="2">
        <v>1283</v>
      </c>
      <c r="L17" s="7">
        <f t="shared" si="4"/>
        <v>0.6967776973207821</v>
      </c>
      <c r="M17" s="2">
        <v>1359</v>
      </c>
      <c r="N17" s="7">
        <f t="shared" si="5"/>
        <v>0.79941176470588238</v>
      </c>
      <c r="O17" s="2">
        <v>1246</v>
      </c>
      <c r="P17" s="7">
        <f t="shared" si="6"/>
        <v>0.67668356263577123</v>
      </c>
      <c r="Q17" s="2">
        <v>1354</v>
      </c>
      <c r="R17" s="7">
        <f t="shared" si="7"/>
        <v>0.79647058823529415</v>
      </c>
      <c r="S17" s="2">
        <v>1234</v>
      </c>
      <c r="T17" s="7">
        <f t="shared" si="8"/>
        <v>0.67016654598117309</v>
      </c>
      <c r="U17" s="2">
        <v>1171</v>
      </c>
      <c r="V17" s="7">
        <f t="shared" si="9"/>
        <v>0.68882352941176472</v>
      </c>
      <c r="W17" s="2">
        <v>1245</v>
      </c>
      <c r="X17" s="7">
        <f t="shared" si="10"/>
        <v>0.67614047791455467</v>
      </c>
    </row>
    <row r="18" spans="1:24" x14ac:dyDescent="0.25">
      <c r="A18" s="2" t="s">
        <v>2</v>
      </c>
      <c r="B18" s="2" t="s">
        <v>22</v>
      </c>
      <c r="C18" s="28">
        <v>5265</v>
      </c>
      <c r="D18" s="28">
        <f t="shared" si="0"/>
        <v>3510</v>
      </c>
      <c r="E18" s="28">
        <v>5769</v>
      </c>
      <c r="F18" s="28">
        <f t="shared" si="1"/>
        <v>3846</v>
      </c>
      <c r="G18" s="2">
        <v>3059</v>
      </c>
      <c r="H18" s="7">
        <f t="shared" si="2"/>
        <v>0.87150997150997156</v>
      </c>
      <c r="I18" s="2">
        <v>2914</v>
      </c>
      <c r="J18" s="7">
        <f t="shared" si="3"/>
        <v>0.83019943019943021</v>
      </c>
      <c r="K18" s="2">
        <v>2893</v>
      </c>
      <c r="L18" s="7">
        <f t="shared" si="4"/>
        <v>0.75221008840353609</v>
      </c>
      <c r="M18" s="2">
        <v>2520</v>
      </c>
      <c r="N18" s="7">
        <f t="shared" si="5"/>
        <v>0.71794871794871795</v>
      </c>
      <c r="O18" s="2">
        <v>2375</v>
      </c>
      <c r="P18" s="7">
        <f t="shared" si="6"/>
        <v>0.61752470098803958</v>
      </c>
      <c r="Q18" s="2">
        <v>2810</v>
      </c>
      <c r="R18" s="7">
        <f t="shared" si="7"/>
        <v>0.80056980056980054</v>
      </c>
      <c r="S18" s="2">
        <v>2773</v>
      </c>
      <c r="T18" s="7">
        <f t="shared" si="8"/>
        <v>0.72100884035361412</v>
      </c>
      <c r="U18" s="2">
        <v>2232</v>
      </c>
      <c r="V18" s="7">
        <f t="shared" si="9"/>
        <v>0.63589743589743586</v>
      </c>
      <c r="W18" s="2">
        <v>2891</v>
      </c>
      <c r="X18" s="7">
        <f t="shared" si="10"/>
        <v>0.75169006760270407</v>
      </c>
    </row>
    <row r="19" spans="1:24" x14ac:dyDescent="0.25">
      <c r="A19" s="2" t="s">
        <v>5</v>
      </c>
      <c r="B19" s="2" t="s">
        <v>23</v>
      </c>
      <c r="C19" s="28">
        <v>407</v>
      </c>
      <c r="D19" s="28">
        <f t="shared" si="0"/>
        <v>271.33333333333331</v>
      </c>
      <c r="E19" s="28">
        <v>428</v>
      </c>
      <c r="F19" s="28">
        <f t="shared" si="1"/>
        <v>285.33333333333331</v>
      </c>
      <c r="G19" s="2">
        <v>308</v>
      </c>
      <c r="H19" s="7">
        <f t="shared" si="2"/>
        <v>1.1351351351351353</v>
      </c>
      <c r="I19" s="2">
        <v>280</v>
      </c>
      <c r="J19" s="7">
        <f t="shared" si="3"/>
        <v>1.031941031941032</v>
      </c>
      <c r="K19" s="2">
        <v>296</v>
      </c>
      <c r="L19" s="7">
        <f t="shared" si="4"/>
        <v>1.0373831775700935</v>
      </c>
      <c r="M19" s="2">
        <v>265</v>
      </c>
      <c r="N19" s="7">
        <f t="shared" si="5"/>
        <v>0.97665847665847672</v>
      </c>
      <c r="O19" s="2">
        <v>257</v>
      </c>
      <c r="P19" s="7">
        <f t="shared" si="6"/>
        <v>0.90070093457943934</v>
      </c>
      <c r="Q19" s="2">
        <v>272</v>
      </c>
      <c r="R19" s="7">
        <f t="shared" si="7"/>
        <v>1.0024570024570025</v>
      </c>
      <c r="S19" s="2">
        <v>269</v>
      </c>
      <c r="T19" s="7">
        <f t="shared" si="8"/>
        <v>0.94275700934579443</v>
      </c>
      <c r="U19" s="2">
        <v>291</v>
      </c>
      <c r="V19" s="7">
        <f t="shared" si="9"/>
        <v>1.0724815724815726</v>
      </c>
      <c r="W19" s="2">
        <v>285</v>
      </c>
      <c r="X19" s="7">
        <f t="shared" si="10"/>
        <v>0.99883177570093462</v>
      </c>
    </row>
    <row r="20" spans="1:24" x14ac:dyDescent="0.25">
      <c r="A20" s="2" t="s">
        <v>4</v>
      </c>
      <c r="B20" s="2" t="s">
        <v>24</v>
      </c>
      <c r="C20" s="28">
        <v>1491</v>
      </c>
      <c r="D20" s="28">
        <f t="shared" si="0"/>
        <v>994</v>
      </c>
      <c r="E20" s="28">
        <v>1427</v>
      </c>
      <c r="F20" s="28">
        <f t="shared" si="1"/>
        <v>951.33333333333337</v>
      </c>
      <c r="G20" s="2">
        <v>735</v>
      </c>
      <c r="H20" s="7">
        <f t="shared" si="2"/>
        <v>0.73943661971830987</v>
      </c>
      <c r="I20" s="2">
        <v>586</v>
      </c>
      <c r="J20" s="7">
        <f t="shared" si="3"/>
        <v>0.58953722334004022</v>
      </c>
      <c r="K20" s="2">
        <v>722</v>
      </c>
      <c r="L20" s="7">
        <f t="shared" si="4"/>
        <v>0.75893482831114223</v>
      </c>
      <c r="M20" s="2">
        <v>673</v>
      </c>
      <c r="N20" s="7">
        <f t="shared" si="5"/>
        <v>0.67706237424547289</v>
      </c>
      <c r="O20" s="2">
        <v>617</v>
      </c>
      <c r="P20" s="7">
        <f t="shared" si="6"/>
        <v>0.64856341976173792</v>
      </c>
      <c r="Q20" s="2">
        <v>696</v>
      </c>
      <c r="R20" s="7">
        <f t="shared" si="7"/>
        <v>0.7002012072434608</v>
      </c>
      <c r="S20" s="2">
        <v>636</v>
      </c>
      <c r="T20" s="7">
        <f t="shared" si="8"/>
        <v>0.66853538892782061</v>
      </c>
      <c r="U20" s="2">
        <v>679</v>
      </c>
      <c r="V20" s="7">
        <f t="shared" si="9"/>
        <v>0.68309859154929575</v>
      </c>
      <c r="W20" s="2">
        <v>668</v>
      </c>
      <c r="X20" s="7">
        <f t="shared" si="10"/>
        <v>0.70217238962859141</v>
      </c>
    </row>
    <row r="21" spans="1:24" x14ac:dyDescent="0.25">
      <c r="A21" s="2" t="s">
        <v>3</v>
      </c>
      <c r="B21" s="2" t="s">
        <v>25</v>
      </c>
      <c r="C21" s="28">
        <v>390</v>
      </c>
      <c r="D21" s="28">
        <f t="shared" si="0"/>
        <v>260</v>
      </c>
      <c r="E21" s="28">
        <v>530</v>
      </c>
      <c r="F21" s="28">
        <f t="shared" si="1"/>
        <v>353.33333333333331</v>
      </c>
      <c r="G21" s="2">
        <v>275</v>
      </c>
      <c r="H21" s="7">
        <f t="shared" si="2"/>
        <v>1.0576923076923077</v>
      </c>
      <c r="I21" s="2">
        <v>273</v>
      </c>
      <c r="J21" s="7">
        <f t="shared" si="3"/>
        <v>1.05</v>
      </c>
      <c r="K21" s="2">
        <v>249</v>
      </c>
      <c r="L21" s="7">
        <f t="shared" si="4"/>
        <v>0.70471698113207548</v>
      </c>
      <c r="M21" s="2">
        <v>231</v>
      </c>
      <c r="N21" s="7">
        <f t="shared" si="5"/>
        <v>0.88846153846153841</v>
      </c>
      <c r="O21" s="2">
        <v>207</v>
      </c>
      <c r="P21" s="7">
        <f t="shared" si="6"/>
        <v>0.58584905660377362</v>
      </c>
      <c r="Q21" s="2">
        <v>240</v>
      </c>
      <c r="R21" s="7">
        <f t="shared" si="7"/>
        <v>0.92307692307692313</v>
      </c>
      <c r="S21" s="2">
        <v>210</v>
      </c>
      <c r="T21" s="7">
        <f t="shared" si="8"/>
        <v>0.59433962264150941</v>
      </c>
      <c r="U21" s="2">
        <v>214</v>
      </c>
      <c r="V21" s="7">
        <f t="shared" si="9"/>
        <v>0.82307692307692304</v>
      </c>
      <c r="W21" s="2">
        <v>245</v>
      </c>
      <c r="X21" s="7">
        <f t="shared" si="10"/>
        <v>0.69339622641509435</v>
      </c>
    </row>
    <row r="22" spans="1:24" x14ac:dyDescent="0.25">
      <c r="A22" s="2" t="s">
        <v>2</v>
      </c>
      <c r="B22" s="2" t="s">
        <v>26</v>
      </c>
      <c r="C22" s="28">
        <v>178</v>
      </c>
      <c r="D22" s="28">
        <f t="shared" si="0"/>
        <v>118.66666666666667</v>
      </c>
      <c r="E22" s="28">
        <v>174</v>
      </c>
      <c r="F22" s="28">
        <f t="shared" si="1"/>
        <v>116</v>
      </c>
      <c r="G22" s="2">
        <v>83</v>
      </c>
      <c r="H22" s="7">
        <f t="shared" si="2"/>
        <v>0.699438202247191</v>
      </c>
      <c r="I22" s="2">
        <v>72</v>
      </c>
      <c r="J22" s="7">
        <f t="shared" si="3"/>
        <v>0.60674157303370779</v>
      </c>
      <c r="K22" s="2">
        <v>84</v>
      </c>
      <c r="L22" s="7">
        <f t="shared" si="4"/>
        <v>0.72413793103448276</v>
      </c>
      <c r="M22" s="2">
        <v>79</v>
      </c>
      <c r="N22" s="7">
        <f t="shared" si="5"/>
        <v>0.6657303370786517</v>
      </c>
      <c r="O22" s="2">
        <v>79</v>
      </c>
      <c r="P22" s="7">
        <f t="shared" si="6"/>
        <v>0.68103448275862066</v>
      </c>
      <c r="Q22" s="2">
        <v>96</v>
      </c>
      <c r="R22" s="7">
        <f t="shared" si="7"/>
        <v>0.8089887640449438</v>
      </c>
      <c r="S22" s="2">
        <v>80</v>
      </c>
      <c r="T22" s="7">
        <f t="shared" si="8"/>
        <v>0.68965517241379315</v>
      </c>
      <c r="U22" s="2">
        <v>97</v>
      </c>
      <c r="V22" s="7">
        <f t="shared" si="9"/>
        <v>0.81741573033707859</v>
      </c>
      <c r="W22" s="2">
        <v>86</v>
      </c>
      <c r="X22" s="7">
        <f t="shared" si="10"/>
        <v>0.74137931034482762</v>
      </c>
    </row>
    <row r="23" spans="1:24" x14ac:dyDescent="0.25">
      <c r="A23" s="2" t="s">
        <v>5</v>
      </c>
      <c r="B23" s="2" t="s">
        <v>27</v>
      </c>
      <c r="C23" s="28">
        <v>59</v>
      </c>
      <c r="D23" s="28">
        <f t="shared" si="0"/>
        <v>39.333333333333336</v>
      </c>
      <c r="E23" s="28">
        <v>63</v>
      </c>
      <c r="F23" s="28">
        <f t="shared" si="1"/>
        <v>42</v>
      </c>
      <c r="G23" s="2">
        <v>44</v>
      </c>
      <c r="H23" s="7">
        <f t="shared" si="2"/>
        <v>1.1186440677966101</v>
      </c>
      <c r="I23" s="2">
        <v>44</v>
      </c>
      <c r="J23" s="7">
        <f t="shared" si="3"/>
        <v>1.1186440677966101</v>
      </c>
      <c r="K23" s="2">
        <v>31</v>
      </c>
      <c r="L23" s="7">
        <f t="shared" si="4"/>
        <v>0.73809523809523814</v>
      </c>
      <c r="M23" s="2">
        <v>40</v>
      </c>
      <c r="N23" s="7">
        <f t="shared" si="5"/>
        <v>1.0169491525423728</v>
      </c>
      <c r="O23" s="2">
        <v>34</v>
      </c>
      <c r="P23" s="7">
        <f t="shared" si="6"/>
        <v>0.80952380952380953</v>
      </c>
      <c r="Q23" s="2">
        <v>42</v>
      </c>
      <c r="R23" s="7">
        <f t="shared" si="7"/>
        <v>1.0677966101694916</v>
      </c>
      <c r="S23" s="2">
        <v>37</v>
      </c>
      <c r="T23" s="7">
        <f t="shared" si="8"/>
        <v>0.88095238095238093</v>
      </c>
      <c r="U23" s="2">
        <v>39</v>
      </c>
      <c r="V23" s="7">
        <f t="shared" si="9"/>
        <v>0.99152542372881347</v>
      </c>
      <c r="W23" s="2">
        <v>38</v>
      </c>
      <c r="X23" s="7">
        <f t="shared" si="10"/>
        <v>0.90476190476190477</v>
      </c>
    </row>
    <row r="24" spans="1:24" x14ac:dyDescent="0.25">
      <c r="A24" s="2" t="s">
        <v>2</v>
      </c>
      <c r="B24" s="2" t="s">
        <v>28</v>
      </c>
      <c r="C24" s="28">
        <v>443</v>
      </c>
      <c r="D24" s="28">
        <f t="shared" si="0"/>
        <v>295.33333333333331</v>
      </c>
      <c r="E24" s="28">
        <v>440</v>
      </c>
      <c r="F24" s="28">
        <f t="shared" si="1"/>
        <v>293.33333333333331</v>
      </c>
      <c r="G24" s="2">
        <v>279</v>
      </c>
      <c r="H24" s="7">
        <f t="shared" si="2"/>
        <v>0.9446952595936795</v>
      </c>
      <c r="I24" s="2">
        <v>253</v>
      </c>
      <c r="J24" s="7">
        <f t="shared" si="3"/>
        <v>0.85665914221218964</v>
      </c>
      <c r="K24" s="2">
        <v>283</v>
      </c>
      <c r="L24" s="7">
        <f t="shared" si="4"/>
        <v>0.96477272727272734</v>
      </c>
      <c r="M24" s="2">
        <v>258</v>
      </c>
      <c r="N24" s="7">
        <f t="shared" si="5"/>
        <v>0.87358916478555315</v>
      </c>
      <c r="O24" s="2">
        <v>268</v>
      </c>
      <c r="P24" s="7">
        <f t="shared" si="6"/>
        <v>0.91363636363636369</v>
      </c>
      <c r="Q24" s="2">
        <v>262</v>
      </c>
      <c r="R24" s="7">
        <f t="shared" si="7"/>
        <v>0.88713318284424381</v>
      </c>
      <c r="S24" s="2">
        <v>289</v>
      </c>
      <c r="T24" s="7">
        <f t="shared" si="8"/>
        <v>0.98522727272727284</v>
      </c>
      <c r="U24" s="2">
        <v>249</v>
      </c>
      <c r="V24" s="7">
        <f t="shared" si="9"/>
        <v>0.84311512415349887</v>
      </c>
      <c r="W24" s="2">
        <v>276</v>
      </c>
      <c r="X24" s="7">
        <f t="shared" si="10"/>
        <v>0.94090909090909092</v>
      </c>
    </row>
    <row r="25" spans="1:24" x14ac:dyDescent="0.25">
      <c r="A25" s="2" t="s">
        <v>5</v>
      </c>
      <c r="B25" s="2" t="s">
        <v>29</v>
      </c>
      <c r="C25" s="28">
        <v>86</v>
      </c>
      <c r="D25" s="28">
        <f t="shared" si="0"/>
        <v>57.333333333333336</v>
      </c>
      <c r="E25" s="28">
        <v>102</v>
      </c>
      <c r="F25" s="28">
        <f t="shared" si="1"/>
        <v>68</v>
      </c>
      <c r="G25" s="2">
        <v>56</v>
      </c>
      <c r="H25" s="7">
        <f t="shared" si="2"/>
        <v>0.97674418604651159</v>
      </c>
      <c r="I25" s="2">
        <v>47</v>
      </c>
      <c r="J25" s="7">
        <f t="shared" si="3"/>
        <v>0.81976744186046513</v>
      </c>
      <c r="K25" s="2">
        <v>53</v>
      </c>
      <c r="L25" s="7">
        <f t="shared" si="4"/>
        <v>0.77941176470588236</v>
      </c>
      <c r="M25" s="2">
        <v>44</v>
      </c>
      <c r="N25" s="7">
        <f t="shared" si="5"/>
        <v>0.7674418604651162</v>
      </c>
      <c r="O25" s="2">
        <v>48</v>
      </c>
      <c r="P25" s="7">
        <f t="shared" si="6"/>
        <v>0.70588235294117652</v>
      </c>
      <c r="Q25" s="2">
        <v>50</v>
      </c>
      <c r="R25" s="7">
        <f t="shared" si="7"/>
        <v>0.87209302325581395</v>
      </c>
      <c r="S25" s="2">
        <v>48</v>
      </c>
      <c r="T25" s="7">
        <f t="shared" si="8"/>
        <v>0.70588235294117652</v>
      </c>
      <c r="U25" s="2">
        <v>39</v>
      </c>
      <c r="V25" s="7">
        <f t="shared" si="9"/>
        <v>0.68023255813953487</v>
      </c>
      <c r="W25" s="2">
        <v>52</v>
      </c>
      <c r="X25" s="7">
        <f t="shared" si="10"/>
        <v>0.76470588235294112</v>
      </c>
    </row>
    <row r="26" spans="1:24" x14ac:dyDescent="0.25">
      <c r="A26" s="2" t="s">
        <v>3</v>
      </c>
      <c r="B26" s="2" t="s">
        <v>30</v>
      </c>
      <c r="C26" s="28">
        <v>259</v>
      </c>
      <c r="D26" s="28">
        <f t="shared" si="0"/>
        <v>172.66666666666666</v>
      </c>
      <c r="E26" s="28">
        <v>321</v>
      </c>
      <c r="F26" s="28">
        <f t="shared" si="1"/>
        <v>214</v>
      </c>
      <c r="G26" s="2">
        <v>159</v>
      </c>
      <c r="H26" s="7">
        <f t="shared" si="2"/>
        <v>0.9208494208494209</v>
      </c>
      <c r="I26" s="2">
        <v>141</v>
      </c>
      <c r="J26" s="7">
        <f t="shared" si="3"/>
        <v>0.81660231660231664</v>
      </c>
      <c r="K26" s="2">
        <v>141</v>
      </c>
      <c r="L26" s="7">
        <f t="shared" si="4"/>
        <v>0.65887850467289721</v>
      </c>
      <c r="M26" s="2">
        <v>123</v>
      </c>
      <c r="N26" s="7">
        <f t="shared" si="5"/>
        <v>0.71235521235521237</v>
      </c>
      <c r="O26" s="2">
        <v>144</v>
      </c>
      <c r="P26" s="7">
        <f t="shared" si="6"/>
        <v>0.67289719626168221</v>
      </c>
      <c r="Q26" s="2">
        <v>129</v>
      </c>
      <c r="R26" s="7">
        <f t="shared" si="7"/>
        <v>0.74710424710424717</v>
      </c>
      <c r="S26" s="2">
        <v>143</v>
      </c>
      <c r="T26" s="7">
        <f t="shared" si="8"/>
        <v>0.66822429906542058</v>
      </c>
      <c r="U26" s="2">
        <v>129</v>
      </c>
      <c r="V26" s="7">
        <f t="shared" si="9"/>
        <v>0.74710424710424717</v>
      </c>
      <c r="W26" s="2">
        <v>150</v>
      </c>
      <c r="X26" s="7">
        <f t="shared" si="10"/>
        <v>0.7009345794392523</v>
      </c>
    </row>
    <row r="27" spans="1:24" x14ac:dyDescent="0.25">
      <c r="A27" s="2" t="s">
        <v>2</v>
      </c>
      <c r="B27" s="2" t="s">
        <v>31</v>
      </c>
      <c r="C27" s="28">
        <v>271</v>
      </c>
      <c r="D27" s="28">
        <f t="shared" si="0"/>
        <v>180.66666666666666</v>
      </c>
      <c r="E27" s="28">
        <v>322</v>
      </c>
      <c r="F27" s="28">
        <f t="shared" si="1"/>
        <v>214.66666666666666</v>
      </c>
      <c r="G27" s="2">
        <v>152</v>
      </c>
      <c r="H27" s="7">
        <f t="shared" si="2"/>
        <v>0.84132841328413288</v>
      </c>
      <c r="I27" s="2">
        <v>153</v>
      </c>
      <c r="J27" s="7">
        <f t="shared" si="3"/>
        <v>0.84686346863468642</v>
      </c>
      <c r="K27" s="2">
        <v>124</v>
      </c>
      <c r="L27" s="7">
        <f t="shared" si="4"/>
        <v>0.57763975155279501</v>
      </c>
      <c r="M27" s="2">
        <v>136</v>
      </c>
      <c r="N27" s="7">
        <f t="shared" si="5"/>
        <v>0.75276752767527677</v>
      </c>
      <c r="O27" s="2">
        <v>109</v>
      </c>
      <c r="P27" s="7">
        <f t="shared" si="6"/>
        <v>0.50776397515527949</v>
      </c>
      <c r="Q27" s="2">
        <v>127</v>
      </c>
      <c r="R27" s="7">
        <f t="shared" si="7"/>
        <v>0.70295202952029523</v>
      </c>
      <c r="S27" s="2">
        <v>115</v>
      </c>
      <c r="T27" s="7">
        <f t="shared" si="8"/>
        <v>0.5357142857142857</v>
      </c>
      <c r="U27" s="2">
        <v>111</v>
      </c>
      <c r="V27" s="7">
        <f t="shared" si="9"/>
        <v>0.61439114391143912</v>
      </c>
      <c r="W27" s="2">
        <v>128</v>
      </c>
      <c r="X27" s="7">
        <f t="shared" si="10"/>
        <v>0.59627329192546585</v>
      </c>
    </row>
    <row r="28" spans="1:24" x14ac:dyDescent="0.25">
      <c r="A28" s="2" t="s">
        <v>4</v>
      </c>
      <c r="B28" s="2" t="s">
        <v>32</v>
      </c>
      <c r="C28" s="28">
        <v>128</v>
      </c>
      <c r="D28" s="28">
        <f t="shared" si="0"/>
        <v>85.333333333333329</v>
      </c>
      <c r="E28" s="28">
        <v>184</v>
      </c>
      <c r="F28" s="28">
        <f t="shared" si="1"/>
        <v>122.66666666666667</v>
      </c>
      <c r="G28" s="2">
        <v>100</v>
      </c>
      <c r="H28" s="7">
        <f t="shared" si="2"/>
        <v>1.171875</v>
      </c>
      <c r="I28" s="2">
        <v>94</v>
      </c>
      <c r="J28" s="7">
        <f t="shared" si="3"/>
        <v>1.1015625</v>
      </c>
      <c r="K28" s="2">
        <v>80</v>
      </c>
      <c r="L28" s="7">
        <f t="shared" si="4"/>
        <v>0.65217391304347827</v>
      </c>
      <c r="M28" s="2">
        <v>95</v>
      </c>
      <c r="N28" s="7">
        <f t="shared" si="5"/>
        <v>1.11328125</v>
      </c>
      <c r="O28" s="2">
        <v>79</v>
      </c>
      <c r="P28" s="7">
        <f t="shared" si="6"/>
        <v>0.64402173913043481</v>
      </c>
      <c r="Q28" s="2">
        <v>100</v>
      </c>
      <c r="R28" s="7">
        <f t="shared" si="7"/>
        <v>1.171875</v>
      </c>
      <c r="S28" s="2">
        <v>81</v>
      </c>
      <c r="T28" s="7">
        <f t="shared" si="8"/>
        <v>0.66032608695652173</v>
      </c>
      <c r="U28" s="2">
        <v>89</v>
      </c>
      <c r="V28" s="7">
        <f t="shared" si="9"/>
        <v>1.04296875</v>
      </c>
      <c r="W28" s="2">
        <v>87</v>
      </c>
      <c r="X28" s="7">
        <f t="shared" si="10"/>
        <v>0.70923913043478259</v>
      </c>
    </row>
    <row r="29" spans="1:24" x14ac:dyDescent="0.25">
      <c r="A29" s="2" t="s">
        <v>5</v>
      </c>
      <c r="B29" s="2" t="s">
        <v>33</v>
      </c>
      <c r="C29" s="28">
        <v>429</v>
      </c>
      <c r="D29" s="28">
        <f t="shared" si="0"/>
        <v>286</v>
      </c>
      <c r="E29" s="28">
        <v>427</v>
      </c>
      <c r="F29" s="28">
        <f t="shared" si="1"/>
        <v>284.66666666666669</v>
      </c>
      <c r="G29" s="2">
        <v>220</v>
      </c>
      <c r="H29" s="7">
        <f t="shared" si="2"/>
        <v>0.76923076923076927</v>
      </c>
      <c r="I29" s="2">
        <v>218</v>
      </c>
      <c r="J29" s="7">
        <f t="shared" si="3"/>
        <v>0.76223776223776218</v>
      </c>
      <c r="K29" s="2">
        <v>177</v>
      </c>
      <c r="L29" s="7">
        <f t="shared" si="4"/>
        <v>0.62177985948477743</v>
      </c>
      <c r="M29" s="2">
        <v>219</v>
      </c>
      <c r="N29" s="7">
        <f t="shared" si="5"/>
        <v>0.76573426573426573</v>
      </c>
      <c r="O29" s="2">
        <v>132</v>
      </c>
      <c r="P29" s="7">
        <f t="shared" si="6"/>
        <v>0.46370023419203743</v>
      </c>
      <c r="Q29" s="2">
        <v>209</v>
      </c>
      <c r="R29" s="7">
        <f t="shared" si="7"/>
        <v>0.73076923076923073</v>
      </c>
      <c r="S29" s="2">
        <v>124</v>
      </c>
      <c r="T29" s="7">
        <f t="shared" si="8"/>
        <v>0.43559718969555034</v>
      </c>
      <c r="U29" s="2">
        <v>214</v>
      </c>
      <c r="V29" s="7">
        <f t="shared" si="9"/>
        <v>0.74825174825174823</v>
      </c>
      <c r="W29" s="2">
        <v>170</v>
      </c>
      <c r="X29" s="7">
        <f t="shared" si="10"/>
        <v>0.59718969555035128</v>
      </c>
    </row>
    <row r="30" spans="1:24" x14ac:dyDescent="0.25">
      <c r="A30" s="2" t="s">
        <v>2</v>
      </c>
      <c r="B30" s="2" t="s">
        <v>34</v>
      </c>
      <c r="C30" s="28">
        <v>1820</v>
      </c>
      <c r="D30" s="28">
        <f t="shared" si="0"/>
        <v>1213.3333333333333</v>
      </c>
      <c r="E30" s="28">
        <v>1788</v>
      </c>
      <c r="F30" s="28">
        <f t="shared" si="1"/>
        <v>1192</v>
      </c>
      <c r="G30" s="2">
        <v>991</v>
      </c>
      <c r="H30" s="7">
        <f t="shared" si="2"/>
        <v>0.81675824175824185</v>
      </c>
      <c r="I30" s="2">
        <v>845</v>
      </c>
      <c r="J30" s="7">
        <f t="shared" si="3"/>
        <v>0.69642857142857151</v>
      </c>
      <c r="K30" s="2">
        <v>843</v>
      </c>
      <c r="L30" s="7">
        <f t="shared" si="4"/>
        <v>0.70721476510067116</v>
      </c>
      <c r="M30" s="2">
        <v>802</v>
      </c>
      <c r="N30" s="7">
        <f t="shared" si="5"/>
        <v>0.66098901098901108</v>
      </c>
      <c r="O30" s="2">
        <v>734</v>
      </c>
      <c r="P30" s="7">
        <f t="shared" si="6"/>
        <v>0.61577181208053688</v>
      </c>
      <c r="Q30" s="2">
        <v>910</v>
      </c>
      <c r="R30" s="7">
        <f t="shared" si="7"/>
        <v>0.75</v>
      </c>
      <c r="S30" s="2">
        <v>887</v>
      </c>
      <c r="T30" s="7">
        <f t="shared" si="8"/>
        <v>0.74412751677852351</v>
      </c>
      <c r="U30" s="2">
        <v>862</v>
      </c>
      <c r="V30" s="7">
        <f t="shared" si="9"/>
        <v>0.71043956043956047</v>
      </c>
      <c r="W30" s="2">
        <v>936</v>
      </c>
      <c r="X30" s="7">
        <f t="shared" si="10"/>
        <v>0.78523489932885904</v>
      </c>
    </row>
    <row r="31" spans="1:24" x14ac:dyDescent="0.25">
      <c r="A31" s="2" t="s">
        <v>2</v>
      </c>
      <c r="B31" s="2" t="s">
        <v>35</v>
      </c>
      <c r="C31" s="28">
        <v>368</v>
      </c>
      <c r="D31" s="28">
        <f t="shared" si="0"/>
        <v>245.33333333333334</v>
      </c>
      <c r="E31" s="28">
        <v>409</v>
      </c>
      <c r="F31" s="28">
        <f t="shared" si="1"/>
        <v>272.66666666666669</v>
      </c>
      <c r="G31" s="2">
        <v>267</v>
      </c>
      <c r="H31" s="7">
        <f t="shared" si="2"/>
        <v>1.0883152173913042</v>
      </c>
      <c r="I31" s="2">
        <v>224</v>
      </c>
      <c r="J31" s="7">
        <f t="shared" si="3"/>
        <v>0.91304347826086951</v>
      </c>
      <c r="K31" s="2">
        <v>215</v>
      </c>
      <c r="L31" s="7">
        <f t="shared" si="4"/>
        <v>0.78850855745721271</v>
      </c>
      <c r="M31" s="2">
        <v>256</v>
      </c>
      <c r="N31" s="7">
        <f t="shared" si="5"/>
        <v>1.0434782608695652</v>
      </c>
      <c r="O31" s="2">
        <v>195</v>
      </c>
      <c r="P31" s="7">
        <f t="shared" si="6"/>
        <v>0.71515892420537897</v>
      </c>
      <c r="Q31" s="2">
        <v>257</v>
      </c>
      <c r="R31" s="7">
        <f t="shared" si="7"/>
        <v>1.0475543478260869</v>
      </c>
      <c r="S31" s="2">
        <v>200</v>
      </c>
      <c r="T31" s="7">
        <f t="shared" si="8"/>
        <v>0.73349633251833735</v>
      </c>
      <c r="U31" s="2">
        <v>260</v>
      </c>
      <c r="V31" s="7">
        <f t="shared" si="9"/>
        <v>1.0597826086956521</v>
      </c>
      <c r="W31" s="2">
        <v>211</v>
      </c>
      <c r="X31" s="7">
        <f t="shared" si="10"/>
        <v>0.7738386308068459</v>
      </c>
    </row>
    <row r="32" spans="1:24" x14ac:dyDescent="0.25">
      <c r="A32" s="2" t="s">
        <v>2</v>
      </c>
      <c r="B32" s="2" t="s">
        <v>36</v>
      </c>
      <c r="C32" s="28">
        <v>147</v>
      </c>
      <c r="D32" s="28">
        <f t="shared" si="0"/>
        <v>98</v>
      </c>
      <c r="E32" s="28">
        <v>161</v>
      </c>
      <c r="F32" s="28">
        <f t="shared" si="1"/>
        <v>107.33333333333333</v>
      </c>
      <c r="G32" s="2">
        <v>89</v>
      </c>
      <c r="H32" s="7">
        <f t="shared" si="2"/>
        <v>0.90816326530612246</v>
      </c>
      <c r="I32" s="2">
        <v>89</v>
      </c>
      <c r="J32" s="7">
        <f t="shared" si="3"/>
        <v>0.90816326530612246</v>
      </c>
      <c r="K32" s="2">
        <v>88</v>
      </c>
      <c r="L32" s="7">
        <f t="shared" si="4"/>
        <v>0.81987577639751552</v>
      </c>
      <c r="M32" s="2">
        <v>82</v>
      </c>
      <c r="N32" s="7">
        <f t="shared" si="5"/>
        <v>0.83673469387755106</v>
      </c>
      <c r="O32" s="2">
        <v>75</v>
      </c>
      <c r="P32" s="7">
        <f t="shared" si="6"/>
        <v>0.69875776397515532</v>
      </c>
      <c r="Q32" s="2">
        <v>83</v>
      </c>
      <c r="R32" s="7">
        <f t="shared" si="7"/>
        <v>0.84693877551020413</v>
      </c>
      <c r="S32" s="2">
        <v>83</v>
      </c>
      <c r="T32" s="7">
        <f t="shared" si="8"/>
        <v>0.77329192546583858</v>
      </c>
      <c r="U32" s="2">
        <v>84</v>
      </c>
      <c r="V32" s="7">
        <f t="shared" si="9"/>
        <v>0.8571428571428571</v>
      </c>
      <c r="W32" s="2">
        <v>87</v>
      </c>
      <c r="X32" s="7">
        <f t="shared" si="10"/>
        <v>0.81055900621118016</v>
      </c>
    </row>
    <row r="33" spans="1:24" x14ac:dyDescent="0.25">
      <c r="A33" s="2" t="s">
        <v>5</v>
      </c>
      <c r="B33" s="2" t="s">
        <v>37</v>
      </c>
      <c r="C33" s="28">
        <v>130</v>
      </c>
      <c r="D33" s="28">
        <f t="shared" si="0"/>
        <v>86.666666666666671</v>
      </c>
      <c r="E33" s="28">
        <v>150</v>
      </c>
      <c r="F33" s="28">
        <f t="shared" si="1"/>
        <v>100</v>
      </c>
      <c r="G33" s="2">
        <v>76</v>
      </c>
      <c r="H33" s="7">
        <f t="shared" si="2"/>
        <v>0.87692307692307692</v>
      </c>
      <c r="I33" s="2">
        <v>61</v>
      </c>
      <c r="J33" s="7">
        <f t="shared" si="3"/>
        <v>0.70384615384615379</v>
      </c>
      <c r="K33" s="2">
        <v>79</v>
      </c>
      <c r="L33" s="7">
        <f t="shared" si="4"/>
        <v>0.79</v>
      </c>
      <c r="M33" s="2">
        <v>79</v>
      </c>
      <c r="N33" s="7">
        <f t="shared" si="5"/>
        <v>0.91153846153846152</v>
      </c>
      <c r="O33" s="2">
        <v>71</v>
      </c>
      <c r="P33" s="7">
        <f t="shared" si="6"/>
        <v>0.71</v>
      </c>
      <c r="Q33" s="2">
        <v>85</v>
      </c>
      <c r="R33" s="7">
        <f t="shared" si="7"/>
        <v>0.98076923076923073</v>
      </c>
      <c r="S33" s="2">
        <v>67</v>
      </c>
      <c r="T33" s="7">
        <f t="shared" si="8"/>
        <v>0.67</v>
      </c>
      <c r="U33" s="2">
        <v>68</v>
      </c>
      <c r="V33" s="7">
        <f t="shared" si="9"/>
        <v>0.7846153846153846</v>
      </c>
      <c r="W33" s="2">
        <v>80</v>
      </c>
      <c r="X33" s="7">
        <f t="shared" si="10"/>
        <v>0.8</v>
      </c>
    </row>
    <row r="34" spans="1:24" x14ac:dyDescent="0.25">
      <c r="A34" s="2" t="s">
        <v>5</v>
      </c>
      <c r="B34" s="2" t="s">
        <v>38</v>
      </c>
      <c r="C34" s="28">
        <v>118</v>
      </c>
      <c r="D34" s="28">
        <f t="shared" si="0"/>
        <v>78.666666666666671</v>
      </c>
      <c r="E34" s="28">
        <v>150</v>
      </c>
      <c r="F34" s="28">
        <f t="shared" si="1"/>
        <v>100</v>
      </c>
      <c r="G34" s="2">
        <v>76</v>
      </c>
      <c r="H34" s="7">
        <f t="shared" si="2"/>
        <v>0.96610169491525422</v>
      </c>
      <c r="I34" s="2">
        <v>74</v>
      </c>
      <c r="J34" s="7">
        <f t="shared" si="3"/>
        <v>0.94067796610169485</v>
      </c>
      <c r="K34" s="2">
        <v>85</v>
      </c>
      <c r="L34" s="7">
        <f t="shared" si="4"/>
        <v>0.85</v>
      </c>
      <c r="M34" s="2">
        <v>85</v>
      </c>
      <c r="N34" s="7">
        <f t="shared" si="5"/>
        <v>1.0805084745762712</v>
      </c>
      <c r="O34" s="2">
        <v>84</v>
      </c>
      <c r="P34" s="7">
        <f t="shared" si="6"/>
        <v>0.84</v>
      </c>
      <c r="Q34" s="2">
        <v>80</v>
      </c>
      <c r="R34" s="7">
        <f t="shared" si="7"/>
        <v>1.0169491525423728</v>
      </c>
      <c r="S34" s="2">
        <v>82</v>
      </c>
      <c r="T34" s="7">
        <f t="shared" si="8"/>
        <v>0.82</v>
      </c>
      <c r="U34" s="2">
        <v>82</v>
      </c>
      <c r="V34" s="7">
        <f t="shared" si="9"/>
        <v>1.0423728813559321</v>
      </c>
      <c r="W34" s="2">
        <v>75</v>
      </c>
      <c r="X34" s="7">
        <f t="shared" si="10"/>
        <v>0.75</v>
      </c>
    </row>
    <row r="35" spans="1:24" x14ac:dyDescent="0.25">
      <c r="A35" s="2" t="s">
        <v>5</v>
      </c>
      <c r="B35" s="2" t="s">
        <v>39</v>
      </c>
      <c r="C35" s="28">
        <v>179</v>
      </c>
      <c r="D35" s="28">
        <f t="shared" si="0"/>
        <v>119.33333333333333</v>
      </c>
      <c r="E35" s="28">
        <v>210</v>
      </c>
      <c r="F35" s="28">
        <f t="shared" si="1"/>
        <v>140</v>
      </c>
      <c r="G35" s="2">
        <v>109</v>
      </c>
      <c r="H35" s="7">
        <f t="shared" si="2"/>
        <v>0.91340782122905029</v>
      </c>
      <c r="I35" s="2">
        <v>91</v>
      </c>
      <c r="J35" s="7">
        <f t="shared" si="3"/>
        <v>0.76256983240223464</v>
      </c>
      <c r="K35" s="2">
        <v>131</v>
      </c>
      <c r="L35" s="7">
        <f t="shared" si="4"/>
        <v>0.93571428571428572</v>
      </c>
      <c r="M35" s="2">
        <v>100</v>
      </c>
      <c r="N35" s="7">
        <f t="shared" si="5"/>
        <v>0.83798882681564246</v>
      </c>
      <c r="O35" s="2">
        <v>113</v>
      </c>
      <c r="P35" s="7">
        <f t="shared" si="6"/>
        <v>0.80714285714285716</v>
      </c>
      <c r="Q35" s="2">
        <v>119</v>
      </c>
      <c r="R35" s="7">
        <f t="shared" si="7"/>
        <v>0.99720670391061461</v>
      </c>
      <c r="S35" s="2">
        <v>119</v>
      </c>
      <c r="T35" s="7">
        <f t="shared" si="8"/>
        <v>0.85</v>
      </c>
      <c r="U35" s="2">
        <v>122</v>
      </c>
      <c r="V35" s="7">
        <f t="shared" si="9"/>
        <v>1.0223463687150838</v>
      </c>
      <c r="W35" s="2">
        <v>125</v>
      </c>
      <c r="X35" s="7">
        <f t="shared" si="10"/>
        <v>0.8928571428571429</v>
      </c>
    </row>
    <row r="36" spans="1:24" x14ac:dyDescent="0.25">
      <c r="A36" s="2" t="s">
        <v>2</v>
      </c>
      <c r="B36" s="2" t="s">
        <v>40</v>
      </c>
      <c r="C36" s="28">
        <v>142</v>
      </c>
      <c r="D36" s="28">
        <f t="shared" si="0"/>
        <v>94.666666666666671</v>
      </c>
      <c r="E36" s="28">
        <v>149</v>
      </c>
      <c r="F36" s="28">
        <f t="shared" si="1"/>
        <v>99.333333333333329</v>
      </c>
      <c r="G36" s="2">
        <v>94</v>
      </c>
      <c r="H36" s="7">
        <f t="shared" si="2"/>
        <v>0.99295774647887314</v>
      </c>
      <c r="I36" s="2">
        <v>94</v>
      </c>
      <c r="J36" s="7">
        <f t="shared" si="3"/>
        <v>0.99295774647887314</v>
      </c>
      <c r="K36" s="2">
        <v>84</v>
      </c>
      <c r="L36" s="7">
        <f t="shared" si="4"/>
        <v>0.84563758389261745</v>
      </c>
      <c r="M36" s="2">
        <v>83</v>
      </c>
      <c r="N36" s="7">
        <f t="shared" si="5"/>
        <v>0.87676056338028163</v>
      </c>
      <c r="O36" s="2">
        <v>81</v>
      </c>
      <c r="P36" s="7">
        <f t="shared" si="6"/>
        <v>0.81543624161073824</v>
      </c>
      <c r="Q36" s="2">
        <v>86</v>
      </c>
      <c r="R36" s="7">
        <f t="shared" si="7"/>
        <v>0.90845070422535201</v>
      </c>
      <c r="S36" s="2">
        <v>90</v>
      </c>
      <c r="T36" s="7">
        <f t="shared" si="8"/>
        <v>0.90604026845637586</v>
      </c>
      <c r="U36" s="2">
        <v>92</v>
      </c>
      <c r="V36" s="7">
        <f t="shared" si="9"/>
        <v>0.97183098591549288</v>
      </c>
      <c r="W36" s="2">
        <v>93</v>
      </c>
      <c r="X36" s="7">
        <f t="shared" si="10"/>
        <v>0.93624161073825507</v>
      </c>
    </row>
    <row r="37" spans="1:24" x14ac:dyDescent="0.25">
      <c r="A37" s="2" t="s">
        <v>5</v>
      </c>
      <c r="B37" s="2" t="s">
        <v>41</v>
      </c>
      <c r="C37" s="28">
        <v>556</v>
      </c>
      <c r="D37" s="28">
        <f t="shared" si="0"/>
        <v>370.66666666666669</v>
      </c>
      <c r="E37" s="28">
        <v>539</v>
      </c>
      <c r="F37" s="28">
        <f t="shared" si="1"/>
        <v>359.33333333333331</v>
      </c>
      <c r="G37" s="2">
        <v>292</v>
      </c>
      <c r="H37" s="7">
        <f t="shared" si="2"/>
        <v>0.78776978417266186</v>
      </c>
      <c r="I37" s="2">
        <v>277</v>
      </c>
      <c r="J37" s="7">
        <f t="shared" si="3"/>
        <v>0.74730215827338131</v>
      </c>
      <c r="K37" s="2">
        <v>178</v>
      </c>
      <c r="L37" s="7">
        <f t="shared" si="4"/>
        <v>0.49536178107606682</v>
      </c>
      <c r="M37" s="2">
        <v>235</v>
      </c>
      <c r="N37" s="7">
        <f t="shared" si="5"/>
        <v>0.63399280575539563</v>
      </c>
      <c r="O37" s="2">
        <v>188</v>
      </c>
      <c r="P37" s="7">
        <f t="shared" si="6"/>
        <v>0.52319109461966606</v>
      </c>
      <c r="Q37" s="2">
        <v>237</v>
      </c>
      <c r="R37" s="7">
        <f t="shared" si="7"/>
        <v>0.63938848920863312</v>
      </c>
      <c r="S37" s="2">
        <v>217</v>
      </c>
      <c r="T37" s="7">
        <f t="shared" si="8"/>
        <v>0.60389610389610393</v>
      </c>
      <c r="U37" s="2">
        <v>208</v>
      </c>
      <c r="V37" s="7">
        <f t="shared" si="9"/>
        <v>0.5611510791366906</v>
      </c>
      <c r="W37" s="2">
        <v>217</v>
      </c>
      <c r="X37" s="7">
        <f t="shared" si="10"/>
        <v>0.60389610389610393</v>
      </c>
    </row>
    <row r="38" spans="1:24" x14ac:dyDescent="0.25">
      <c r="A38" s="2" t="s">
        <v>2</v>
      </c>
      <c r="B38" s="2" t="s">
        <v>42</v>
      </c>
      <c r="C38" s="28">
        <v>104</v>
      </c>
      <c r="D38" s="28">
        <f t="shared" si="0"/>
        <v>69.333333333333329</v>
      </c>
      <c r="E38" s="28">
        <v>106</v>
      </c>
      <c r="F38" s="28">
        <f t="shared" si="1"/>
        <v>70.666666666666671</v>
      </c>
      <c r="G38" s="2">
        <v>75</v>
      </c>
      <c r="H38" s="7">
        <f t="shared" si="2"/>
        <v>1.0817307692307694</v>
      </c>
      <c r="I38" s="2">
        <v>76</v>
      </c>
      <c r="J38" s="7">
        <f t="shared" si="3"/>
        <v>1.0961538461538463</v>
      </c>
      <c r="K38" s="2">
        <v>80</v>
      </c>
      <c r="L38" s="7">
        <f t="shared" si="4"/>
        <v>1.1320754716981132</v>
      </c>
      <c r="M38" s="2">
        <v>66</v>
      </c>
      <c r="N38" s="7">
        <f t="shared" si="5"/>
        <v>0.95192307692307698</v>
      </c>
      <c r="O38" s="2">
        <v>76</v>
      </c>
      <c r="P38" s="7">
        <f t="shared" si="6"/>
        <v>1.0754716981132075</v>
      </c>
      <c r="Q38" s="2">
        <v>61</v>
      </c>
      <c r="R38" s="7">
        <f t="shared" si="7"/>
        <v>0.8798076923076924</v>
      </c>
      <c r="S38" s="2">
        <v>72</v>
      </c>
      <c r="T38" s="7">
        <f t="shared" si="8"/>
        <v>1.0188679245283019</v>
      </c>
      <c r="U38" s="2">
        <v>71</v>
      </c>
      <c r="V38" s="7">
        <f t="shared" si="9"/>
        <v>1.0240384615384617</v>
      </c>
      <c r="W38" s="2">
        <v>80</v>
      </c>
      <c r="X38" s="7">
        <f t="shared" si="10"/>
        <v>1.1320754716981132</v>
      </c>
    </row>
    <row r="39" spans="1:24" x14ac:dyDescent="0.25">
      <c r="A39" s="2" t="s">
        <v>5</v>
      </c>
      <c r="B39" s="2" t="s">
        <v>43</v>
      </c>
      <c r="C39" s="28">
        <v>446</v>
      </c>
      <c r="D39" s="28">
        <f t="shared" si="0"/>
        <v>297.33333333333331</v>
      </c>
      <c r="E39" s="28">
        <v>448</v>
      </c>
      <c r="F39" s="28">
        <f t="shared" si="1"/>
        <v>298.66666666666669</v>
      </c>
      <c r="G39" s="2">
        <v>253</v>
      </c>
      <c r="H39" s="7">
        <f t="shared" si="2"/>
        <v>0.85089686098654715</v>
      </c>
      <c r="I39" s="2">
        <v>243</v>
      </c>
      <c r="J39" s="7">
        <f t="shared" si="3"/>
        <v>0.81726457399103147</v>
      </c>
      <c r="K39" s="2">
        <v>248</v>
      </c>
      <c r="L39" s="7">
        <f t="shared" si="4"/>
        <v>0.83035714285714279</v>
      </c>
      <c r="M39" s="2">
        <v>233</v>
      </c>
      <c r="N39" s="7">
        <f t="shared" si="5"/>
        <v>0.78363228699551579</v>
      </c>
      <c r="O39" s="2">
        <v>218</v>
      </c>
      <c r="P39" s="7">
        <f t="shared" si="6"/>
        <v>0.72991071428571419</v>
      </c>
      <c r="Q39" s="2">
        <v>238</v>
      </c>
      <c r="R39" s="7">
        <f t="shared" si="7"/>
        <v>0.80044843049327363</v>
      </c>
      <c r="S39" s="2">
        <v>235</v>
      </c>
      <c r="T39" s="7">
        <f t="shared" si="8"/>
        <v>0.7868303571428571</v>
      </c>
      <c r="U39" s="2">
        <v>217</v>
      </c>
      <c r="V39" s="7">
        <f t="shared" si="9"/>
        <v>0.72982062780269064</v>
      </c>
      <c r="W39" s="2">
        <v>236</v>
      </c>
      <c r="X39" s="7">
        <f t="shared" si="10"/>
        <v>0.7901785714285714</v>
      </c>
    </row>
    <row r="40" spans="1:24" x14ac:dyDescent="0.25">
      <c r="A40" s="2" t="s">
        <v>3</v>
      </c>
      <c r="B40" s="2" t="s">
        <v>44</v>
      </c>
      <c r="C40" s="28">
        <v>455</v>
      </c>
      <c r="D40" s="28">
        <f t="shared" si="0"/>
        <v>303.33333333333331</v>
      </c>
      <c r="E40" s="28">
        <v>539</v>
      </c>
      <c r="F40" s="28">
        <f t="shared" si="1"/>
        <v>359.33333333333331</v>
      </c>
      <c r="G40" s="2">
        <v>342</v>
      </c>
      <c r="H40" s="7">
        <f t="shared" si="2"/>
        <v>1.1274725274725275</v>
      </c>
      <c r="I40" s="2">
        <v>277</v>
      </c>
      <c r="J40" s="7">
        <f t="shared" si="3"/>
        <v>0.91318681318681327</v>
      </c>
      <c r="K40" s="2">
        <v>260</v>
      </c>
      <c r="L40" s="7">
        <f t="shared" si="4"/>
        <v>0.72356215213358077</v>
      </c>
      <c r="M40" s="2">
        <v>281</v>
      </c>
      <c r="N40" s="7">
        <f t="shared" si="5"/>
        <v>0.92637362637362641</v>
      </c>
      <c r="O40" s="2">
        <v>247</v>
      </c>
      <c r="P40" s="7">
        <f t="shared" si="6"/>
        <v>0.68738404452690172</v>
      </c>
      <c r="Q40" s="2">
        <v>277</v>
      </c>
      <c r="R40" s="7">
        <f t="shared" si="7"/>
        <v>0.91318681318681327</v>
      </c>
      <c r="S40" s="2">
        <v>248</v>
      </c>
      <c r="T40" s="7">
        <f t="shared" si="8"/>
        <v>0.69016697588126164</v>
      </c>
      <c r="U40" s="2">
        <v>244</v>
      </c>
      <c r="V40" s="7">
        <f t="shared" si="9"/>
        <v>0.80439560439560442</v>
      </c>
      <c r="W40" s="2">
        <v>264</v>
      </c>
      <c r="X40" s="7">
        <f t="shared" si="10"/>
        <v>0.73469387755102045</v>
      </c>
    </row>
    <row r="41" spans="1:24" x14ac:dyDescent="0.25">
      <c r="A41" s="2" t="s">
        <v>5</v>
      </c>
      <c r="B41" s="2" t="s">
        <v>45</v>
      </c>
      <c r="C41" s="28">
        <v>150</v>
      </c>
      <c r="D41" s="28">
        <f t="shared" si="0"/>
        <v>100</v>
      </c>
      <c r="E41" s="28">
        <v>150</v>
      </c>
      <c r="F41" s="28">
        <f t="shared" si="1"/>
        <v>100</v>
      </c>
      <c r="G41" s="2">
        <v>93</v>
      </c>
      <c r="H41" s="7">
        <f t="shared" si="2"/>
        <v>0.93</v>
      </c>
      <c r="I41" s="2">
        <v>89</v>
      </c>
      <c r="J41" s="7">
        <f t="shared" si="3"/>
        <v>0.89</v>
      </c>
      <c r="K41" s="2">
        <v>108</v>
      </c>
      <c r="L41" s="7">
        <f t="shared" si="4"/>
        <v>1.08</v>
      </c>
      <c r="M41" s="2">
        <v>95</v>
      </c>
      <c r="N41" s="7">
        <f t="shared" si="5"/>
        <v>0.95</v>
      </c>
      <c r="O41" s="2">
        <v>103</v>
      </c>
      <c r="P41" s="7">
        <f t="shared" si="6"/>
        <v>1.03</v>
      </c>
      <c r="Q41" s="2">
        <v>91</v>
      </c>
      <c r="R41" s="7">
        <f t="shared" si="7"/>
        <v>0.91</v>
      </c>
      <c r="S41" s="2">
        <v>103</v>
      </c>
      <c r="T41" s="7">
        <f t="shared" si="8"/>
        <v>1.03</v>
      </c>
      <c r="U41" s="2">
        <v>88</v>
      </c>
      <c r="V41" s="7">
        <f t="shared" si="9"/>
        <v>0.88</v>
      </c>
      <c r="W41" s="2">
        <v>98</v>
      </c>
      <c r="X41" s="7">
        <f t="shared" si="10"/>
        <v>0.98</v>
      </c>
    </row>
    <row r="42" spans="1:24" x14ac:dyDescent="0.25">
      <c r="A42" s="2" t="s">
        <v>2</v>
      </c>
      <c r="B42" s="2" t="s">
        <v>46</v>
      </c>
      <c r="C42" s="28">
        <v>160</v>
      </c>
      <c r="D42" s="28">
        <f t="shared" si="0"/>
        <v>106.66666666666667</v>
      </c>
      <c r="E42" s="28">
        <v>191</v>
      </c>
      <c r="F42" s="28">
        <f t="shared" si="1"/>
        <v>127.33333333333333</v>
      </c>
      <c r="G42" s="2">
        <v>107</v>
      </c>
      <c r="H42" s="7">
        <f t="shared" si="2"/>
        <v>1.003125</v>
      </c>
      <c r="I42" s="2">
        <v>102</v>
      </c>
      <c r="J42" s="7">
        <f t="shared" si="3"/>
        <v>0.95624999999999993</v>
      </c>
      <c r="K42" s="2">
        <v>76</v>
      </c>
      <c r="L42" s="7">
        <f t="shared" si="4"/>
        <v>0.59685863874345557</v>
      </c>
      <c r="M42" s="2">
        <v>100</v>
      </c>
      <c r="N42" s="7">
        <f t="shared" si="5"/>
        <v>0.9375</v>
      </c>
      <c r="O42" s="2">
        <v>92</v>
      </c>
      <c r="P42" s="7">
        <f t="shared" si="6"/>
        <v>0.72251308900523559</v>
      </c>
      <c r="Q42" s="2">
        <v>94</v>
      </c>
      <c r="R42" s="7">
        <f t="shared" si="7"/>
        <v>0.88124999999999998</v>
      </c>
      <c r="S42" s="2">
        <v>94</v>
      </c>
      <c r="T42" s="7">
        <f t="shared" si="8"/>
        <v>0.73821989528795817</v>
      </c>
      <c r="U42" s="2">
        <v>83</v>
      </c>
      <c r="V42" s="7">
        <f t="shared" si="9"/>
        <v>0.77812499999999996</v>
      </c>
      <c r="W42" s="2">
        <v>96</v>
      </c>
      <c r="X42" s="7">
        <f t="shared" si="10"/>
        <v>0.75392670157068065</v>
      </c>
    </row>
    <row r="43" spans="1:24" x14ac:dyDescent="0.25">
      <c r="A43" s="2" t="s">
        <v>2</v>
      </c>
      <c r="B43" s="2" t="s">
        <v>47</v>
      </c>
      <c r="C43" s="28">
        <v>96</v>
      </c>
      <c r="D43" s="28">
        <f t="shared" si="0"/>
        <v>64</v>
      </c>
      <c r="E43" s="28">
        <v>112</v>
      </c>
      <c r="F43" s="28">
        <f t="shared" si="1"/>
        <v>74.666666666666671</v>
      </c>
      <c r="G43" s="2">
        <v>68</v>
      </c>
      <c r="H43" s="7">
        <f t="shared" si="2"/>
        <v>1.0625</v>
      </c>
      <c r="I43" s="2">
        <v>64</v>
      </c>
      <c r="J43" s="7">
        <f t="shared" si="3"/>
        <v>1</v>
      </c>
      <c r="K43" s="2">
        <v>84</v>
      </c>
      <c r="L43" s="7">
        <f t="shared" si="4"/>
        <v>1.125</v>
      </c>
      <c r="M43" s="2">
        <v>61</v>
      </c>
      <c r="N43" s="7">
        <f t="shared" si="5"/>
        <v>0.953125</v>
      </c>
      <c r="O43" s="2">
        <v>81</v>
      </c>
      <c r="P43" s="7">
        <f t="shared" si="6"/>
        <v>1.0848214285714286</v>
      </c>
      <c r="Q43" s="2">
        <v>63</v>
      </c>
      <c r="R43" s="7">
        <f t="shared" si="7"/>
        <v>0.984375</v>
      </c>
      <c r="S43" s="2">
        <v>77</v>
      </c>
      <c r="T43" s="7">
        <f t="shared" si="8"/>
        <v>1.03125</v>
      </c>
      <c r="U43" s="2">
        <v>60</v>
      </c>
      <c r="V43" s="7">
        <f t="shared" si="9"/>
        <v>0.9375</v>
      </c>
      <c r="W43" s="2">
        <v>81</v>
      </c>
      <c r="X43" s="7">
        <f t="shared" si="10"/>
        <v>1.0848214285714286</v>
      </c>
    </row>
    <row r="44" spans="1:24" x14ac:dyDescent="0.25">
      <c r="A44" s="2" t="s">
        <v>4</v>
      </c>
      <c r="B44" s="2" t="s">
        <v>48</v>
      </c>
      <c r="C44" s="28">
        <v>2612</v>
      </c>
      <c r="D44" s="28">
        <f t="shared" si="0"/>
        <v>1741.3333333333333</v>
      </c>
      <c r="E44" s="28">
        <v>2837</v>
      </c>
      <c r="F44" s="28">
        <f t="shared" si="1"/>
        <v>1891.3333333333333</v>
      </c>
      <c r="G44" s="2">
        <v>1456</v>
      </c>
      <c r="H44" s="7">
        <f t="shared" si="2"/>
        <v>0.83614088820826959</v>
      </c>
      <c r="I44" s="2">
        <v>1356</v>
      </c>
      <c r="J44" s="7">
        <f t="shared" si="3"/>
        <v>0.77871362940275657</v>
      </c>
      <c r="K44" s="2">
        <v>1072</v>
      </c>
      <c r="L44" s="7">
        <f t="shared" si="4"/>
        <v>0.56679591117377515</v>
      </c>
      <c r="M44" s="2">
        <v>1206</v>
      </c>
      <c r="N44" s="7">
        <f t="shared" si="5"/>
        <v>0.69257274119448697</v>
      </c>
      <c r="O44" s="2">
        <v>912</v>
      </c>
      <c r="P44" s="7">
        <f t="shared" si="6"/>
        <v>0.48219950652097288</v>
      </c>
      <c r="Q44" s="2">
        <v>1272</v>
      </c>
      <c r="R44" s="7">
        <f t="shared" si="7"/>
        <v>0.73047473200612556</v>
      </c>
      <c r="S44" s="2">
        <v>1038</v>
      </c>
      <c r="T44" s="7">
        <f t="shared" si="8"/>
        <v>0.54881917518505463</v>
      </c>
      <c r="U44" s="2">
        <v>1268</v>
      </c>
      <c r="V44" s="7">
        <f t="shared" si="9"/>
        <v>0.72817764165390508</v>
      </c>
      <c r="W44" s="2">
        <v>1066</v>
      </c>
      <c r="X44" s="7">
        <f t="shared" si="10"/>
        <v>0.56362354599929509</v>
      </c>
    </row>
    <row r="45" spans="1:24" x14ac:dyDescent="0.25">
      <c r="A45" s="2" t="s">
        <v>4</v>
      </c>
      <c r="B45" s="2" t="s">
        <v>49</v>
      </c>
      <c r="C45" s="28">
        <v>174</v>
      </c>
      <c r="D45" s="28">
        <f t="shared" si="0"/>
        <v>116</v>
      </c>
      <c r="E45" s="28">
        <v>227</v>
      </c>
      <c r="F45" s="28">
        <f t="shared" si="1"/>
        <v>151.33333333333334</v>
      </c>
      <c r="G45" s="2">
        <v>82</v>
      </c>
      <c r="H45" s="7">
        <f t="shared" si="2"/>
        <v>0.7068965517241379</v>
      </c>
      <c r="I45" s="2">
        <v>80</v>
      </c>
      <c r="J45" s="7">
        <f t="shared" si="3"/>
        <v>0.68965517241379315</v>
      </c>
      <c r="K45" s="2">
        <v>99</v>
      </c>
      <c r="L45" s="7">
        <f t="shared" si="4"/>
        <v>0.6541850220264317</v>
      </c>
      <c r="M45" s="2">
        <v>75</v>
      </c>
      <c r="N45" s="7">
        <f t="shared" si="5"/>
        <v>0.64655172413793105</v>
      </c>
      <c r="O45" s="2">
        <v>90</v>
      </c>
      <c r="P45" s="7">
        <f t="shared" si="6"/>
        <v>0.59471365638766516</v>
      </c>
      <c r="Q45" s="2">
        <v>83</v>
      </c>
      <c r="R45" s="7">
        <f t="shared" si="7"/>
        <v>0.71551724137931039</v>
      </c>
      <c r="S45" s="2">
        <v>90</v>
      </c>
      <c r="T45" s="7">
        <f t="shared" si="8"/>
        <v>0.59471365638766516</v>
      </c>
      <c r="U45" s="2">
        <v>82</v>
      </c>
      <c r="V45" s="7">
        <f t="shared" si="9"/>
        <v>0.7068965517241379</v>
      </c>
      <c r="W45" s="2">
        <v>94</v>
      </c>
      <c r="X45" s="7">
        <f t="shared" si="10"/>
        <v>0.62114537444933915</v>
      </c>
    </row>
    <row r="46" spans="1:24" x14ac:dyDescent="0.25">
      <c r="A46" s="2" t="s">
        <v>5</v>
      </c>
      <c r="B46" s="2" t="s">
        <v>50</v>
      </c>
      <c r="C46" s="28">
        <v>539</v>
      </c>
      <c r="D46" s="28">
        <f t="shared" si="0"/>
        <v>359.33333333333331</v>
      </c>
      <c r="E46" s="28">
        <v>556</v>
      </c>
      <c r="F46" s="28">
        <f t="shared" si="1"/>
        <v>370.66666666666669</v>
      </c>
      <c r="G46" s="2">
        <v>337</v>
      </c>
      <c r="H46" s="7">
        <f t="shared" si="2"/>
        <v>0.93784786641929507</v>
      </c>
      <c r="I46" s="2">
        <v>309</v>
      </c>
      <c r="J46" s="7">
        <f t="shared" si="3"/>
        <v>0.85992578849721713</v>
      </c>
      <c r="K46" s="2">
        <v>273</v>
      </c>
      <c r="L46" s="7">
        <f t="shared" si="4"/>
        <v>0.73651079136690645</v>
      </c>
      <c r="M46" s="2">
        <v>325</v>
      </c>
      <c r="N46" s="7">
        <f t="shared" si="5"/>
        <v>0.90445269016697594</v>
      </c>
      <c r="O46" s="2">
        <v>249</v>
      </c>
      <c r="P46" s="7">
        <f t="shared" si="6"/>
        <v>0.67176258992805749</v>
      </c>
      <c r="Q46" s="2">
        <v>330</v>
      </c>
      <c r="R46" s="7">
        <f t="shared" si="7"/>
        <v>0.91836734693877553</v>
      </c>
      <c r="S46" s="2">
        <v>304</v>
      </c>
      <c r="T46" s="7">
        <f t="shared" si="8"/>
        <v>0.82014388489208634</v>
      </c>
      <c r="U46" s="2">
        <v>276</v>
      </c>
      <c r="V46" s="7">
        <f t="shared" si="9"/>
        <v>0.76808905380333958</v>
      </c>
      <c r="W46" s="2">
        <v>301</v>
      </c>
      <c r="X46" s="7">
        <f t="shared" si="10"/>
        <v>0.81205035971223016</v>
      </c>
    </row>
    <row r="47" spans="1:24" x14ac:dyDescent="0.25">
      <c r="A47" s="2" t="s">
        <v>2</v>
      </c>
      <c r="B47" s="2" t="s">
        <v>51</v>
      </c>
      <c r="C47" s="28">
        <v>249</v>
      </c>
      <c r="D47" s="28">
        <f t="shared" si="0"/>
        <v>166</v>
      </c>
      <c r="E47" s="28">
        <v>243</v>
      </c>
      <c r="F47" s="28">
        <f t="shared" si="1"/>
        <v>162</v>
      </c>
      <c r="G47" s="2">
        <v>156</v>
      </c>
      <c r="H47" s="7">
        <f t="shared" si="2"/>
        <v>0.93975903614457834</v>
      </c>
      <c r="I47" s="2">
        <v>126</v>
      </c>
      <c r="J47" s="7">
        <f t="shared" si="3"/>
        <v>0.75903614457831325</v>
      </c>
      <c r="K47" s="2">
        <v>126</v>
      </c>
      <c r="L47" s="7">
        <f t="shared" si="4"/>
        <v>0.77777777777777779</v>
      </c>
      <c r="M47" s="2">
        <v>174</v>
      </c>
      <c r="N47" s="7">
        <f t="shared" si="5"/>
        <v>1.0481927710843373</v>
      </c>
      <c r="O47" s="2">
        <v>115</v>
      </c>
      <c r="P47" s="7">
        <f t="shared" si="6"/>
        <v>0.70987654320987659</v>
      </c>
      <c r="Q47" s="2">
        <v>164</v>
      </c>
      <c r="R47" s="7">
        <f t="shared" si="7"/>
        <v>0.98795180722891562</v>
      </c>
      <c r="S47" s="2">
        <v>109</v>
      </c>
      <c r="T47" s="7">
        <f t="shared" si="8"/>
        <v>0.6728395061728395</v>
      </c>
      <c r="U47" s="2">
        <v>148</v>
      </c>
      <c r="V47" s="7">
        <f t="shared" si="9"/>
        <v>0.89156626506024095</v>
      </c>
      <c r="W47" s="2">
        <v>116</v>
      </c>
      <c r="X47" s="7">
        <f t="shared" si="10"/>
        <v>0.71604938271604934</v>
      </c>
    </row>
    <row r="48" spans="1:24" x14ac:dyDescent="0.25">
      <c r="A48" s="2" t="s">
        <v>4</v>
      </c>
      <c r="B48" s="2" t="s">
        <v>52</v>
      </c>
      <c r="C48" s="28">
        <v>146</v>
      </c>
      <c r="D48" s="28">
        <f t="shared" si="0"/>
        <v>97.333333333333329</v>
      </c>
      <c r="E48" s="28">
        <v>145</v>
      </c>
      <c r="F48" s="28">
        <f t="shared" si="1"/>
        <v>96.666666666666671</v>
      </c>
      <c r="G48" s="2">
        <v>88</v>
      </c>
      <c r="H48" s="7">
        <f t="shared" si="2"/>
        <v>0.90410958904109595</v>
      </c>
      <c r="I48" s="2">
        <v>84</v>
      </c>
      <c r="J48" s="7">
        <f t="shared" si="3"/>
        <v>0.86301369863013699</v>
      </c>
      <c r="K48" s="2">
        <v>100</v>
      </c>
      <c r="L48" s="7">
        <f t="shared" si="4"/>
        <v>1.0344827586206895</v>
      </c>
      <c r="M48" s="2">
        <v>96</v>
      </c>
      <c r="N48" s="7">
        <f t="shared" si="5"/>
        <v>0.98630136986301375</v>
      </c>
      <c r="O48" s="2">
        <v>91</v>
      </c>
      <c r="P48" s="7">
        <f t="shared" si="6"/>
        <v>0.94137931034482758</v>
      </c>
      <c r="Q48" s="2">
        <v>98</v>
      </c>
      <c r="R48" s="7">
        <f t="shared" si="7"/>
        <v>1.0068493150684932</v>
      </c>
      <c r="S48" s="2">
        <v>98</v>
      </c>
      <c r="T48" s="7">
        <f t="shared" si="8"/>
        <v>1.0137931034482759</v>
      </c>
      <c r="U48" s="2">
        <v>103</v>
      </c>
      <c r="V48" s="7">
        <f t="shared" si="9"/>
        <v>1.0582191780821919</v>
      </c>
      <c r="W48" s="2">
        <v>92</v>
      </c>
      <c r="X48" s="7">
        <f t="shared" si="10"/>
        <v>0.95172413793103439</v>
      </c>
    </row>
    <row r="49" spans="1:24" x14ac:dyDescent="0.25">
      <c r="A49" s="2" t="s">
        <v>5</v>
      </c>
      <c r="B49" s="2" t="s">
        <v>53</v>
      </c>
      <c r="C49" s="28">
        <v>307</v>
      </c>
      <c r="D49" s="28">
        <f t="shared" si="0"/>
        <v>204.66666666666666</v>
      </c>
      <c r="E49" s="28">
        <v>329</v>
      </c>
      <c r="F49" s="28">
        <f t="shared" si="1"/>
        <v>219.33333333333334</v>
      </c>
      <c r="G49" s="2">
        <v>166</v>
      </c>
      <c r="H49" s="7">
        <f t="shared" si="2"/>
        <v>0.81107491856677527</v>
      </c>
      <c r="I49" s="2">
        <v>155</v>
      </c>
      <c r="J49" s="7">
        <f t="shared" si="3"/>
        <v>0.75732899022801303</v>
      </c>
      <c r="K49" s="2">
        <v>140</v>
      </c>
      <c r="L49" s="7">
        <f t="shared" si="4"/>
        <v>0.63829787234042545</v>
      </c>
      <c r="M49" s="2">
        <v>145</v>
      </c>
      <c r="N49" s="7">
        <f t="shared" si="5"/>
        <v>0.70846905537459282</v>
      </c>
      <c r="O49" s="2">
        <v>117</v>
      </c>
      <c r="P49" s="7">
        <f t="shared" si="6"/>
        <v>0.53343465045592708</v>
      </c>
      <c r="Q49" s="2">
        <v>153</v>
      </c>
      <c r="R49" s="7">
        <f t="shared" si="7"/>
        <v>0.74755700325732899</v>
      </c>
      <c r="S49" s="2">
        <v>132</v>
      </c>
      <c r="T49" s="7">
        <f t="shared" si="8"/>
        <v>0.60182370820668696</v>
      </c>
      <c r="U49" s="2">
        <v>138</v>
      </c>
      <c r="V49" s="7">
        <f t="shared" si="9"/>
        <v>0.67426710097719877</v>
      </c>
      <c r="W49" s="2">
        <v>143</v>
      </c>
      <c r="X49" s="7">
        <f t="shared" si="10"/>
        <v>0.65197568389057747</v>
      </c>
    </row>
    <row r="50" spans="1:24" x14ac:dyDescent="0.25">
      <c r="A50" s="2" t="s">
        <v>3</v>
      </c>
      <c r="B50" s="2" t="s">
        <v>54</v>
      </c>
      <c r="C50" s="28">
        <v>254</v>
      </c>
      <c r="D50" s="28">
        <f t="shared" si="0"/>
        <v>169.33333333333334</v>
      </c>
      <c r="E50" s="28">
        <v>264</v>
      </c>
      <c r="F50" s="28">
        <f t="shared" si="1"/>
        <v>176</v>
      </c>
      <c r="G50" s="2">
        <v>173</v>
      </c>
      <c r="H50" s="7">
        <f t="shared" si="2"/>
        <v>1.0216535433070866</v>
      </c>
      <c r="I50" s="2">
        <v>161</v>
      </c>
      <c r="J50" s="7">
        <f t="shared" si="3"/>
        <v>0.95078740157480313</v>
      </c>
      <c r="K50" s="2">
        <v>142</v>
      </c>
      <c r="L50" s="7">
        <f t="shared" si="4"/>
        <v>0.80681818181818177</v>
      </c>
      <c r="M50" s="2">
        <v>173</v>
      </c>
      <c r="N50" s="7">
        <f t="shared" si="5"/>
        <v>1.0216535433070866</v>
      </c>
      <c r="O50" s="2">
        <v>139</v>
      </c>
      <c r="P50" s="7">
        <f t="shared" si="6"/>
        <v>0.78977272727272729</v>
      </c>
      <c r="Q50" s="2">
        <v>180</v>
      </c>
      <c r="R50" s="7">
        <f t="shared" si="7"/>
        <v>1.0629921259842519</v>
      </c>
      <c r="S50" s="2">
        <v>146</v>
      </c>
      <c r="T50" s="7">
        <f t="shared" si="8"/>
        <v>0.82954545454545459</v>
      </c>
      <c r="U50" s="2">
        <v>165</v>
      </c>
      <c r="V50" s="7">
        <f t="shared" si="9"/>
        <v>0.97440944881889757</v>
      </c>
      <c r="W50" s="2">
        <v>150</v>
      </c>
      <c r="X50" s="7">
        <f t="shared" si="10"/>
        <v>0.85227272727272729</v>
      </c>
    </row>
    <row r="51" spans="1:24" x14ac:dyDescent="0.25">
      <c r="A51" s="2" t="s">
        <v>3</v>
      </c>
      <c r="B51" s="2" t="s">
        <v>55</v>
      </c>
      <c r="C51" s="28">
        <v>87</v>
      </c>
      <c r="D51" s="28">
        <f t="shared" si="0"/>
        <v>58</v>
      </c>
      <c r="E51" s="28">
        <v>73</v>
      </c>
      <c r="F51" s="28">
        <f t="shared" si="1"/>
        <v>48.666666666666664</v>
      </c>
      <c r="G51" s="2">
        <v>55</v>
      </c>
      <c r="H51" s="7">
        <f t="shared" si="2"/>
        <v>0.94827586206896552</v>
      </c>
      <c r="I51" s="2">
        <v>55</v>
      </c>
      <c r="J51" s="7">
        <f t="shared" si="3"/>
        <v>0.94827586206896552</v>
      </c>
      <c r="K51" s="2">
        <v>42</v>
      </c>
      <c r="L51" s="7">
        <f t="shared" si="4"/>
        <v>0.86301369863013699</v>
      </c>
      <c r="M51" s="2">
        <v>53</v>
      </c>
      <c r="N51" s="7">
        <f t="shared" si="5"/>
        <v>0.91379310344827591</v>
      </c>
      <c r="O51" s="2">
        <v>44</v>
      </c>
      <c r="P51" s="7">
        <f t="shared" si="6"/>
        <v>0.90410958904109595</v>
      </c>
      <c r="Q51" s="2">
        <v>54</v>
      </c>
      <c r="R51" s="7">
        <f t="shared" si="7"/>
        <v>0.93103448275862066</v>
      </c>
      <c r="S51" s="2">
        <v>42</v>
      </c>
      <c r="T51" s="7">
        <f t="shared" si="8"/>
        <v>0.86301369863013699</v>
      </c>
      <c r="U51" s="2">
        <v>52</v>
      </c>
      <c r="V51" s="7">
        <f t="shared" si="9"/>
        <v>0.89655172413793105</v>
      </c>
      <c r="W51" s="2">
        <v>38</v>
      </c>
      <c r="X51" s="7">
        <f t="shared" si="10"/>
        <v>0.78082191780821919</v>
      </c>
    </row>
    <row r="52" spans="1:24" x14ac:dyDescent="0.25">
      <c r="A52" s="2" t="s">
        <v>5</v>
      </c>
      <c r="B52" s="2" t="s">
        <v>56</v>
      </c>
      <c r="C52" s="28">
        <v>192</v>
      </c>
      <c r="D52" s="28">
        <f t="shared" si="0"/>
        <v>128</v>
      </c>
      <c r="E52" s="28">
        <v>244</v>
      </c>
      <c r="F52" s="28">
        <f t="shared" si="1"/>
        <v>162.66666666666666</v>
      </c>
      <c r="G52" s="2">
        <v>139</v>
      </c>
      <c r="H52" s="7">
        <f t="shared" si="2"/>
        <v>1.0859375</v>
      </c>
      <c r="I52" s="2">
        <v>128</v>
      </c>
      <c r="J52" s="7">
        <f t="shared" si="3"/>
        <v>1</v>
      </c>
      <c r="K52" s="2">
        <v>159</v>
      </c>
      <c r="L52" s="7">
        <f t="shared" si="4"/>
        <v>0.97745901639344268</v>
      </c>
      <c r="M52" s="2">
        <v>144</v>
      </c>
      <c r="N52" s="7">
        <f t="shared" si="5"/>
        <v>1.125</v>
      </c>
      <c r="O52" s="2">
        <v>160</v>
      </c>
      <c r="P52" s="7">
        <f t="shared" si="6"/>
        <v>0.98360655737704927</v>
      </c>
      <c r="Q52" s="2">
        <v>138</v>
      </c>
      <c r="R52" s="7">
        <f t="shared" si="7"/>
        <v>1.078125</v>
      </c>
      <c r="S52" s="2">
        <v>163</v>
      </c>
      <c r="T52" s="7">
        <f t="shared" si="8"/>
        <v>1.0020491803278688</v>
      </c>
      <c r="U52" s="2">
        <v>135</v>
      </c>
      <c r="V52" s="7">
        <f t="shared" si="9"/>
        <v>1.0546875</v>
      </c>
      <c r="W52" s="2">
        <v>157</v>
      </c>
      <c r="X52" s="7">
        <f t="shared" si="10"/>
        <v>0.96516393442622961</v>
      </c>
    </row>
    <row r="53" spans="1:24" x14ac:dyDescent="0.25">
      <c r="A53" s="2" t="s">
        <v>5</v>
      </c>
      <c r="B53" s="2" t="s">
        <v>57</v>
      </c>
      <c r="C53" s="28">
        <v>178</v>
      </c>
      <c r="D53" s="28">
        <f t="shared" si="0"/>
        <v>118.66666666666667</v>
      </c>
      <c r="E53" s="28">
        <v>190</v>
      </c>
      <c r="F53" s="28">
        <f t="shared" si="1"/>
        <v>126.66666666666667</v>
      </c>
      <c r="G53" s="2">
        <v>126</v>
      </c>
      <c r="H53" s="7">
        <f t="shared" si="2"/>
        <v>1.0617977528089888</v>
      </c>
      <c r="I53" s="2">
        <v>124</v>
      </c>
      <c r="J53" s="7">
        <f t="shared" si="3"/>
        <v>1.044943820224719</v>
      </c>
      <c r="K53" s="2">
        <v>124</v>
      </c>
      <c r="L53" s="7">
        <f t="shared" si="4"/>
        <v>0.97894736842105257</v>
      </c>
      <c r="M53" s="2">
        <v>124</v>
      </c>
      <c r="N53" s="7">
        <f t="shared" si="5"/>
        <v>1.044943820224719</v>
      </c>
      <c r="O53" s="2">
        <v>113</v>
      </c>
      <c r="P53" s="7">
        <f t="shared" si="6"/>
        <v>0.89210526315789473</v>
      </c>
      <c r="Q53" s="2">
        <v>129</v>
      </c>
      <c r="R53" s="7">
        <f t="shared" si="7"/>
        <v>1.0870786516853932</v>
      </c>
      <c r="S53" s="2">
        <v>123</v>
      </c>
      <c r="T53" s="7">
        <f t="shared" si="8"/>
        <v>0.97105263157894728</v>
      </c>
      <c r="U53" s="2">
        <v>134</v>
      </c>
      <c r="V53" s="7">
        <f t="shared" si="9"/>
        <v>1.1292134831460674</v>
      </c>
      <c r="W53" s="2">
        <v>119</v>
      </c>
      <c r="X53" s="7">
        <f t="shared" si="10"/>
        <v>0.93947368421052624</v>
      </c>
    </row>
    <row r="54" spans="1:24" x14ac:dyDescent="0.25">
      <c r="A54" s="2" t="s">
        <v>3</v>
      </c>
      <c r="B54" s="2" t="s">
        <v>58</v>
      </c>
      <c r="C54" s="28">
        <v>655</v>
      </c>
      <c r="D54" s="28">
        <f t="shared" si="0"/>
        <v>436.66666666666669</v>
      </c>
      <c r="E54" s="28">
        <v>685</v>
      </c>
      <c r="F54" s="28">
        <f t="shared" si="1"/>
        <v>456.66666666666669</v>
      </c>
      <c r="G54" s="2">
        <v>401</v>
      </c>
      <c r="H54" s="7">
        <f t="shared" si="2"/>
        <v>0.91832061068702286</v>
      </c>
      <c r="I54" s="2">
        <v>400</v>
      </c>
      <c r="J54" s="7">
        <f t="shared" si="3"/>
        <v>0.91603053435114501</v>
      </c>
      <c r="K54" s="2">
        <v>340</v>
      </c>
      <c r="L54" s="7">
        <f t="shared" si="4"/>
        <v>0.74452554744525545</v>
      </c>
      <c r="M54" s="2">
        <v>395</v>
      </c>
      <c r="N54" s="7">
        <f t="shared" si="5"/>
        <v>0.90458015267175573</v>
      </c>
      <c r="O54" s="2">
        <v>309</v>
      </c>
      <c r="P54" s="7">
        <f t="shared" si="6"/>
        <v>0.6766423357664233</v>
      </c>
      <c r="Q54" s="2">
        <v>392</v>
      </c>
      <c r="R54" s="7">
        <f t="shared" si="7"/>
        <v>0.89770992366412206</v>
      </c>
      <c r="S54" s="2">
        <v>322</v>
      </c>
      <c r="T54" s="7">
        <f t="shared" si="8"/>
        <v>0.70510948905109483</v>
      </c>
      <c r="U54" s="2">
        <v>392</v>
      </c>
      <c r="V54" s="7">
        <f t="shared" si="9"/>
        <v>0.89770992366412206</v>
      </c>
      <c r="W54" s="2">
        <v>335</v>
      </c>
      <c r="X54" s="7">
        <f t="shared" si="10"/>
        <v>0.73357664233576636</v>
      </c>
    </row>
    <row r="55" spans="1:24" x14ac:dyDescent="0.25">
      <c r="A55" s="2" t="s">
        <v>4</v>
      </c>
      <c r="B55" s="2" t="s">
        <v>59</v>
      </c>
      <c r="C55" s="28">
        <v>225</v>
      </c>
      <c r="D55" s="28">
        <f t="shared" si="0"/>
        <v>150</v>
      </c>
      <c r="E55" s="28">
        <v>341</v>
      </c>
      <c r="F55" s="28">
        <f t="shared" si="1"/>
        <v>227.33333333333334</v>
      </c>
      <c r="G55" s="2">
        <v>133</v>
      </c>
      <c r="H55" s="7">
        <f t="shared" si="2"/>
        <v>0.88666666666666671</v>
      </c>
      <c r="I55" s="2">
        <v>126</v>
      </c>
      <c r="J55" s="7">
        <f t="shared" si="3"/>
        <v>0.84</v>
      </c>
      <c r="K55" s="2">
        <v>127</v>
      </c>
      <c r="L55" s="7">
        <f t="shared" si="4"/>
        <v>0.55865102639296182</v>
      </c>
      <c r="M55" s="2">
        <v>114</v>
      </c>
      <c r="N55" s="7">
        <f t="shared" si="5"/>
        <v>0.76</v>
      </c>
      <c r="O55" s="2">
        <v>119</v>
      </c>
      <c r="P55" s="7">
        <f t="shared" si="6"/>
        <v>0.52346041055718473</v>
      </c>
      <c r="Q55" s="2">
        <v>123</v>
      </c>
      <c r="R55" s="7">
        <f t="shared" si="7"/>
        <v>0.82</v>
      </c>
      <c r="S55" s="2">
        <v>127</v>
      </c>
      <c r="T55" s="7">
        <f t="shared" si="8"/>
        <v>0.55865102639296182</v>
      </c>
      <c r="U55" s="2">
        <v>121</v>
      </c>
      <c r="V55" s="7">
        <f t="shared" si="9"/>
        <v>0.80666666666666664</v>
      </c>
      <c r="W55" s="2">
        <v>119</v>
      </c>
      <c r="X55" s="7">
        <f t="shared" si="10"/>
        <v>0.52346041055718473</v>
      </c>
    </row>
    <row r="56" spans="1:24" x14ac:dyDescent="0.25">
      <c r="A56" s="2" t="s">
        <v>3</v>
      </c>
      <c r="B56" s="2" t="s">
        <v>60</v>
      </c>
      <c r="C56" s="28">
        <v>395</v>
      </c>
      <c r="D56" s="28">
        <f t="shared" si="0"/>
        <v>263.33333333333331</v>
      </c>
      <c r="E56" s="28">
        <v>452</v>
      </c>
      <c r="F56" s="28">
        <f t="shared" si="1"/>
        <v>301.33333333333331</v>
      </c>
      <c r="G56" s="2">
        <v>225</v>
      </c>
      <c r="H56" s="7">
        <f t="shared" si="2"/>
        <v>0.85443037974683556</v>
      </c>
      <c r="I56" s="2">
        <v>222</v>
      </c>
      <c r="J56" s="7">
        <f t="shared" si="3"/>
        <v>0.84303797468354436</v>
      </c>
      <c r="K56" s="2">
        <v>193</v>
      </c>
      <c r="L56" s="7">
        <f t="shared" si="4"/>
        <v>0.64048672566371689</v>
      </c>
      <c r="M56" s="2">
        <v>197</v>
      </c>
      <c r="N56" s="7">
        <f t="shared" si="5"/>
        <v>0.74810126582278491</v>
      </c>
      <c r="O56" s="2">
        <v>182</v>
      </c>
      <c r="P56" s="7">
        <f t="shared" si="6"/>
        <v>0.60398230088495575</v>
      </c>
      <c r="Q56" s="2">
        <v>215</v>
      </c>
      <c r="R56" s="7">
        <f t="shared" si="7"/>
        <v>0.81645569620253167</v>
      </c>
      <c r="S56" s="2">
        <v>211</v>
      </c>
      <c r="T56" s="7">
        <f t="shared" si="8"/>
        <v>0.7002212389380531</v>
      </c>
      <c r="U56" s="2">
        <v>197</v>
      </c>
      <c r="V56" s="7">
        <f t="shared" si="9"/>
        <v>0.74810126582278491</v>
      </c>
      <c r="W56" s="2">
        <v>208</v>
      </c>
      <c r="X56" s="7">
        <f t="shared" si="10"/>
        <v>0.69026548672566379</v>
      </c>
    </row>
    <row r="57" spans="1:24" x14ac:dyDescent="0.25">
      <c r="A57" s="2" t="s">
        <v>3</v>
      </c>
      <c r="B57" s="2" t="s">
        <v>61</v>
      </c>
      <c r="C57" s="28">
        <v>345</v>
      </c>
      <c r="D57" s="28">
        <f t="shared" si="0"/>
        <v>230</v>
      </c>
      <c r="E57" s="28">
        <v>441</v>
      </c>
      <c r="F57" s="28">
        <f t="shared" si="1"/>
        <v>294</v>
      </c>
      <c r="G57" s="2">
        <v>200</v>
      </c>
      <c r="H57" s="7">
        <f t="shared" si="2"/>
        <v>0.86956521739130432</v>
      </c>
      <c r="I57" s="2">
        <v>195</v>
      </c>
      <c r="J57" s="7">
        <f t="shared" si="3"/>
        <v>0.84782608695652173</v>
      </c>
      <c r="K57" s="2">
        <v>146</v>
      </c>
      <c r="L57" s="7">
        <f t="shared" si="4"/>
        <v>0.49659863945578231</v>
      </c>
      <c r="M57" s="2">
        <v>178</v>
      </c>
      <c r="N57" s="7">
        <f t="shared" si="5"/>
        <v>0.77391304347826084</v>
      </c>
      <c r="O57" s="2">
        <v>137</v>
      </c>
      <c r="P57" s="7">
        <f t="shared" si="6"/>
        <v>0.46598639455782315</v>
      </c>
      <c r="Q57" s="2">
        <v>175</v>
      </c>
      <c r="R57" s="7">
        <f t="shared" si="7"/>
        <v>0.76086956521739135</v>
      </c>
      <c r="S57" s="2">
        <v>137</v>
      </c>
      <c r="T57" s="7">
        <f t="shared" si="8"/>
        <v>0.46598639455782315</v>
      </c>
      <c r="U57" s="2">
        <v>163</v>
      </c>
      <c r="V57" s="7">
        <f t="shared" si="9"/>
        <v>0.70869565217391306</v>
      </c>
      <c r="W57" s="2">
        <v>147</v>
      </c>
      <c r="X57" s="7">
        <f t="shared" si="10"/>
        <v>0.5</v>
      </c>
    </row>
    <row r="58" spans="1:24" x14ac:dyDescent="0.25">
      <c r="A58" s="2" t="s">
        <v>5</v>
      </c>
      <c r="B58" s="2" t="s">
        <v>62</v>
      </c>
      <c r="C58" s="28">
        <v>312</v>
      </c>
      <c r="D58" s="28">
        <f t="shared" si="0"/>
        <v>208</v>
      </c>
      <c r="E58" s="28">
        <v>308</v>
      </c>
      <c r="F58" s="28">
        <f t="shared" si="1"/>
        <v>205.33333333333334</v>
      </c>
      <c r="G58" s="2">
        <v>185</v>
      </c>
      <c r="H58" s="7">
        <f t="shared" si="2"/>
        <v>0.88942307692307687</v>
      </c>
      <c r="I58" s="2">
        <v>177</v>
      </c>
      <c r="J58" s="7">
        <f t="shared" si="3"/>
        <v>0.85096153846153844</v>
      </c>
      <c r="K58" s="2">
        <v>154</v>
      </c>
      <c r="L58" s="7">
        <f t="shared" si="4"/>
        <v>0.75</v>
      </c>
      <c r="M58" s="2">
        <v>174</v>
      </c>
      <c r="N58" s="7">
        <f t="shared" si="5"/>
        <v>0.83653846153846156</v>
      </c>
      <c r="O58" s="2">
        <v>133</v>
      </c>
      <c r="P58" s="7">
        <f t="shared" si="6"/>
        <v>0.64772727272727271</v>
      </c>
      <c r="Q58" s="2">
        <v>167</v>
      </c>
      <c r="R58" s="7">
        <f t="shared" si="7"/>
        <v>0.80288461538461542</v>
      </c>
      <c r="S58" s="2">
        <v>155</v>
      </c>
      <c r="T58" s="7">
        <f t="shared" si="8"/>
        <v>0.7548701298701298</v>
      </c>
      <c r="U58" s="2">
        <v>143</v>
      </c>
      <c r="V58" s="7">
        <f t="shared" si="9"/>
        <v>0.6875</v>
      </c>
      <c r="W58" s="2">
        <v>158</v>
      </c>
      <c r="X58" s="7">
        <f t="shared" si="10"/>
        <v>0.76948051948051943</v>
      </c>
    </row>
    <row r="59" spans="1:24" x14ac:dyDescent="0.25">
      <c r="A59" s="2" t="s">
        <v>3</v>
      </c>
      <c r="B59" s="2" t="s">
        <v>63</v>
      </c>
      <c r="C59" s="28">
        <v>93</v>
      </c>
      <c r="D59" s="28">
        <f t="shared" si="0"/>
        <v>62</v>
      </c>
      <c r="E59" s="28">
        <v>116</v>
      </c>
      <c r="F59" s="28">
        <f t="shared" si="1"/>
        <v>77.333333333333329</v>
      </c>
      <c r="G59" s="2">
        <v>58</v>
      </c>
      <c r="H59" s="7">
        <f t="shared" si="2"/>
        <v>0.93548387096774188</v>
      </c>
      <c r="I59" s="2">
        <v>59</v>
      </c>
      <c r="J59" s="7">
        <f t="shared" si="3"/>
        <v>0.95161290322580649</v>
      </c>
      <c r="K59" s="2">
        <v>65</v>
      </c>
      <c r="L59" s="7">
        <f t="shared" si="4"/>
        <v>0.84051724137931039</v>
      </c>
      <c r="M59" s="2">
        <v>69</v>
      </c>
      <c r="N59" s="7">
        <f t="shared" si="5"/>
        <v>1.1129032258064515</v>
      </c>
      <c r="O59" s="2">
        <v>60</v>
      </c>
      <c r="P59" s="7">
        <f t="shared" si="6"/>
        <v>0.77586206896551724</v>
      </c>
      <c r="Q59" s="2">
        <v>64</v>
      </c>
      <c r="R59" s="7">
        <f t="shared" si="7"/>
        <v>1.032258064516129</v>
      </c>
      <c r="S59" s="2">
        <v>59</v>
      </c>
      <c r="T59" s="7">
        <f t="shared" si="8"/>
        <v>0.76293103448275867</v>
      </c>
      <c r="U59" s="2">
        <v>68</v>
      </c>
      <c r="V59" s="7">
        <f t="shared" si="9"/>
        <v>1.096774193548387</v>
      </c>
      <c r="W59" s="2">
        <v>62</v>
      </c>
      <c r="X59" s="7">
        <f t="shared" si="10"/>
        <v>0.80172413793103459</v>
      </c>
    </row>
    <row r="60" spans="1:24" x14ac:dyDescent="0.25">
      <c r="A60" s="2" t="s">
        <v>5</v>
      </c>
      <c r="B60" s="2" t="s">
        <v>64</v>
      </c>
      <c r="C60" s="28">
        <v>203</v>
      </c>
      <c r="D60" s="28">
        <f t="shared" si="0"/>
        <v>135.33333333333334</v>
      </c>
      <c r="E60" s="28">
        <v>165</v>
      </c>
      <c r="F60" s="28">
        <f t="shared" si="1"/>
        <v>110</v>
      </c>
      <c r="G60" s="2">
        <v>118</v>
      </c>
      <c r="H60" s="7">
        <f t="shared" si="2"/>
        <v>0.87192118226600979</v>
      </c>
      <c r="I60" s="2">
        <v>113</v>
      </c>
      <c r="J60" s="7">
        <f t="shared" si="3"/>
        <v>0.834975369458128</v>
      </c>
      <c r="K60" s="2">
        <v>145</v>
      </c>
      <c r="L60" s="7">
        <f t="shared" si="4"/>
        <v>1.3181818181818181</v>
      </c>
      <c r="M60" s="2">
        <v>130</v>
      </c>
      <c r="N60" s="7">
        <f t="shared" si="5"/>
        <v>0.96059113300492605</v>
      </c>
      <c r="O60" s="2">
        <v>144</v>
      </c>
      <c r="P60" s="7">
        <f t="shared" si="6"/>
        <v>1.3090909090909091</v>
      </c>
      <c r="Q60" s="2">
        <v>130</v>
      </c>
      <c r="R60" s="7">
        <f t="shared" si="7"/>
        <v>0.96059113300492605</v>
      </c>
      <c r="S60" s="2">
        <v>153</v>
      </c>
      <c r="T60" s="7">
        <f t="shared" si="8"/>
        <v>1.3909090909090909</v>
      </c>
      <c r="U60" s="2">
        <v>125</v>
      </c>
      <c r="V60" s="7">
        <f t="shared" si="9"/>
        <v>0.92364532019704426</v>
      </c>
      <c r="W60" s="2">
        <v>138</v>
      </c>
      <c r="X60" s="7">
        <f t="shared" si="10"/>
        <v>1.2545454545454546</v>
      </c>
    </row>
    <row r="61" spans="1:24" x14ac:dyDescent="0.25">
      <c r="A61" s="2" t="s">
        <v>4</v>
      </c>
      <c r="B61" s="2" t="s">
        <v>65</v>
      </c>
      <c r="C61" s="28">
        <v>289</v>
      </c>
      <c r="D61" s="28">
        <f t="shared" si="0"/>
        <v>192.66666666666666</v>
      </c>
      <c r="E61" s="28">
        <v>255</v>
      </c>
      <c r="F61" s="28">
        <f t="shared" si="1"/>
        <v>170</v>
      </c>
      <c r="G61" s="2">
        <v>200</v>
      </c>
      <c r="H61" s="7">
        <f t="shared" si="2"/>
        <v>1.0380622837370244</v>
      </c>
      <c r="I61" s="2">
        <v>184</v>
      </c>
      <c r="J61" s="7">
        <f t="shared" si="3"/>
        <v>0.95501730103806237</v>
      </c>
      <c r="K61" s="2">
        <v>189</v>
      </c>
      <c r="L61" s="7">
        <f t="shared" si="4"/>
        <v>1.111764705882353</v>
      </c>
      <c r="M61" s="2">
        <v>190</v>
      </c>
      <c r="N61" s="7">
        <f t="shared" si="5"/>
        <v>0.98615916955017302</v>
      </c>
      <c r="O61" s="2">
        <v>174</v>
      </c>
      <c r="P61" s="7">
        <f t="shared" si="6"/>
        <v>1.0235294117647058</v>
      </c>
      <c r="Q61" s="2">
        <v>189</v>
      </c>
      <c r="R61" s="7">
        <f t="shared" si="7"/>
        <v>0.98096885813148793</v>
      </c>
      <c r="S61" s="2">
        <v>172</v>
      </c>
      <c r="T61" s="7">
        <f t="shared" si="8"/>
        <v>1.0117647058823529</v>
      </c>
      <c r="U61" s="2">
        <v>208</v>
      </c>
      <c r="V61" s="7">
        <f t="shared" si="9"/>
        <v>1.0795847750865053</v>
      </c>
      <c r="W61" s="2">
        <v>182</v>
      </c>
      <c r="X61" s="7">
        <f t="shared" si="10"/>
        <v>1.0705882352941176</v>
      </c>
    </row>
    <row r="62" spans="1:24" x14ac:dyDescent="0.25">
      <c r="A62" s="2" t="s">
        <v>5</v>
      </c>
      <c r="B62" s="2" t="s">
        <v>66</v>
      </c>
      <c r="C62" s="28">
        <v>116</v>
      </c>
      <c r="D62" s="28">
        <f t="shared" si="0"/>
        <v>77.333333333333329</v>
      </c>
      <c r="E62" s="28">
        <v>139</v>
      </c>
      <c r="F62" s="28">
        <f t="shared" si="1"/>
        <v>92.666666666666671</v>
      </c>
      <c r="G62" s="2">
        <v>91</v>
      </c>
      <c r="H62" s="7">
        <f t="shared" si="2"/>
        <v>1.1767241379310345</v>
      </c>
      <c r="I62" s="2">
        <v>79</v>
      </c>
      <c r="J62" s="7">
        <f t="shared" si="3"/>
        <v>1.021551724137931</v>
      </c>
      <c r="K62" s="2">
        <v>101</v>
      </c>
      <c r="L62" s="7">
        <f t="shared" si="4"/>
        <v>1.0899280575539567</v>
      </c>
      <c r="M62" s="2">
        <v>78</v>
      </c>
      <c r="N62" s="7">
        <f t="shared" si="5"/>
        <v>1.0086206896551724</v>
      </c>
      <c r="O62" s="2">
        <v>89</v>
      </c>
      <c r="P62" s="7">
        <f t="shared" si="6"/>
        <v>0.96043165467625891</v>
      </c>
      <c r="Q62" s="2">
        <v>79</v>
      </c>
      <c r="R62" s="7">
        <f t="shared" si="7"/>
        <v>1.021551724137931</v>
      </c>
      <c r="S62" s="2">
        <v>101</v>
      </c>
      <c r="T62" s="7">
        <f t="shared" si="8"/>
        <v>1.0899280575539567</v>
      </c>
      <c r="U62" s="2">
        <v>75</v>
      </c>
      <c r="V62" s="7">
        <f t="shared" si="9"/>
        <v>0.96982758620689657</v>
      </c>
      <c r="W62" s="2">
        <v>95</v>
      </c>
      <c r="X62" s="7">
        <f t="shared" si="10"/>
        <v>1.0251798561151078</v>
      </c>
    </row>
    <row r="63" spans="1:24" x14ac:dyDescent="0.25">
      <c r="A63" s="2" t="s">
        <v>2</v>
      </c>
      <c r="B63" s="2" t="s">
        <v>67</v>
      </c>
      <c r="C63" s="28">
        <v>117</v>
      </c>
      <c r="D63" s="28">
        <f t="shared" si="0"/>
        <v>78</v>
      </c>
      <c r="E63" s="28">
        <v>151</v>
      </c>
      <c r="F63" s="28">
        <f t="shared" si="1"/>
        <v>100.66666666666667</v>
      </c>
      <c r="G63" s="2">
        <v>68</v>
      </c>
      <c r="H63" s="7">
        <f t="shared" si="2"/>
        <v>0.87179487179487181</v>
      </c>
      <c r="I63" s="2">
        <v>63</v>
      </c>
      <c r="J63" s="7">
        <f t="shared" si="3"/>
        <v>0.80769230769230771</v>
      </c>
      <c r="K63" s="2">
        <v>57</v>
      </c>
      <c r="L63" s="7">
        <f t="shared" si="4"/>
        <v>0.56622516556291391</v>
      </c>
      <c r="M63" s="2">
        <v>74</v>
      </c>
      <c r="N63" s="7">
        <f t="shared" si="5"/>
        <v>0.94871794871794868</v>
      </c>
      <c r="O63" s="2">
        <v>60</v>
      </c>
      <c r="P63" s="7">
        <f t="shared" si="6"/>
        <v>0.5960264900662251</v>
      </c>
      <c r="Q63" s="2">
        <v>69</v>
      </c>
      <c r="R63" s="7">
        <f t="shared" si="7"/>
        <v>0.88461538461538458</v>
      </c>
      <c r="S63" s="2">
        <v>59</v>
      </c>
      <c r="T63" s="7">
        <f t="shared" si="8"/>
        <v>0.58609271523178808</v>
      </c>
      <c r="U63" s="2">
        <v>71</v>
      </c>
      <c r="V63" s="7">
        <f t="shared" si="9"/>
        <v>0.91025641025641024</v>
      </c>
      <c r="W63" s="2">
        <v>60</v>
      </c>
      <c r="X63" s="7">
        <f t="shared" si="10"/>
        <v>0.5960264900662251</v>
      </c>
    </row>
    <row r="64" spans="1:24" x14ac:dyDescent="0.25">
      <c r="A64" s="2" t="s">
        <v>2</v>
      </c>
      <c r="B64" s="2" t="s">
        <v>68</v>
      </c>
      <c r="C64" s="28">
        <v>715</v>
      </c>
      <c r="D64" s="28">
        <f t="shared" si="0"/>
        <v>476.66666666666669</v>
      </c>
      <c r="E64" s="28">
        <v>590</v>
      </c>
      <c r="F64" s="28">
        <f t="shared" si="1"/>
        <v>393.33333333333331</v>
      </c>
      <c r="G64" s="2">
        <v>384</v>
      </c>
      <c r="H64" s="7">
        <f t="shared" si="2"/>
        <v>0.80559440559440554</v>
      </c>
      <c r="I64" s="2">
        <v>354</v>
      </c>
      <c r="J64" s="7">
        <f t="shared" si="3"/>
        <v>0.74265734265734262</v>
      </c>
      <c r="K64" s="2">
        <v>346</v>
      </c>
      <c r="L64" s="7">
        <f t="shared" si="4"/>
        <v>0.87966101694915255</v>
      </c>
      <c r="M64" s="2">
        <v>392</v>
      </c>
      <c r="N64" s="7">
        <f t="shared" si="5"/>
        <v>0.82237762237762235</v>
      </c>
      <c r="O64" s="2">
        <v>339</v>
      </c>
      <c r="P64" s="7">
        <f t="shared" si="6"/>
        <v>0.86186440677966103</v>
      </c>
      <c r="Q64" s="2">
        <v>401</v>
      </c>
      <c r="R64" s="7">
        <f t="shared" si="7"/>
        <v>0.84125874125874123</v>
      </c>
      <c r="S64" s="2">
        <v>342</v>
      </c>
      <c r="T64" s="7">
        <f t="shared" si="8"/>
        <v>0.86949152542372887</v>
      </c>
      <c r="U64" s="2">
        <v>356</v>
      </c>
      <c r="V64" s="7">
        <f t="shared" si="9"/>
        <v>0.74685314685314685</v>
      </c>
      <c r="W64" s="2">
        <v>349</v>
      </c>
      <c r="X64" s="7">
        <f t="shared" si="10"/>
        <v>0.8872881355932204</v>
      </c>
    </row>
    <row r="65" spans="1:24" x14ac:dyDescent="0.25">
      <c r="A65" s="2" t="s">
        <v>2</v>
      </c>
      <c r="B65" s="2" t="s">
        <v>69</v>
      </c>
      <c r="C65" s="28">
        <v>312</v>
      </c>
      <c r="D65" s="28">
        <f t="shared" si="0"/>
        <v>208</v>
      </c>
      <c r="E65" s="28">
        <v>276</v>
      </c>
      <c r="F65" s="28">
        <f t="shared" si="1"/>
        <v>184</v>
      </c>
      <c r="G65" s="2">
        <v>177</v>
      </c>
      <c r="H65" s="7">
        <f t="shared" si="2"/>
        <v>0.85096153846153844</v>
      </c>
      <c r="I65" s="2">
        <v>178</v>
      </c>
      <c r="J65" s="7">
        <f t="shared" si="3"/>
        <v>0.85576923076923073</v>
      </c>
      <c r="K65" s="2">
        <v>124</v>
      </c>
      <c r="L65" s="7">
        <f t="shared" si="4"/>
        <v>0.67391304347826086</v>
      </c>
      <c r="M65" s="2">
        <v>149</v>
      </c>
      <c r="N65" s="7">
        <f t="shared" si="5"/>
        <v>0.71634615384615385</v>
      </c>
      <c r="O65" s="2">
        <v>122</v>
      </c>
      <c r="P65" s="7">
        <f t="shared" si="6"/>
        <v>0.66304347826086951</v>
      </c>
      <c r="Q65" s="2">
        <v>155</v>
      </c>
      <c r="R65" s="7">
        <f t="shared" si="7"/>
        <v>0.74519230769230771</v>
      </c>
      <c r="S65" s="2">
        <v>132</v>
      </c>
      <c r="T65" s="7">
        <f t="shared" si="8"/>
        <v>0.71739130434782605</v>
      </c>
      <c r="U65" s="2">
        <v>150</v>
      </c>
      <c r="V65" s="7">
        <f t="shared" si="9"/>
        <v>0.72115384615384615</v>
      </c>
      <c r="W65" s="2">
        <v>124</v>
      </c>
      <c r="X65" s="7">
        <f t="shared" si="10"/>
        <v>0.67391304347826086</v>
      </c>
    </row>
    <row r="66" spans="1:24" x14ac:dyDescent="0.25">
      <c r="A66" s="2" t="s">
        <v>4</v>
      </c>
      <c r="B66" s="2" t="s">
        <v>70</v>
      </c>
      <c r="C66" s="28">
        <v>105</v>
      </c>
      <c r="D66" s="28">
        <f t="shared" si="0"/>
        <v>70</v>
      </c>
      <c r="E66" s="28">
        <v>118</v>
      </c>
      <c r="F66" s="28">
        <f t="shared" si="1"/>
        <v>78.666666666666671</v>
      </c>
      <c r="G66" s="2">
        <v>75</v>
      </c>
      <c r="H66" s="7">
        <f t="shared" si="2"/>
        <v>1.0714285714285714</v>
      </c>
      <c r="I66" s="2">
        <v>73</v>
      </c>
      <c r="J66" s="7">
        <f t="shared" si="3"/>
        <v>1.0428571428571429</v>
      </c>
      <c r="K66" s="2">
        <v>66</v>
      </c>
      <c r="L66" s="7">
        <f t="shared" si="4"/>
        <v>0.83898305084745761</v>
      </c>
      <c r="M66" s="2">
        <v>65</v>
      </c>
      <c r="N66" s="7">
        <f t="shared" si="5"/>
        <v>0.9285714285714286</v>
      </c>
      <c r="O66" s="2">
        <v>54</v>
      </c>
      <c r="P66" s="7">
        <f t="shared" si="6"/>
        <v>0.68644067796610164</v>
      </c>
      <c r="Q66" s="2">
        <v>70</v>
      </c>
      <c r="R66" s="7">
        <f t="shared" si="7"/>
        <v>1</v>
      </c>
      <c r="S66" s="2">
        <v>58</v>
      </c>
      <c r="T66" s="7">
        <f t="shared" si="8"/>
        <v>0.73728813559322026</v>
      </c>
      <c r="U66" s="2">
        <v>75</v>
      </c>
      <c r="V66" s="7">
        <f t="shared" si="9"/>
        <v>1.0714285714285714</v>
      </c>
      <c r="W66" s="2">
        <v>60</v>
      </c>
      <c r="X66" s="7">
        <f t="shared" si="10"/>
        <v>0.76271186440677963</v>
      </c>
    </row>
    <row r="67" spans="1:24" x14ac:dyDescent="0.25">
      <c r="A67" s="2" t="s">
        <v>4</v>
      </c>
      <c r="B67" s="2" t="s">
        <v>71</v>
      </c>
      <c r="C67" s="28">
        <v>390</v>
      </c>
      <c r="D67" s="28">
        <f t="shared" ref="D67:D79" si="11">C67/12*8</f>
        <v>260</v>
      </c>
      <c r="E67" s="28">
        <v>510</v>
      </c>
      <c r="F67" s="28">
        <f t="shared" ref="F67:F79" si="12">E67/12*8</f>
        <v>340</v>
      </c>
      <c r="G67" s="2">
        <v>282</v>
      </c>
      <c r="H67" s="7">
        <f t="shared" ref="H67:H79" si="13">G67/D67</f>
        <v>1.0846153846153845</v>
      </c>
      <c r="I67" s="2">
        <v>274</v>
      </c>
      <c r="J67" s="7">
        <f t="shared" ref="J67:J79" si="14">I67/D67</f>
        <v>1.0538461538461539</v>
      </c>
      <c r="K67" s="2">
        <v>222</v>
      </c>
      <c r="L67" s="7">
        <f t="shared" ref="L67:L79" si="15">K67/F67</f>
        <v>0.65294117647058825</v>
      </c>
      <c r="M67" s="2">
        <v>240</v>
      </c>
      <c r="N67" s="7">
        <f t="shared" ref="N67:N79" si="16">M67/D67</f>
        <v>0.92307692307692313</v>
      </c>
      <c r="O67" s="2">
        <v>215</v>
      </c>
      <c r="P67" s="7">
        <f t="shared" ref="P67:P79" si="17">O67/F67</f>
        <v>0.63235294117647056</v>
      </c>
      <c r="Q67" s="2">
        <v>238</v>
      </c>
      <c r="R67" s="7">
        <f t="shared" ref="R67:R79" si="18">Q67/D67</f>
        <v>0.91538461538461535</v>
      </c>
      <c r="S67" s="2">
        <v>216</v>
      </c>
      <c r="T67" s="7">
        <f t="shared" ref="T67:T79" si="19">S67/F67</f>
        <v>0.63529411764705879</v>
      </c>
      <c r="U67" s="2">
        <v>244</v>
      </c>
      <c r="V67" s="7">
        <f t="shared" ref="V67:V79" si="20">U67/D67</f>
        <v>0.93846153846153846</v>
      </c>
      <c r="W67" s="2">
        <v>210</v>
      </c>
      <c r="X67" s="7">
        <f t="shared" ref="X67:X79" si="21">W67/F67</f>
        <v>0.61764705882352944</v>
      </c>
    </row>
    <row r="68" spans="1:24" x14ac:dyDescent="0.25">
      <c r="A68" s="2" t="s">
        <v>5</v>
      </c>
      <c r="B68" s="2" t="s">
        <v>72</v>
      </c>
      <c r="C68" s="28">
        <v>136</v>
      </c>
      <c r="D68" s="28">
        <f t="shared" si="11"/>
        <v>90.666666666666671</v>
      </c>
      <c r="E68" s="28">
        <v>132</v>
      </c>
      <c r="F68" s="28">
        <f t="shared" si="12"/>
        <v>88</v>
      </c>
      <c r="G68" s="2">
        <v>77</v>
      </c>
      <c r="H68" s="7">
        <f t="shared" si="13"/>
        <v>0.84926470588235292</v>
      </c>
      <c r="I68" s="2">
        <v>77</v>
      </c>
      <c r="J68" s="7">
        <f t="shared" si="14"/>
        <v>0.84926470588235292</v>
      </c>
      <c r="K68" s="2">
        <v>63</v>
      </c>
      <c r="L68" s="7">
        <f t="shared" si="15"/>
        <v>0.71590909090909094</v>
      </c>
      <c r="M68" s="2">
        <v>50</v>
      </c>
      <c r="N68" s="7">
        <f t="shared" si="16"/>
        <v>0.55147058823529405</v>
      </c>
      <c r="O68" s="2">
        <v>58</v>
      </c>
      <c r="P68" s="7">
        <f t="shared" si="17"/>
        <v>0.65909090909090906</v>
      </c>
      <c r="Q68" s="2">
        <v>52</v>
      </c>
      <c r="R68" s="7">
        <f t="shared" si="18"/>
        <v>0.57352941176470584</v>
      </c>
      <c r="S68" s="2">
        <v>63</v>
      </c>
      <c r="T68" s="7">
        <f t="shared" si="19"/>
        <v>0.71590909090909094</v>
      </c>
      <c r="U68" s="2">
        <v>54</v>
      </c>
      <c r="V68" s="7">
        <f t="shared" si="20"/>
        <v>0.59558823529411764</v>
      </c>
      <c r="W68" s="2">
        <v>65</v>
      </c>
      <c r="X68" s="7">
        <f t="shared" si="21"/>
        <v>0.73863636363636365</v>
      </c>
    </row>
    <row r="69" spans="1:24" x14ac:dyDescent="0.25">
      <c r="A69" s="2" t="s">
        <v>3</v>
      </c>
      <c r="B69" s="2" t="s">
        <v>73</v>
      </c>
      <c r="C69" s="28">
        <v>1860</v>
      </c>
      <c r="D69" s="28">
        <f t="shared" si="11"/>
        <v>1240</v>
      </c>
      <c r="E69" s="28">
        <v>2010</v>
      </c>
      <c r="F69" s="28">
        <f t="shared" si="12"/>
        <v>1340</v>
      </c>
      <c r="G69" s="2">
        <v>1040</v>
      </c>
      <c r="H69" s="7">
        <f t="shared" si="13"/>
        <v>0.83870967741935487</v>
      </c>
      <c r="I69" s="2">
        <v>915</v>
      </c>
      <c r="J69" s="7">
        <f t="shared" si="14"/>
        <v>0.73790322580645162</v>
      </c>
      <c r="K69" s="2">
        <v>883</v>
      </c>
      <c r="L69" s="7">
        <f t="shared" si="15"/>
        <v>0.65895522388059702</v>
      </c>
      <c r="M69" s="2">
        <v>938</v>
      </c>
      <c r="N69" s="7">
        <f t="shared" si="16"/>
        <v>0.75645161290322582</v>
      </c>
      <c r="O69" s="2">
        <v>816</v>
      </c>
      <c r="P69" s="7">
        <f t="shared" si="17"/>
        <v>0.60895522388059697</v>
      </c>
      <c r="Q69" s="2">
        <v>1008</v>
      </c>
      <c r="R69" s="7">
        <f t="shared" si="18"/>
        <v>0.81290322580645158</v>
      </c>
      <c r="S69" s="2">
        <v>885</v>
      </c>
      <c r="T69" s="7">
        <f t="shared" si="19"/>
        <v>0.66044776119402981</v>
      </c>
      <c r="U69" s="2">
        <v>855</v>
      </c>
      <c r="V69" s="7">
        <f t="shared" si="20"/>
        <v>0.68951612903225812</v>
      </c>
      <c r="W69" s="2">
        <v>907</v>
      </c>
      <c r="X69" s="7">
        <f t="shared" si="21"/>
        <v>0.67686567164179101</v>
      </c>
    </row>
    <row r="70" spans="1:24" x14ac:dyDescent="0.25">
      <c r="A70" s="2" t="s">
        <v>4</v>
      </c>
      <c r="B70" s="2" t="s">
        <v>74</v>
      </c>
      <c r="C70" s="28">
        <v>114</v>
      </c>
      <c r="D70" s="28">
        <f t="shared" si="11"/>
        <v>76</v>
      </c>
      <c r="E70" s="28">
        <v>154</v>
      </c>
      <c r="F70" s="28">
        <f t="shared" si="12"/>
        <v>102.66666666666667</v>
      </c>
      <c r="G70" s="2">
        <v>74</v>
      </c>
      <c r="H70" s="7">
        <f t="shared" si="13"/>
        <v>0.97368421052631582</v>
      </c>
      <c r="I70" s="2">
        <v>73</v>
      </c>
      <c r="J70" s="7">
        <f t="shared" si="14"/>
        <v>0.96052631578947367</v>
      </c>
      <c r="K70" s="2">
        <v>78</v>
      </c>
      <c r="L70" s="7">
        <f t="shared" si="15"/>
        <v>0.75974025974025972</v>
      </c>
      <c r="M70" s="2">
        <v>74</v>
      </c>
      <c r="N70" s="7">
        <f t="shared" si="16"/>
        <v>0.97368421052631582</v>
      </c>
      <c r="O70" s="2">
        <v>69</v>
      </c>
      <c r="P70" s="7">
        <f t="shared" si="17"/>
        <v>0.67207792207792205</v>
      </c>
      <c r="Q70" s="2">
        <v>81</v>
      </c>
      <c r="R70" s="7">
        <f t="shared" si="18"/>
        <v>1.0657894736842106</v>
      </c>
      <c r="S70" s="2">
        <v>74</v>
      </c>
      <c r="T70" s="7">
        <f t="shared" si="19"/>
        <v>0.72077922077922074</v>
      </c>
      <c r="U70" s="2">
        <v>73</v>
      </c>
      <c r="V70" s="7">
        <f t="shared" si="20"/>
        <v>0.96052631578947367</v>
      </c>
      <c r="W70" s="2">
        <v>74</v>
      </c>
      <c r="X70" s="7">
        <f t="shared" si="21"/>
        <v>0.72077922077922074</v>
      </c>
    </row>
    <row r="71" spans="1:24" x14ac:dyDescent="0.25">
      <c r="A71" s="2" t="s">
        <v>2</v>
      </c>
      <c r="B71" s="2" t="s">
        <v>75</v>
      </c>
      <c r="C71" s="28">
        <v>7421</v>
      </c>
      <c r="D71" s="28">
        <f t="shared" si="11"/>
        <v>4947.333333333333</v>
      </c>
      <c r="E71" s="28">
        <v>8250</v>
      </c>
      <c r="F71" s="28">
        <f t="shared" si="12"/>
        <v>5500</v>
      </c>
      <c r="G71" s="2">
        <v>4412</v>
      </c>
      <c r="H71" s="7">
        <f t="shared" si="13"/>
        <v>0.89179355881956612</v>
      </c>
      <c r="I71" s="2">
        <v>4173</v>
      </c>
      <c r="J71" s="7">
        <f t="shared" si="14"/>
        <v>0.84348470556528776</v>
      </c>
      <c r="K71" s="2">
        <v>3432</v>
      </c>
      <c r="L71" s="7">
        <f t="shared" si="15"/>
        <v>0.624</v>
      </c>
      <c r="M71" s="2">
        <v>3636</v>
      </c>
      <c r="N71" s="7">
        <f t="shared" si="16"/>
        <v>0.7349413825629969</v>
      </c>
      <c r="O71" s="2">
        <v>3266</v>
      </c>
      <c r="P71" s="7">
        <f t="shared" si="17"/>
        <v>0.5938181818181818</v>
      </c>
      <c r="Q71" s="2">
        <v>3757</v>
      </c>
      <c r="R71" s="7">
        <f t="shared" si="18"/>
        <v>0.75939900282980732</v>
      </c>
      <c r="S71" s="2">
        <v>3524</v>
      </c>
      <c r="T71" s="7">
        <f t="shared" si="19"/>
        <v>0.6407272727272727</v>
      </c>
      <c r="U71" s="2">
        <v>3212</v>
      </c>
      <c r="V71" s="7">
        <f t="shared" si="20"/>
        <v>0.64923864708260348</v>
      </c>
      <c r="W71" s="2">
        <v>3051</v>
      </c>
      <c r="X71" s="7">
        <f t="shared" si="21"/>
        <v>0.55472727272727274</v>
      </c>
    </row>
    <row r="72" spans="1:24" x14ac:dyDescent="0.25">
      <c r="A72" s="2" t="s">
        <v>4</v>
      </c>
      <c r="B72" s="2" t="s">
        <v>76</v>
      </c>
      <c r="C72" s="28">
        <v>455</v>
      </c>
      <c r="D72" s="28">
        <f t="shared" si="11"/>
        <v>303.33333333333331</v>
      </c>
      <c r="E72" s="28">
        <v>602</v>
      </c>
      <c r="F72" s="28">
        <f t="shared" si="12"/>
        <v>401.33333333333331</v>
      </c>
      <c r="G72" s="2">
        <v>267</v>
      </c>
      <c r="H72" s="7">
        <f t="shared" si="13"/>
        <v>0.88021978021978031</v>
      </c>
      <c r="I72" s="2">
        <v>222</v>
      </c>
      <c r="J72" s="7">
        <f t="shared" si="14"/>
        <v>0.73186813186813193</v>
      </c>
      <c r="K72" s="2">
        <v>197</v>
      </c>
      <c r="L72" s="7">
        <f t="shared" si="15"/>
        <v>0.49086378737541531</v>
      </c>
      <c r="M72" s="2">
        <v>211</v>
      </c>
      <c r="N72" s="7">
        <f t="shared" si="16"/>
        <v>0.69560439560439569</v>
      </c>
      <c r="O72" s="2">
        <v>159</v>
      </c>
      <c r="P72" s="7">
        <f t="shared" si="17"/>
        <v>0.3961794019933555</v>
      </c>
      <c r="Q72" s="2">
        <v>257</v>
      </c>
      <c r="R72" s="7">
        <f t="shared" si="18"/>
        <v>0.84725274725274735</v>
      </c>
      <c r="S72" s="2">
        <v>156</v>
      </c>
      <c r="T72" s="7">
        <f t="shared" si="19"/>
        <v>0.38870431893687707</v>
      </c>
      <c r="U72" s="2">
        <v>218</v>
      </c>
      <c r="V72" s="7">
        <f t="shared" si="20"/>
        <v>0.71868131868131868</v>
      </c>
      <c r="W72" s="2">
        <v>205</v>
      </c>
      <c r="X72" s="7">
        <f t="shared" si="21"/>
        <v>0.51079734219269102</v>
      </c>
    </row>
    <row r="73" spans="1:24" x14ac:dyDescent="0.25">
      <c r="A73" s="2" t="s">
        <v>5</v>
      </c>
      <c r="B73" s="2" t="s">
        <v>77</v>
      </c>
      <c r="C73" s="28">
        <v>246</v>
      </c>
      <c r="D73" s="28">
        <f t="shared" si="11"/>
        <v>164</v>
      </c>
      <c r="E73" s="28">
        <v>330</v>
      </c>
      <c r="F73" s="28">
        <f t="shared" si="12"/>
        <v>220</v>
      </c>
      <c r="G73" s="2">
        <v>171</v>
      </c>
      <c r="H73" s="7">
        <f t="shared" si="13"/>
        <v>1.0426829268292683</v>
      </c>
      <c r="I73" s="2">
        <v>163</v>
      </c>
      <c r="J73" s="7">
        <f t="shared" si="14"/>
        <v>0.99390243902439024</v>
      </c>
      <c r="K73" s="2">
        <v>170</v>
      </c>
      <c r="L73" s="7">
        <f t="shared" si="15"/>
        <v>0.77272727272727271</v>
      </c>
      <c r="M73" s="2">
        <v>151</v>
      </c>
      <c r="N73" s="7">
        <f t="shared" si="16"/>
        <v>0.92073170731707321</v>
      </c>
      <c r="O73" s="2">
        <v>145</v>
      </c>
      <c r="P73" s="7">
        <f t="shared" si="17"/>
        <v>0.65909090909090906</v>
      </c>
      <c r="Q73" s="2">
        <v>167</v>
      </c>
      <c r="R73" s="7">
        <f t="shared" si="18"/>
        <v>1.0182926829268293</v>
      </c>
      <c r="S73" s="2">
        <v>176</v>
      </c>
      <c r="T73" s="7">
        <f t="shared" si="19"/>
        <v>0.8</v>
      </c>
      <c r="U73" s="2">
        <v>148</v>
      </c>
      <c r="V73" s="7">
        <f t="shared" si="20"/>
        <v>0.90243902439024393</v>
      </c>
      <c r="W73" s="2">
        <v>178</v>
      </c>
      <c r="X73" s="7">
        <f t="shared" si="21"/>
        <v>0.80909090909090908</v>
      </c>
    </row>
    <row r="74" spans="1:24" x14ac:dyDescent="0.25">
      <c r="A74" s="2" t="s">
        <v>2</v>
      </c>
      <c r="B74" s="2" t="s">
        <v>78</v>
      </c>
      <c r="C74" s="28">
        <v>338</v>
      </c>
      <c r="D74" s="28">
        <f t="shared" si="11"/>
        <v>225.33333333333334</v>
      </c>
      <c r="E74" s="28">
        <v>323</v>
      </c>
      <c r="F74" s="28">
        <f t="shared" si="12"/>
        <v>215.33333333333334</v>
      </c>
      <c r="G74" s="2">
        <v>241</v>
      </c>
      <c r="H74" s="7">
        <f t="shared" si="13"/>
        <v>1.0695266272189348</v>
      </c>
      <c r="I74" s="2">
        <v>214</v>
      </c>
      <c r="J74" s="7">
        <f t="shared" si="14"/>
        <v>0.94970414201183428</v>
      </c>
      <c r="K74" s="2">
        <v>170</v>
      </c>
      <c r="L74" s="7">
        <f t="shared" si="15"/>
        <v>0.78947368421052633</v>
      </c>
      <c r="M74" s="2">
        <v>234</v>
      </c>
      <c r="N74" s="7">
        <f t="shared" si="16"/>
        <v>1.0384615384615383</v>
      </c>
      <c r="O74" s="2">
        <v>164</v>
      </c>
      <c r="P74" s="7">
        <f t="shared" si="17"/>
        <v>0.76160990712074295</v>
      </c>
      <c r="Q74" s="2">
        <v>232</v>
      </c>
      <c r="R74" s="7">
        <f t="shared" si="18"/>
        <v>1.029585798816568</v>
      </c>
      <c r="S74" s="2">
        <v>169</v>
      </c>
      <c r="T74" s="7">
        <f t="shared" si="19"/>
        <v>0.78482972136222906</v>
      </c>
      <c r="U74" s="2">
        <v>241</v>
      </c>
      <c r="V74" s="7">
        <f t="shared" si="20"/>
        <v>1.0695266272189348</v>
      </c>
      <c r="W74" s="2">
        <v>167</v>
      </c>
      <c r="X74" s="7">
        <f t="shared" si="21"/>
        <v>0.77554179566563464</v>
      </c>
    </row>
    <row r="75" spans="1:24" x14ac:dyDescent="0.25">
      <c r="A75" s="2" t="s">
        <v>2</v>
      </c>
      <c r="B75" s="2" t="s">
        <v>79</v>
      </c>
      <c r="C75" s="28">
        <v>1006</v>
      </c>
      <c r="D75" s="28">
        <f t="shared" si="11"/>
        <v>670.66666666666663</v>
      </c>
      <c r="E75" s="28">
        <v>1164</v>
      </c>
      <c r="F75" s="28">
        <f t="shared" si="12"/>
        <v>776</v>
      </c>
      <c r="G75" s="2">
        <v>596</v>
      </c>
      <c r="H75" s="7">
        <f t="shared" si="13"/>
        <v>0.88866799204771374</v>
      </c>
      <c r="I75" s="2">
        <v>570</v>
      </c>
      <c r="J75" s="7">
        <f t="shared" si="14"/>
        <v>0.8499005964214712</v>
      </c>
      <c r="K75" s="2">
        <v>454</v>
      </c>
      <c r="L75" s="7">
        <f t="shared" si="15"/>
        <v>0.58505154639175261</v>
      </c>
      <c r="M75" s="2">
        <v>474</v>
      </c>
      <c r="N75" s="7">
        <f t="shared" si="16"/>
        <v>0.70675944333996032</v>
      </c>
      <c r="O75" s="2">
        <v>361</v>
      </c>
      <c r="P75" s="7">
        <f t="shared" si="17"/>
        <v>0.46520618556701032</v>
      </c>
      <c r="Q75" s="2">
        <v>492</v>
      </c>
      <c r="R75" s="7">
        <f t="shared" si="18"/>
        <v>0.73359840954274358</v>
      </c>
      <c r="S75" s="2">
        <v>410</v>
      </c>
      <c r="T75" s="7">
        <f t="shared" si="19"/>
        <v>0.52835051546391754</v>
      </c>
      <c r="U75" s="2">
        <v>400</v>
      </c>
      <c r="V75" s="7">
        <f t="shared" si="20"/>
        <v>0.59642147117296229</v>
      </c>
      <c r="W75" s="2">
        <v>449</v>
      </c>
      <c r="X75" s="7">
        <f t="shared" si="21"/>
        <v>0.57860824742268047</v>
      </c>
    </row>
    <row r="76" spans="1:24" x14ac:dyDescent="0.25">
      <c r="A76" s="2" t="s">
        <v>3</v>
      </c>
      <c r="B76" s="2" t="s">
        <v>80</v>
      </c>
      <c r="C76" s="28">
        <v>104</v>
      </c>
      <c r="D76" s="28">
        <f t="shared" si="11"/>
        <v>69.333333333333329</v>
      </c>
      <c r="E76" s="28">
        <v>119</v>
      </c>
      <c r="F76" s="28">
        <f t="shared" si="12"/>
        <v>79.333333333333329</v>
      </c>
      <c r="G76" s="2">
        <v>79</v>
      </c>
      <c r="H76" s="7">
        <f t="shared" si="13"/>
        <v>1.1394230769230771</v>
      </c>
      <c r="I76" s="2">
        <v>76</v>
      </c>
      <c r="J76" s="7">
        <f t="shared" si="14"/>
        <v>1.0961538461538463</v>
      </c>
      <c r="K76" s="2">
        <v>79</v>
      </c>
      <c r="L76" s="7">
        <f t="shared" si="15"/>
        <v>0.99579831932773111</v>
      </c>
      <c r="M76" s="2">
        <v>83</v>
      </c>
      <c r="N76" s="7">
        <f t="shared" si="16"/>
        <v>1.1971153846153848</v>
      </c>
      <c r="O76" s="2">
        <v>73</v>
      </c>
      <c r="P76" s="7">
        <f t="shared" si="17"/>
        <v>0.92016806722689082</v>
      </c>
      <c r="Q76" s="2">
        <v>90</v>
      </c>
      <c r="R76" s="7">
        <f t="shared" si="18"/>
        <v>1.2980769230769231</v>
      </c>
      <c r="S76" s="2">
        <v>80</v>
      </c>
      <c r="T76" s="7">
        <f t="shared" si="19"/>
        <v>1.0084033613445378</v>
      </c>
      <c r="U76" s="2">
        <v>84</v>
      </c>
      <c r="V76" s="7">
        <f t="shared" si="20"/>
        <v>1.2115384615384617</v>
      </c>
      <c r="W76" s="2">
        <v>72</v>
      </c>
      <c r="X76" s="7">
        <f t="shared" si="21"/>
        <v>0.90756302521008414</v>
      </c>
    </row>
    <row r="77" spans="1:24" x14ac:dyDescent="0.25">
      <c r="A77" s="2" t="s">
        <v>4</v>
      </c>
      <c r="B77" s="2" t="s">
        <v>81</v>
      </c>
      <c r="C77" s="28">
        <v>211</v>
      </c>
      <c r="D77" s="28">
        <f t="shared" si="11"/>
        <v>140.66666666666666</v>
      </c>
      <c r="E77" s="28">
        <v>192</v>
      </c>
      <c r="F77" s="28">
        <f t="shared" si="12"/>
        <v>128</v>
      </c>
      <c r="G77" s="2">
        <v>154</v>
      </c>
      <c r="H77" s="7">
        <f t="shared" si="13"/>
        <v>1.09478672985782</v>
      </c>
      <c r="I77" s="2">
        <v>140</v>
      </c>
      <c r="J77" s="7">
        <f t="shared" si="14"/>
        <v>0.99526066350710907</v>
      </c>
      <c r="K77" s="2">
        <v>141</v>
      </c>
      <c r="L77" s="7">
        <f t="shared" si="15"/>
        <v>1.1015625</v>
      </c>
      <c r="M77" s="2">
        <v>144</v>
      </c>
      <c r="N77" s="7">
        <f t="shared" si="16"/>
        <v>1.0236966824644551</v>
      </c>
      <c r="O77" s="2">
        <v>120</v>
      </c>
      <c r="P77" s="7">
        <f t="shared" si="17"/>
        <v>0.9375</v>
      </c>
      <c r="Q77" s="2">
        <v>151</v>
      </c>
      <c r="R77" s="7">
        <f t="shared" si="18"/>
        <v>1.0734597156398105</v>
      </c>
      <c r="S77" s="2">
        <v>133</v>
      </c>
      <c r="T77" s="7">
        <f t="shared" si="19"/>
        <v>1.0390625</v>
      </c>
      <c r="U77" s="2">
        <v>148</v>
      </c>
      <c r="V77" s="7">
        <f t="shared" si="20"/>
        <v>1.0521327014218009</v>
      </c>
      <c r="W77" s="2">
        <v>140</v>
      </c>
      <c r="X77" s="7">
        <f t="shared" si="21"/>
        <v>1.09375</v>
      </c>
    </row>
    <row r="78" spans="1:24" x14ac:dyDescent="0.25">
      <c r="A78" s="2" t="s">
        <v>2</v>
      </c>
      <c r="B78" s="2" t="s">
        <v>82</v>
      </c>
      <c r="C78" s="28">
        <v>5925</v>
      </c>
      <c r="D78" s="28">
        <f t="shared" si="11"/>
        <v>3950</v>
      </c>
      <c r="E78" s="28">
        <v>6302</v>
      </c>
      <c r="F78" s="28">
        <f t="shared" si="12"/>
        <v>4201.333333333333</v>
      </c>
      <c r="G78" s="2">
        <v>2970</v>
      </c>
      <c r="H78" s="7">
        <f t="shared" si="13"/>
        <v>0.7518987341772152</v>
      </c>
      <c r="I78" s="2">
        <v>2553</v>
      </c>
      <c r="J78" s="7">
        <f t="shared" si="14"/>
        <v>0.64632911392405068</v>
      </c>
      <c r="K78" s="2">
        <v>2878</v>
      </c>
      <c r="L78" s="7">
        <f t="shared" si="15"/>
        <v>0.68502062837194544</v>
      </c>
      <c r="M78" s="2">
        <v>2741</v>
      </c>
      <c r="N78" s="7">
        <f t="shared" si="16"/>
        <v>0.6939240506329114</v>
      </c>
      <c r="O78" s="2">
        <v>2499</v>
      </c>
      <c r="P78" s="7">
        <f t="shared" si="17"/>
        <v>0.59481117105680736</v>
      </c>
      <c r="Q78" s="2">
        <v>2750</v>
      </c>
      <c r="R78" s="7">
        <f t="shared" si="18"/>
        <v>0.69620253164556967</v>
      </c>
      <c r="S78" s="2">
        <v>2566</v>
      </c>
      <c r="T78" s="7">
        <f t="shared" si="19"/>
        <v>0.61075848936845445</v>
      </c>
      <c r="U78" s="2">
        <v>2314</v>
      </c>
      <c r="V78" s="7">
        <f t="shared" si="20"/>
        <v>0.58582278481012662</v>
      </c>
      <c r="W78" s="2">
        <v>2726</v>
      </c>
      <c r="X78" s="7">
        <f t="shared" si="21"/>
        <v>0.64884163757537294</v>
      </c>
    </row>
    <row r="79" spans="1:24" x14ac:dyDescent="0.25">
      <c r="A79" s="2" t="s">
        <v>2</v>
      </c>
      <c r="B79" s="2" t="s">
        <v>83</v>
      </c>
      <c r="C79" s="28">
        <v>3947</v>
      </c>
      <c r="D79" s="28">
        <f t="shared" si="11"/>
        <v>2631.3333333333335</v>
      </c>
      <c r="E79" s="28">
        <v>4297</v>
      </c>
      <c r="F79" s="28">
        <f t="shared" si="12"/>
        <v>2864.6666666666665</v>
      </c>
      <c r="G79" s="2">
        <v>2048</v>
      </c>
      <c r="H79" s="7">
        <f t="shared" si="13"/>
        <v>0.77831264251330123</v>
      </c>
      <c r="I79" s="2">
        <v>1869</v>
      </c>
      <c r="J79" s="7">
        <f t="shared" si="14"/>
        <v>0.71028629338738281</v>
      </c>
      <c r="K79" s="2">
        <v>1804</v>
      </c>
      <c r="L79" s="7">
        <f t="shared" si="15"/>
        <v>0.62974168024202937</v>
      </c>
      <c r="M79" s="2">
        <v>2044</v>
      </c>
      <c r="N79" s="7">
        <f t="shared" si="16"/>
        <v>0.77679250063339245</v>
      </c>
      <c r="O79" s="2">
        <v>1772</v>
      </c>
      <c r="P79" s="7">
        <f t="shared" si="17"/>
        <v>0.61857109611356764</v>
      </c>
      <c r="Q79" s="2">
        <v>2076</v>
      </c>
      <c r="R79" s="7">
        <f t="shared" si="18"/>
        <v>0.78895363567266275</v>
      </c>
      <c r="S79" s="2">
        <v>1924</v>
      </c>
      <c r="T79" s="7">
        <f t="shared" si="19"/>
        <v>0.67163137072376078</v>
      </c>
      <c r="U79" s="2">
        <v>1858</v>
      </c>
      <c r="V79" s="7">
        <f t="shared" si="20"/>
        <v>0.70610590321763356</v>
      </c>
      <c r="W79" s="2">
        <v>1712</v>
      </c>
      <c r="X79" s="7">
        <f t="shared" si="21"/>
        <v>0.59762625087270194</v>
      </c>
    </row>
    <row r="80" spans="1:24" s="40" customFormat="1" x14ac:dyDescent="0.25"/>
    <row r="81" spans="1:24" s="50" customFormat="1" x14ac:dyDescent="0.25">
      <c r="A81" s="40"/>
      <c r="B81" s="45" t="s">
        <v>111</v>
      </c>
      <c r="C81" s="46">
        <f>SUMIF($A$2:$A$79,"Norte",C$2:C$79)</f>
        <v>5856</v>
      </c>
      <c r="D81" s="46">
        <f>SUMIF($A$2:$A$79,"Norte",D$2:D$79)</f>
        <v>3904</v>
      </c>
      <c r="E81" s="46">
        <f>SUMIF($A$2:$A$79,"Norte",E$2:E$79)</f>
        <v>6573</v>
      </c>
      <c r="F81" s="46">
        <f>SUMIF($A$2:$A$79,"Norte",F$2:F$79)</f>
        <v>4382</v>
      </c>
      <c r="G81" s="51">
        <f>SUMIF($A$2:$A$79,"Norte",G$2:G$79)</f>
        <v>3561</v>
      </c>
      <c r="H81" s="52">
        <f t="shared" ref="H81:H84" si="22">G81/D81</f>
        <v>0.91214139344262291</v>
      </c>
      <c r="I81" s="51">
        <f>SUMIF($A$2:$A$79,"Norte",I$2:I$79)</f>
        <v>3248</v>
      </c>
      <c r="J81" s="52">
        <f t="shared" ref="J81:J84" si="23">I81/D81</f>
        <v>0.83196721311475408</v>
      </c>
      <c r="K81" s="51">
        <f>SUMIF($A$2:$A$79,"Norte",K$2:K$79)</f>
        <v>2980</v>
      </c>
      <c r="L81" s="52">
        <f>K81/F81</f>
        <v>0.68005476951163857</v>
      </c>
      <c r="M81" s="51">
        <f>SUMIF($A$2:$A$79,"Norte",M$2:M$79)</f>
        <v>3221</v>
      </c>
      <c r="N81" s="52">
        <f t="shared" ref="N81:N84" si="24">M81/D81</f>
        <v>0.82505122950819676</v>
      </c>
      <c r="O81" s="51">
        <f>SUMIF($A$2:$A$79,"Norte",O$2:O$79)</f>
        <v>2759</v>
      </c>
      <c r="P81" s="52">
        <f>O81/F81</f>
        <v>0.6296211775445002</v>
      </c>
      <c r="Q81" s="51">
        <f>SUMIF($A$2:$A$79,"Norte",Q$2:Q$79)</f>
        <v>3349</v>
      </c>
      <c r="R81" s="52">
        <f t="shared" ref="R81:R84" si="25">Q81/D81</f>
        <v>0.85783811475409832</v>
      </c>
      <c r="S81" s="51">
        <f>SUMIF($A$2:$A$79,"Norte",S$2:S$79)</f>
        <v>2916</v>
      </c>
      <c r="T81" s="52">
        <f>S81/F81</f>
        <v>0.66544956640803288</v>
      </c>
      <c r="U81" s="51">
        <f>SUMIF($A$2:$A$79,"Norte",U$2:U$79)</f>
        <v>3022</v>
      </c>
      <c r="V81" s="52">
        <f t="shared" ref="V81:V84" si="26">U81/D81</f>
        <v>0.77407786885245899</v>
      </c>
      <c r="W81" s="51">
        <f>SUMIF($A$2:$A$79,"Norte",W$2:W$79)</f>
        <v>2994</v>
      </c>
      <c r="X81" s="52">
        <f>W81/F81</f>
        <v>0.68324965769055224</v>
      </c>
    </row>
    <row r="82" spans="1:24" s="50" customFormat="1" x14ac:dyDescent="0.25">
      <c r="A82" s="40"/>
      <c r="B82" s="45" t="s">
        <v>112</v>
      </c>
      <c r="C82" s="46">
        <f>SUMIF($A$2:$A$79,"Central",C$2:C$79)</f>
        <v>6941</v>
      </c>
      <c r="D82" s="46">
        <f>SUMIF($A$2:$A$79,"Central",D$2:D$79)</f>
        <v>4627.333333333333</v>
      </c>
      <c r="E82" s="46">
        <f>SUMIF($A$2:$A$79,"Central",E$2:E$79)</f>
        <v>7658</v>
      </c>
      <c r="F82" s="46">
        <f>SUMIF($A$2:$A$79,"Central",F$2:F$79)</f>
        <v>5105.3333333333339</v>
      </c>
      <c r="G82" s="51">
        <f>SUMIF($A$2:$A$79,"Central",G$2:G$79)</f>
        <v>4036</v>
      </c>
      <c r="H82" s="52">
        <f t="shared" si="22"/>
        <v>0.87220861547327477</v>
      </c>
      <c r="I82" s="51">
        <f>SUMIF($A$2:$A$79,"Central",I$2:I$79)</f>
        <v>3650</v>
      </c>
      <c r="J82" s="52">
        <f t="shared" si="23"/>
        <v>0.78879124045526583</v>
      </c>
      <c r="K82" s="51">
        <f>SUMIF($A$2:$A$79,"Central",K$2:K$79)</f>
        <v>3421</v>
      </c>
      <c r="L82" s="52">
        <f t="shared" ref="L82:L85" si="27">K82/F82</f>
        <v>0.67008357273439534</v>
      </c>
      <c r="M82" s="51">
        <f>SUMIF($A$2:$A$79,"Central",M$2:M$79)</f>
        <v>3599</v>
      </c>
      <c r="N82" s="52">
        <f t="shared" si="24"/>
        <v>0.77776977380780876</v>
      </c>
      <c r="O82" s="51">
        <f>SUMIF($A$2:$A$79,"Central",O$2:O$79)</f>
        <v>3049</v>
      </c>
      <c r="P82" s="52">
        <f t="shared" ref="P82:P85" si="28">O82/F82</f>
        <v>0.5972185949334029</v>
      </c>
      <c r="Q82" s="51">
        <f>SUMIF($A$2:$A$79,"Central",Q$2:Q$79)</f>
        <v>3776</v>
      </c>
      <c r="R82" s="52">
        <f t="shared" si="25"/>
        <v>0.81602074629015997</v>
      </c>
      <c r="S82" s="51">
        <f>SUMIF($A$2:$A$79,"Central",S$2:S$79)</f>
        <v>3259</v>
      </c>
      <c r="T82" s="52">
        <f t="shared" ref="T82:T85" si="29">S82/F82</f>
        <v>0.6383520501436406</v>
      </c>
      <c r="U82" s="51">
        <f>SUMIF($A$2:$A$79,"Central",U$2:U$79)</f>
        <v>3697</v>
      </c>
      <c r="V82" s="52">
        <f t="shared" si="26"/>
        <v>0.79894827834605975</v>
      </c>
      <c r="W82" s="51">
        <f>SUMIF($A$2:$A$79,"Central",W$2:W$79)</f>
        <v>3379</v>
      </c>
      <c r="X82" s="52">
        <f t="shared" ref="X82:X85" si="30">W82/F82</f>
        <v>0.6618568816923478</v>
      </c>
    </row>
    <row r="83" spans="1:24" s="50" customFormat="1" x14ac:dyDescent="0.25">
      <c r="A83" s="40"/>
      <c r="B83" s="45" t="s">
        <v>113</v>
      </c>
      <c r="C83" s="46">
        <f>SUMIF($A$2:$A$79,"Metropolitana",C$2:C$79)</f>
        <v>31097</v>
      </c>
      <c r="D83" s="46">
        <f>SUMIF($A$2:$A$79,"Metropolitana",D$2:D$79)</f>
        <v>20731.333333333332</v>
      </c>
      <c r="E83" s="46">
        <f>SUMIF($A$2:$A$79,"Metropolitana",E$2:E$79)</f>
        <v>33453</v>
      </c>
      <c r="F83" s="46">
        <f>SUMIF($A$2:$A$79,"Metropolitana",F$2:F$79)</f>
        <v>22302.000000000004</v>
      </c>
      <c r="G83" s="51">
        <f>SUMIF($A$2:$A$79,"Metropolitana",G$2:G$79)</f>
        <v>17633</v>
      </c>
      <c r="H83" s="52">
        <f t="shared" si="22"/>
        <v>0.85054828440042451</v>
      </c>
      <c r="I83" s="51">
        <f>SUMIF($A$2:$A$79,"Metropolitana",I$2:I$79)</f>
        <v>16217</v>
      </c>
      <c r="J83" s="52">
        <f t="shared" si="23"/>
        <v>0.78224587580795579</v>
      </c>
      <c r="K83" s="51">
        <f>SUMIF($A$2:$A$79,"Metropolitana",K$2:K$79)</f>
        <v>15394</v>
      </c>
      <c r="L83" s="52">
        <f t="shared" si="27"/>
        <v>0.69025199533674098</v>
      </c>
      <c r="M83" s="51">
        <f>SUMIF($A$2:$A$79,"Metropolitana",M$2:M$79)</f>
        <v>15479</v>
      </c>
      <c r="N83" s="52">
        <f t="shared" si="24"/>
        <v>0.74664758658391495</v>
      </c>
      <c r="O83" s="51">
        <f>SUMIF($A$2:$A$79,"Metropolitana",O$2:O$79)</f>
        <v>13796</v>
      </c>
      <c r="P83" s="52">
        <f t="shared" si="28"/>
        <v>0.6185992287687202</v>
      </c>
      <c r="Q83" s="51">
        <f>SUMIF($A$2:$A$79,"Metropolitana",Q$2:Q$79)</f>
        <v>16174</v>
      </c>
      <c r="R83" s="52">
        <f t="shared" si="25"/>
        <v>0.78017172074476637</v>
      </c>
      <c r="S83" s="51">
        <f>SUMIF($A$2:$A$79,"Metropolitana",S$2:S$79)</f>
        <v>15073</v>
      </c>
      <c r="T83" s="52">
        <f t="shared" si="29"/>
        <v>0.67585866738409095</v>
      </c>
      <c r="U83" s="51">
        <f>SUMIF($A$2:$A$79,"Metropolitana",U$2:U$79)</f>
        <v>14128</v>
      </c>
      <c r="V83" s="52">
        <f t="shared" si="26"/>
        <v>0.68148052866836029</v>
      </c>
      <c r="W83" s="51">
        <f>SUMIF($A$2:$A$79,"Metropolitana",W$2:W$79)</f>
        <v>14831</v>
      </c>
      <c r="X83" s="52">
        <f t="shared" si="30"/>
        <v>0.66500762263474122</v>
      </c>
    </row>
    <row r="84" spans="1:24" s="50" customFormat="1" x14ac:dyDescent="0.25">
      <c r="A84" s="40"/>
      <c r="B84" s="45" t="s">
        <v>114</v>
      </c>
      <c r="C84" s="46">
        <f>SUMIF($A$2:$A$79,"sul",C$2:C$79)</f>
        <v>8539</v>
      </c>
      <c r="D84" s="46">
        <f>SUMIF($A$2:$A$79,"sul",D$2:D$79)</f>
        <v>5692.666666666667</v>
      </c>
      <c r="E84" s="46">
        <f>SUMIF($A$2:$A$79,"sul",E$2:E$79)</f>
        <v>9170</v>
      </c>
      <c r="F84" s="46">
        <f>SUMIF($A$2:$A$79,"sul",F$2:F$79)</f>
        <v>6113.3333333333339</v>
      </c>
      <c r="G84" s="51">
        <f>SUMIF($A$2:$A$79,"sul",G$2:G$79)</f>
        <v>5254</v>
      </c>
      <c r="H84" s="52">
        <f t="shared" si="22"/>
        <v>0.922941796463286</v>
      </c>
      <c r="I84" s="51">
        <f>SUMIF($A$2:$A$79,"sul",I$2:I$79)</f>
        <v>4833</v>
      </c>
      <c r="J84" s="52">
        <f t="shared" si="23"/>
        <v>0.84898700081976808</v>
      </c>
      <c r="K84" s="51">
        <f>SUMIF($A$2:$A$79,"sul",K$2:K$79)</f>
        <v>4718</v>
      </c>
      <c r="L84" s="52">
        <f t="shared" si="27"/>
        <v>0.77175572519083957</v>
      </c>
      <c r="M84" s="51">
        <f>SUMIF($A$2:$A$79,"sul",M$2:M$79)</f>
        <v>4779</v>
      </c>
      <c r="N84" s="52">
        <f t="shared" si="24"/>
        <v>0.83950111254245219</v>
      </c>
      <c r="O84" s="51">
        <f>SUMIF($A$2:$A$79,"sul",O$2:O$79)</f>
        <v>4381</v>
      </c>
      <c r="P84" s="52">
        <f t="shared" si="28"/>
        <v>0.71663031624863682</v>
      </c>
      <c r="Q84" s="51">
        <f>SUMIF($A$2:$A$79,"sul",Q$2:Q$79)</f>
        <v>4859</v>
      </c>
      <c r="R84" s="52">
        <f t="shared" si="25"/>
        <v>0.85355428036069791</v>
      </c>
      <c r="S84" s="51">
        <f>SUMIF($A$2:$A$79,"sul",S$2:S$79)</f>
        <v>4660</v>
      </c>
      <c r="T84" s="52">
        <f t="shared" si="29"/>
        <v>0.76226826608505993</v>
      </c>
      <c r="U84" s="51">
        <f>SUMIF($A$2:$A$79,"sul",U$2:U$79)</f>
        <v>4457</v>
      </c>
      <c r="V84" s="52">
        <f t="shared" si="26"/>
        <v>0.78293711207401329</v>
      </c>
      <c r="W84" s="51">
        <f>SUMIF($A$2:$A$79,"sul",W$2:W$79)</f>
        <v>4702</v>
      </c>
      <c r="X84" s="52">
        <f t="shared" si="30"/>
        <v>0.7691384950926935</v>
      </c>
    </row>
    <row r="85" spans="1:24" s="50" customFormat="1" x14ac:dyDescent="0.25">
      <c r="A85" s="40"/>
      <c r="B85" s="47" t="s">
        <v>110</v>
      </c>
      <c r="C85" s="48">
        <f>SUM(C2:C79)</f>
        <v>52433</v>
      </c>
      <c r="D85" s="48">
        <f>SUM(D2:D79)</f>
        <v>34955.333333333336</v>
      </c>
      <c r="E85" s="48">
        <f>SUM(E2:E79)</f>
        <v>56854</v>
      </c>
      <c r="F85" s="48">
        <f>SUM(F2:F79)</f>
        <v>37902.666666666664</v>
      </c>
      <c r="G85" s="47">
        <f>SUM(G2:G79)</f>
        <v>30484</v>
      </c>
      <c r="H85" s="49">
        <f>G85/D85</f>
        <v>0.87208437434440134</v>
      </c>
      <c r="I85" s="47">
        <f>SUM(I2:I79)</f>
        <v>27948</v>
      </c>
      <c r="J85" s="49">
        <f>I85/D85</f>
        <v>0.79953464421261411</v>
      </c>
      <c r="K85" s="47">
        <f>SUM(K2:K79)</f>
        <v>26513</v>
      </c>
      <c r="L85" s="49">
        <f t="shared" si="27"/>
        <v>0.69950223379181764</v>
      </c>
      <c r="M85" s="47">
        <f>SUM(M2:M79)</f>
        <v>27078</v>
      </c>
      <c r="N85" s="49">
        <f>M85/D85</f>
        <v>0.77464573837087325</v>
      </c>
      <c r="O85" s="47">
        <f>SUM(O2:O79)</f>
        <v>23985</v>
      </c>
      <c r="P85" s="49">
        <f t="shared" si="28"/>
        <v>0.63280507967777122</v>
      </c>
      <c r="Q85" s="47">
        <f>SUM(Q2:Q79)</f>
        <v>28158</v>
      </c>
      <c r="R85" s="49">
        <f>Q85/D85</f>
        <v>0.80554231113993091</v>
      </c>
      <c r="S85" s="47">
        <f>SUM(S2:S79)</f>
        <v>25908</v>
      </c>
      <c r="T85" s="49">
        <f t="shared" si="29"/>
        <v>0.6835402961972773</v>
      </c>
      <c r="U85" s="47">
        <f>SUM(U2:U79)</f>
        <v>25304</v>
      </c>
      <c r="V85" s="49">
        <f>U85/D85</f>
        <v>0.72389525680392119</v>
      </c>
      <c r="W85" s="47">
        <f>SUM(W2:W79)</f>
        <v>25906</v>
      </c>
      <c r="X85" s="49">
        <f t="shared" si="30"/>
        <v>0.68348752946142755</v>
      </c>
    </row>
    <row r="87" spans="1:24" s="40" customFormat="1" x14ac:dyDescent="0.25"/>
    <row r="88" spans="1:24" x14ac:dyDescent="0.25">
      <c r="A88" s="71" t="s">
        <v>182</v>
      </c>
      <c r="B88" s="8"/>
      <c r="C88" s="8"/>
      <c r="D88" s="8"/>
      <c r="E88" s="8"/>
      <c r="F88" s="8"/>
    </row>
    <row r="89" spans="1:24" x14ac:dyDescent="0.25">
      <c r="A89" s="71" t="s">
        <v>183</v>
      </c>
      <c r="B89" s="8"/>
      <c r="C89" s="8"/>
      <c r="D89" s="8"/>
      <c r="E89" s="8"/>
      <c r="F89" s="8"/>
    </row>
    <row r="90" spans="1:24" x14ac:dyDescent="0.25">
      <c r="A90" s="73" t="s">
        <v>160</v>
      </c>
    </row>
    <row r="91" spans="1:24" x14ac:dyDescent="0.25">
      <c r="A91" s="63" t="s">
        <v>184</v>
      </c>
    </row>
    <row r="92" spans="1:24" s="63" customFormat="1" x14ac:dyDescent="0.25">
      <c r="A92" s="77" t="s">
        <v>176</v>
      </c>
    </row>
    <row r="93" spans="1:24" x14ac:dyDescent="0.25">
      <c r="A93" s="63" t="s">
        <v>88</v>
      </c>
    </row>
    <row r="94" spans="1:24" ht="17.25" x14ac:dyDescent="0.25">
      <c r="A94" s="74" t="s">
        <v>89</v>
      </c>
    </row>
    <row r="95" spans="1:24" x14ac:dyDescent="0.25">
      <c r="A95" s="63" t="s">
        <v>90</v>
      </c>
    </row>
    <row r="96" spans="1:24" x14ac:dyDescent="0.25">
      <c r="A96" s="63" t="s">
        <v>91</v>
      </c>
    </row>
  </sheetData>
  <pageMargins left="0.511811024" right="0.511811024" top="0.78740157499999996" bottom="0.78740157499999996" header="0.31496062000000002" footer="0.31496062000000002"/>
  <pageSetup paperSize="9" orientation="portrait" r:id="rId1"/>
  <ignoredErrors>
    <ignoredError sqref="H82:K84 H85 H81:K81 U81:V81 U82:V84 U85:V85 Q85:S85 Q82:S84 Q81:S81 M85:O85 M82:O84 M81:O81 L85 L81 P81 L82:L84 P82:P84 P85 T81 T82:T84 T85 J85:K85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8"/>
  <sheetViews>
    <sheetView topLeftCell="A70" workbookViewId="0">
      <selection activeCell="A86" sqref="A86"/>
    </sheetView>
  </sheetViews>
  <sheetFormatPr defaultRowHeight="15" x14ac:dyDescent="0.25"/>
  <cols>
    <col min="1" max="1" width="18.140625" style="12" customWidth="1"/>
    <col min="2" max="2" width="23.85546875" style="12" bestFit="1" customWidth="1"/>
    <col min="3" max="3" width="14.28515625" style="12" customWidth="1"/>
    <col min="4" max="16384" width="9.140625" style="12"/>
  </cols>
  <sheetData>
    <row r="1" spans="1:3" ht="24.75" customHeight="1" thickBot="1" x14ac:dyDescent="0.3">
      <c r="A1" s="9" t="s">
        <v>0</v>
      </c>
      <c r="B1" s="10" t="s">
        <v>1</v>
      </c>
      <c r="C1" s="21" t="s">
        <v>86</v>
      </c>
    </row>
    <row r="2" spans="1:3" x14ac:dyDescent="0.25">
      <c r="A2" s="22" t="s">
        <v>2</v>
      </c>
      <c r="B2" s="23" t="s">
        <v>6</v>
      </c>
      <c r="C2" s="34">
        <v>100.87</v>
      </c>
    </row>
    <row r="3" spans="1:3" x14ac:dyDescent="0.25">
      <c r="A3" s="24" t="s">
        <v>101</v>
      </c>
      <c r="B3" s="25" t="s">
        <v>7</v>
      </c>
      <c r="C3" s="35">
        <v>101.99</v>
      </c>
    </row>
    <row r="4" spans="1:3" x14ac:dyDescent="0.25">
      <c r="A4" s="24" t="s">
        <v>101</v>
      </c>
      <c r="B4" s="25" t="s">
        <v>8</v>
      </c>
      <c r="C4" s="35">
        <v>62.12</v>
      </c>
    </row>
    <row r="5" spans="1:3" x14ac:dyDescent="0.25">
      <c r="A5" s="24" t="s">
        <v>5</v>
      </c>
      <c r="B5" s="25" t="s">
        <v>9</v>
      </c>
      <c r="C5" s="35">
        <v>89.21</v>
      </c>
    </row>
    <row r="6" spans="1:3" x14ac:dyDescent="0.25">
      <c r="A6" s="24" t="s">
        <v>5</v>
      </c>
      <c r="B6" s="25" t="s">
        <v>10</v>
      </c>
      <c r="C6" s="35">
        <v>62.67</v>
      </c>
    </row>
    <row r="7" spans="1:3" x14ac:dyDescent="0.25">
      <c r="A7" s="24" t="s">
        <v>101</v>
      </c>
      <c r="B7" s="25" t="s">
        <v>11</v>
      </c>
      <c r="C7" s="35">
        <v>107.84</v>
      </c>
    </row>
    <row r="8" spans="1:3" x14ac:dyDescent="0.25">
      <c r="A8" s="24" t="s">
        <v>5</v>
      </c>
      <c r="B8" s="25" t="s">
        <v>12</v>
      </c>
      <c r="C8" s="35">
        <v>84.1</v>
      </c>
    </row>
    <row r="9" spans="1:3" x14ac:dyDescent="0.25">
      <c r="A9" s="24" t="s">
        <v>5</v>
      </c>
      <c r="B9" s="25" t="s">
        <v>13</v>
      </c>
      <c r="C9" s="35">
        <v>36.57</v>
      </c>
    </row>
    <row r="10" spans="1:3" x14ac:dyDescent="0.25">
      <c r="A10" s="24" t="s">
        <v>2</v>
      </c>
      <c r="B10" s="25" t="s">
        <v>14</v>
      </c>
      <c r="C10" s="35">
        <v>78.17</v>
      </c>
    </row>
    <row r="11" spans="1:3" x14ac:dyDescent="0.25">
      <c r="A11" s="24" t="s">
        <v>5</v>
      </c>
      <c r="B11" s="25" t="s">
        <v>15</v>
      </c>
      <c r="C11" s="35">
        <v>59.69</v>
      </c>
    </row>
    <row r="12" spans="1:3" x14ac:dyDescent="0.25">
      <c r="A12" s="24" t="s">
        <v>101</v>
      </c>
      <c r="B12" s="25" t="s">
        <v>16</v>
      </c>
      <c r="C12" s="35">
        <v>76.02</v>
      </c>
    </row>
    <row r="13" spans="1:3" x14ac:dyDescent="0.25">
      <c r="A13" s="24" t="s">
        <v>101</v>
      </c>
      <c r="B13" s="25" t="s">
        <v>17</v>
      </c>
      <c r="C13" s="35">
        <v>67.02</v>
      </c>
    </row>
    <row r="14" spans="1:3" x14ac:dyDescent="0.25">
      <c r="A14" s="24" t="s">
        <v>101</v>
      </c>
      <c r="B14" s="25" t="s">
        <v>18</v>
      </c>
      <c r="C14" s="35">
        <v>55.16</v>
      </c>
    </row>
    <row r="15" spans="1:3" x14ac:dyDescent="0.25">
      <c r="A15" s="24" t="s">
        <v>5</v>
      </c>
      <c r="B15" s="25" t="s">
        <v>19</v>
      </c>
      <c r="C15" s="35">
        <v>46.04</v>
      </c>
    </row>
    <row r="16" spans="1:3" x14ac:dyDescent="0.25">
      <c r="A16" s="24" t="s">
        <v>2</v>
      </c>
      <c r="B16" s="25" t="s">
        <v>20</v>
      </c>
      <c r="C16" s="35">
        <v>117.16</v>
      </c>
    </row>
    <row r="17" spans="1:3" x14ac:dyDescent="0.25">
      <c r="A17" s="24" t="s">
        <v>5</v>
      </c>
      <c r="B17" s="25" t="s">
        <v>21</v>
      </c>
      <c r="C17" s="35">
        <v>73.150000000000006</v>
      </c>
    </row>
    <row r="18" spans="1:3" x14ac:dyDescent="0.25">
      <c r="A18" s="24" t="s">
        <v>2</v>
      </c>
      <c r="B18" s="25" t="s">
        <v>22</v>
      </c>
      <c r="C18" s="35">
        <v>66.77</v>
      </c>
    </row>
    <row r="19" spans="1:3" x14ac:dyDescent="0.25">
      <c r="A19" s="24" t="s">
        <v>5</v>
      </c>
      <c r="B19" s="25" t="s">
        <v>23</v>
      </c>
      <c r="C19" s="35">
        <v>88.4</v>
      </c>
    </row>
    <row r="20" spans="1:3" x14ac:dyDescent="0.25">
      <c r="A20" s="24" t="s">
        <v>101</v>
      </c>
      <c r="B20" s="25" t="s">
        <v>24</v>
      </c>
      <c r="C20" s="35">
        <v>40.049999999999997</v>
      </c>
    </row>
    <row r="21" spans="1:3" x14ac:dyDescent="0.25">
      <c r="A21" s="24" t="s">
        <v>101</v>
      </c>
      <c r="B21" s="25" t="s">
        <v>25</v>
      </c>
      <c r="C21" s="35">
        <v>50.95</v>
      </c>
    </row>
    <row r="22" spans="1:3" x14ac:dyDescent="0.25">
      <c r="A22" s="24" t="s">
        <v>2</v>
      </c>
      <c r="B22" s="25" t="s">
        <v>26</v>
      </c>
      <c r="C22" s="35">
        <v>101.42</v>
      </c>
    </row>
    <row r="23" spans="1:3" x14ac:dyDescent="0.25">
      <c r="A23" s="24" t="s">
        <v>5</v>
      </c>
      <c r="B23" s="25" t="s">
        <v>27</v>
      </c>
      <c r="C23" s="35">
        <v>84.58</v>
      </c>
    </row>
    <row r="24" spans="1:3" x14ac:dyDescent="0.25">
      <c r="A24" s="24" t="s">
        <v>2</v>
      </c>
      <c r="B24" s="25" t="s">
        <v>28</v>
      </c>
      <c r="C24" s="35">
        <v>116.92</v>
      </c>
    </row>
    <row r="25" spans="1:3" x14ac:dyDescent="0.25">
      <c r="A25" s="24" t="s">
        <v>5</v>
      </c>
      <c r="B25" s="25" t="s">
        <v>29</v>
      </c>
      <c r="C25" s="35">
        <v>105.77</v>
      </c>
    </row>
    <row r="26" spans="1:3" x14ac:dyDescent="0.25">
      <c r="A26" s="24" t="s">
        <v>101</v>
      </c>
      <c r="B26" s="25" t="s">
        <v>30</v>
      </c>
      <c r="C26" s="35">
        <v>82.65</v>
      </c>
    </row>
    <row r="27" spans="1:3" x14ac:dyDescent="0.25">
      <c r="A27" s="24" t="s">
        <v>2</v>
      </c>
      <c r="B27" s="25" t="s">
        <v>31</v>
      </c>
      <c r="C27" s="35">
        <v>58.56</v>
      </c>
    </row>
    <row r="28" spans="1:3" x14ac:dyDescent="0.25">
      <c r="A28" s="24" t="s">
        <v>101</v>
      </c>
      <c r="B28" s="25" t="s">
        <v>32</v>
      </c>
      <c r="C28" s="35">
        <v>86.52</v>
      </c>
    </row>
    <row r="29" spans="1:3" x14ac:dyDescent="0.25">
      <c r="A29" s="24" t="s">
        <v>5</v>
      </c>
      <c r="B29" s="25" t="s">
        <v>33</v>
      </c>
      <c r="C29" s="35">
        <v>61.63</v>
      </c>
    </row>
    <row r="30" spans="1:3" x14ac:dyDescent="0.25">
      <c r="A30" s="24" t="s">
        <v>2</v>
      </c>
      <c r="B30" s="25" t="s">
        <v>34</v>
      </c>
      <c r="C30" s="35">
        <v>62</v>
      </c>
    </row>
    <row r="31" spans="1:3" x14ac:dyDescent="0.25">
      <c r="A31" s="24" t="s">
        <v>2</v>
      </c>
      <c r="B31" s="25" t="s">
        <v>35</v>
      </c>
      <c r="C31" s="35">
        <v>117.47</v>
      </c>
    </row>
    <row r="32" spans="1:3" x14ac:dyDescent="0.25">
      <c r="A32" s="24" t="s">
        <v>2</v>
      </c>
      <c r="B32" s="25" t="s">
        <v>36</v>
      </c>
      <c r="C32" s="35">
        <v>103.39</v>
      </c>
    </row>
    <row r="33" spans="1:3" x14ac:dyDescent="0.25">
      <c r="A33" s="24" t="s">
        <v>5</v>
      </c>
      <c r="B33" s="25" t="s">
        <v>37</v>
      </c>
      <c r="C33" s="35">
        <v>86.81</v>
      </c>
    </row>
    <row r="34" spans="1:3" x14ac:dyDescent="0.25">
      <c r="A34" s="24" t="s">
        <v>5</v>
      </c>
      <c r="B34" s="25" t="s">
        <v>38</v>
      </c>
      <c r="C34" s="35">
        <v>77</v>
      </c>
    </row>
    <row r="35" spans="1:3" x14ac:dyDescent="0.25">
      <c r="A35" s="24" t="s">
        <v>5</v>
      </c>
      <c r="B35" s="25" t="s">
        <v>39</v>
      </c>
      <c r="C35" s="35">
        <v>65.55</v>
      </c>
    </row>
    <row r="36" spans="1:3" x14ac:dyDescent="0.25">
      <c r="A36" s="24" t="s">
        <v>2</v>
      </c>
      <c r="B36" s="25" t="s">
        <v>40</v>
      </c>
      <c r="C36" s="35">
        <v>123.87</v>
      </c>
    </row>
    <row r="37" spans="1:3" x14ac:dyDescent="0.25">
      <c r="A37" s="24" t="s">
        <v>5</v>
      </c>
      <c r="B37" s="25" t="s">
        <v>41</v>
      </c>
      <c r="C37" s="35">
        <v>70.290000000000006</v>
      </c>
    </row>
    <row r="38" spans="1:3" x14ac:dyDescent="0.25">
      <c r="A38" s="24" t="s">
        <v>2</v>
      </c>
      <c r="B38" s="25" t="s">
        <v>42</v>
      </c>
      <c r="C38" s="35">
        <v>117.38</v>
      </c>
    </row>
    <row r="39" spans="1:3" x14ac:dyDescent="0.25">
      <c r="A39" s="24" t="s">
        <v>5</v>
      </c>
      <c r="B39" s="25" t="s">
        <v>43</v>
      </c>
      <c r="C39" s="35">
        <v>72.38</v>
      </c>
    </row>
    <row r="40" spans="1:3" x14ac:dyDescent="0.25">
      <c r="A40" s="24" t="s">
        <v>101</v>
      </c>
      <c r="B40" s="25" t="s">
        <v>44</v>
      </c>
      <c r="C40" s="35">
        <v>70.3</v>
      </c>
    </row>
    <row r="41" spans="1:3" x14ac:dyDescent="0.25">
      <c r="A41" s="24" t="s">
        <v>5</v>
      </c>
      <c r="B41" s="25" t="s">
        <v>45</v>
      </c>
      <c r="C41" s="35">
        <v>93.06</v>
      </c>
    </row>
    <row r="42" spans="1:3" x14ac:dyDescent="0.25">
      <c r="A42" s="24" t="s">
        <v>2</v>
      </c>
      <c r="B42" s="25" t="s">
        <v>46</v>
      </c>
      <c r="C42" s="35">
        <v>101.85</v>
      </c>
    </row>
    <row r="43" spans="1:3" x14ac:dyDescent="0.25">
      <c r="A43" s="24" t="s">
        <v>2</v>
      </c>
      <c r="B43" s="25" t="s">
        <v>47</v>
      </c>
      <c r="C43" s="35">
        <v>119.67</v>
      </c>
    </row>
    <row r="44" spans="1:3" x14ac:dyDescent="0.25">
      <c r="A44" s="24" t="s">
        <v>101</v>
      </c>
      <c r="B44" s="25" t="s">
        <v>48</v>
      </c>
      <c r="C44" s="35">
        <v>51.46</v>
      </c>
    </row>
    <row r="45" spans="1:3" x14ac:dyDescent="0.25">
      <c r="A45" s="24" t="s">
        <v>101</v>
      </c>
      <c r="B45" s="25" t="s">
        <v>49</v>
      </c>
      <c r="C45" s="35">
        <v>78.67</v>
      </c>
    </row>
    <row r="46" spans="1:3" x14ac:dyDescent="0.25">
      <c r="A46" s="24" t="s">
        <v>5</v>
      </c>
      <c r="B46" s="25" t="s">
        <v>50</v>
      </c>
      <c r="C46" s="35">
        <v>89.67</v>
      </c>
    </row>
    <row r="47" spans="1:3" x14ac:dyDescent="0.25">
      <c r="A47" s="24" t="s">
        <v>2</v>
      </c>
      <c r="B47" s="25" t="s">
        <v>51</v>
      </c>
      <c r="C47" s="35">
        <v>110.67</v>
      </c>
    </row>
    <row r="48" spans="1:3" x14ac:dyDescent="0.25">
      <c r="A48" s="24" t="s">
        <v>101</v>
      </c>
      <c r="B48" s="25" t="s">
        <v>52</v>
      </c>
      <c r="C48" s="35">
        <v>94.28</v>
      </c>
    </row>
    <row r="49" spans="1:3" x14ac:dyDescent="0.25">
      <c r="A49" s="24" t="s">
        <v>5</v>
      </c>
      <c r="B49" s="25" t="s">
        <v>53</v>
      </c>
      <c r="C49" s="35">
        <v>75.14</v>
      </c>
    </row>
    <row r="50" spans="1:3" x14ac:dyDescent="0.25">
      <c r="A50" s="24" t="s">
        <v>101</v>
      </c>
      <c r="B50" s="25" t="s">
        <v>54</v>
      </c>
      <c r="C50" s="35">
        <v>92.64</v>
      </c>
    </row>
    <row r="51" spans="1:3" x14ac:dyDescent="0.25">
      <c r="A51" s="24" t="s">
        <v>101</v>
      </c>
      <c r="B51" s="25" t="s">
        <v>55</v>
      </c>
      <c r="C51" s="35">
        <v>93.33</v>
      </c>
    </row>
    <row r="52" spans="1:3" x14ac:dyDescent="0.25">
      <c r="A52" s="24" t="s">
        <v>5</v>
      </c>
      <c r="B52" s="25" t="s">
        <v>56</v>
      </c>
      <c r="C52" s="35">
        <v>63.71</v>
      </c>
    </row>
    <row r="53" spans="1:3" x14ac:dyDescent="0.25">
      <c r="A53" s="24" t="s">
        <v>5</v>
      </c>
      <c r="B53" s="25" t="s">
        <v>57</v>
      </c>
      <c r="C53" s="35">
        <v>74.099999999999994</v>
      </c>
    </row>
    <row r="54" spans="1:3" x14ac:dyDescent="0.25">
      <c r="A54" s="24" t="s">
        <v>101</v>
      </c>
      <c r="B54" s="25" t="s">
        <v>58</v>
      </c>
      <c r="C54" s="35">
        <v>35.94</v>
      </c>
    </row>
    <row r="55" spans="1:3" x14ac:dyDescent="0.25">
      <c r="A55" s="24" t="s">
        <v>101</v>
      </c>
      <c r="B55" s="25" t="s">
        <v>59</v>
      </c>
      <c r="C55" s="35">
        <v>65.11</v>
      </c>
    </row>
    <row r="56" spans="1:3" x14ac:dyDescent="0.25">
      <c r="A56" s="24" t="s">
        <v>101</v>
      </c>
      <c r="B56" s="25" t="s">
        <v>60</v>
      </c>
      <c r="C56" s="35">
        <v>43.22</v>
      </c>
    </row>
    <row r="57" spans="1:3" x14ac:dyDescent="0.25">
      <c r="A57" s="24" t="s">
        <v>101</v>
      </c>
      <c r="B57" s="25" t="s">
        <v>61</v>
      </c>
      <c r="C57" s="35">
        <v>51.67</v>
      </c>
    </row>
    <row r="58" spans="1:3" x14ac:dyDescent="0.25">
      <c r="A58" s="24" t="s">
        <v>5</v>
      </c>
      <c r="B58" s="25" t="s">
        <v>62</v>
      </c>
      <c r="C58" s="35">
        <v>61.07</v>
      </c>
    </row>
    <row r="59" spans="1:3" x14ac:dyDescent="0.25">
      <c r="A59" s="24" t="s">
        <v>101</v>
      </c>
      <c r="B59" s="25" t="s">
        <v>63</v>
      </c>
      <c r="C59" s="35">
        <v>87.29</v>
      </c>
    </row>
    <row r="60" spans="1:3" x14ac:dyDescent="0.25">
      <c r="A60" s="24" t="s">
        <v>5</v>
      </c>
      <c r="B60" s="25" t="s">
        <v>64</v>
      </c>
      <c r="C60" s="35">
        <v>119.87</v>
      </c>
    </row>
    <row r="61" spans="1:3" x14ac:dyDescent="0.25">
      <c r="A61" s="24" t="s">
        <v>101</v>
      </c>
      <c r="B61" s="25" t="s">
        <v>65</v>
      </c>
      <c r="C61" s="35">
        <v>92.11</v>
      </c>
    </row>
    <row r="62" spans="1:3" x14ac:dyDescent="0.25">
      <c r="A62" s="24" t="s">
        <v>5</v>
      </c>
      <c r="B62" s="25" t="s">
        <v>66</v>
      </c>
      <c r="C62" s="35">
        <v>82.63</v>
      </c>
    </row>
    <row r="63" spans="1:3" x14ac:dyDescent="0.25">
      <c r="A63" s="24" t="s">
        <v>2</v>
      </c>
      <c r="B63" s="25" t="s">
        <v>67</v>
      </c>
      <c r="C63" s="35">
        <v>72.5</v>
      </c>
    </row>
    <row r="64" spans="1:3" x14ac:dyDescent="0.25">
      <c r="A64" s="24" t="s">
        <v>2</v>
      </c>
      <c r="B64" s="25" t="s">
        <v>68</v>
      </c>
      <c r="C64" s="35">
        <v>90.69</v>
      </c>
    </row>
    <row r="65" spans="1:3" x14ac:dyDescent="0.25">
      <c r="A65" s="24" t="s">
        <v>2</v>
      </c>
      <c r="B65" s="25" t="s">
        <v>69</v>
      </c>
      <c r="C65" s="35">
        <v>111.92</v>
      </c>
    </row>
    <row r="66" spans="1:3" x14ac:dyDescent="0.25">
      <c r="A66" s="24" t="s">
        <v>101</v>
      </c>
      <c r="B66" s="25" t="s">
        <v>70</v>
      </c>
      <c r="C66" s="35">
        <v>86.56</v>
      </c>
    </row>
    <row r="67" spans="1:3" x14ac:dyDescent="0.25">
      <c r="A67" s="24" t="s">
        <v>101</v>
      </c>
      <c r="B67" s="25" t="s">
        <v>71</v>
      </c>
      <c r="C67" s="35">
        <v>55.61</v>
      </c>
    </row>
    <row r="68" spans="1:3" x14ac:dyDescent="0.25">
      <c r="A68" s="24" t="s">
        <v>5</v>
      </c>
      <c r="B68" s="25" t="s">
        <v>72</v>
      </c>
      <c r="C68" s="35">
        <v>91.6</v>
      </c>
    </row>
    <row r="69" spans="1:3" x14ac:dyDescent="0.25">
      <c r="A69" s="24" t="s">
        <v>101</v>
      </c>
      <c r="B69" s="25" t="s">
        <v>73</v>
      </c>
      <c r="C69" s="35">
        <v>74.599999999999994</v>
      </c>
    </row>
    <row r="70" spans="1:3" x14ac:dyDescent="0.25">
      <c r="A70" s="24" t="s">
        <v>101</v>
      </c>
      <c r="B70" s="25" t="s">
        <v>74</v>
      </c>
      <c r="C70" s="35">
        <v>74.02</v>
      </c>
    </row>
    <row r="71" spans="1:3" x14ac:dyDescent="0.25">
      <c r="A71" s="24" t="s">
        <v>2</v>
      </c>
      <c r="B71" s="25" t="s">
        <v>75</v>
      </c>
      <c r="C71" s="35">
        <v>68.319999999999993</v>
      </c>
    </row>
    <row r="72" spans="1:3" x14ac:dyDescent="0.25">
      <c r="A72" s="24" t="s">
        <v>101</v>
      </c>
      <c r="B72" s="25" t="s">
        <v>76</v>
      </c>
      <c r="C72" s="35">
        <v>56.29</v>
      </c>
    </row>
    <row r="73" spans="1:3" x14ac:dyDescent="0.25">
      <c r="A73" s="24" t="s">
        <v>5</v>
      </c>
      <c r="B73" s="25" t="s">
        <v>77</v>
      </c>
      <c r="C73" s="35">
        <v>87.86</v>
      </c>
    </row>
    <row r="74" spans="1:3" x14ac:dyDescent="0.25">
      <c r="A74" s="24" t="s">
        <v>2</v>
      </c>
      <c r="B74" s="25" t="s">
        <v>78</v>
      </c>
      <c r="C74" s="35">
        <v>76.48</v>
      </c>
    </row>
    <row r="75" spans="1:3" x14ac:dyDescent="0.25">
      <c r="A75" s="24" t="s">
        <v>2</v>
      </c>
      <c r="B75" s="25" t="s">
        <v>79</v>
      </c>
      <c r="C75" s="35">
        <v>65.28</v>
      </c>
    </row>
    <row r="76" spans="1:3" x14ac:dyDescent="0.25">
      <c r="A76" s="24" t="s">
        <v>101</v>
      </c>
      <c r="B76" s="25" t="s">
        <v>80</v>
      </c>
      <c r="C76" s="35">
        <v>365.16</v>
      </c>
    </row>
    <row r="77" spans="1:3" x14ac:dyDescent="0.25">
      <c r="A77" s="24" t="s">
        <v>101</v>
      </c>
      <c r="B77" s="25" t="s">
        <v>81</v>
      </c>
      <c r="C77" s="35">
        <v>198.43</v>
      </c>
    </row>
    <row r="78" spans="1:3" x14ac:dyDescent="0.25">
      <c r="A78" s="24" t="s">
        <v>2</v>
      </c>
      <c r="B78" s="25" t="s">
        <v>82</v>
      </c>
      <c r="C78" s="35">
        <v>77.86</v>
      </c>
    </row>
    <row r="79" spans="1:3" ht="15.75" thickBot="1" x14ac:dyDescent="0.3">
      <c r="A79" s="26" t="s">
        <v>2</v>
      </c>
      <c r="B79" s="27" t="s">
        <v>83</v>
      </c>
      <c r="C79" s="36">
        <v>79.069999999999993</v>
      </c>
    </row>
    <row r="80" spans="1:3" ht="15.75" thickBot="1" x14ac:dyDescent="0.3">
      <c r="A80" s="97" t="s">
        <v>84</v>
      </c>
      <c r="B80" s="98"/>
      <c r="C80" s="13">
        <v>67.81</v>
      </c>
    </row>
    <row r="82" spans="1:4" x14ac:dyDescent="0.25">
      <c r="A82" s="30" t="s">
        <v>85</v>
      </c>
      <c r="B82" s="14"/>
      <c r="C82" s="14"/>
      <c r="D82" s="14"/>
    </row>
    <row r="83" spans="1:4" x14ac:dyDescent="0.25">
      <c r="A83" s="30" t="s">
        <v>105</v>
      </c>
      <c r="B83" s="14"/>
      <c r="C83" s="14"/>
      <c r="D83" s="14"/>
    </row>
    <row r="84" spans="1:4" x14ac:dyDescent="0.25">
      <c r="A84" s="31" t="s">
        <v>87</v>
      </c>
      <c r="B84" s="14"/>
      <c r="C84" s="14"/>
      <c r="D84" s="14"/>
    </row>
    <row r="85" spans="1:4" x14ac:dyDescent="0.25">
      <c r="A85" s="39" t="s">
        <v>187</v>
      </c>
      <c r="B85" s="14"/>
      <c r="C85" s="14"/>
      <c r="D85" s="14"/>
    </row>
    <row r="86" spans="1:4" x14ac:dyDescent="0.25">
      <c r="A86" s="39" t="s">
        <v>188</v>
      </c>
      <c r="B86" s="14"/>
      <c r="C86" s="14"/>
      <c r="D86" s="14"/>
    </row>
    <row r="87" spans="1:4" x14ac:dyDescent="0.25">
      <c r="A87" s="32" t="s">
        <v>108</v>
      </c>
    </row>
    <row r="88" spans="1:4" x14ac:dyDescent="0.25">
      <c r="A88" s="33"/>
    </row>
  </sheetData>
  <mergeCells count="1">
    <mergeCell ref="A80:B80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8"/>
  <sheetViews>
    <sheetView workbookViewId="0">
      <selection activeCell="I30" sqref="I30"/>
    </sheetView>
  </sheetViews>
  <sheetFormatPr defaultRowHeight="15" x14ac:dyDescent="0.25"/>
  <cols>
    <col min="1" max="1" width="16.5703125" style="18" bestFit="1" customWidth="1"/>
    <col min="2" max="2" width="23.85546875" style="18" bestFit="1" customWidth="1"/>
    <col min="3" max="6" width="20.28515625" style="18" customWidth="1"/>
    <col min="7" max="16384" width="9.140625" style="18"/>
  </cols>
  <sheetData>
    <row r="1" spans="1:6" s="19" customFormat="1" ht="30" x14ac:dyDescent="0.25">
      <c r="A1" s="15" t="s">
        <v>99</v>
      </c>
      <c r="B1" s="15" t="s">
        <v>94</v>
      </c>
      <c r="C1" s="16" t="s">
        <v>95</v>
      </c>
      <c r="D1" s="16" t="s">
        <v>96</v>
      </c>
      <c r="E1" s="17" t="s">
        <v>97</v>
      </c>
      <c r="F1" s="17" t="s">
        <v>98</v>
      </c>
    </row>
    <row r="2" spans="1:6" x14ac:dyDescent="0.25">
      <c r="A2" s="20" t="s">
        <v>92</v>
      </c>
      <c r="B2" s="20" t="s">
        <v>6</v>
      </c>
      <c r="C2" s="37">
        <v>93.263342082239717</v>
      </c>
      <c r="D2" s="37">
        <v>79.456193353474319</v>
      </c>
      <c r="E2" s="37">
        <v>98.775153105861762</v>
      </c>
      <c r="F2" s="37">
        <v>55.664652567975828</v>
      </c>
    </row>
    <row r="3" spans="1:6" x14ac:dyDescent="0.25">
      <c r="A3" s="20" t="s">
        <v>100</v>
      </c>
      <c r="B3" s="20" t="s">
        <v>7</v>
      </c>
      <c r="C3" s="37">
        <v>104.19580419580419</v>
      </c>
      <c r="D3" s="37">
        <v>90.447154471544707</v>
      </c>
      <c r="E3" s="37">
        <v>82.51748251748252</v>
      </c>
      <c r="F3" s="37">
        <v>57.72357723577236</v>
      </c>
    </row>
    <row r="4" spans="1:6" ht="15" customHeight="1" x14ac:dyDescent="0.25">
      <c r="A4" s="20" t="s">
        <v>100</v>
      </c>
      <c r="B4" s="20" t="s">
        <v>8</v>
      </c>
      <c r="C4" s="37">
        <v>64.361702127659569</v>
      </c>
      <c r="D4" s="37">
        <v>61.784897025171624</v>
      </c>
      <c r="E4" s="37">
        <v>70.744680851063833</v>
      </c>
      <c r="F4" s="37">
        <v>46.453089244851256</v>
      </c>
    </row>
    <row r="5" spans="1:6" ht="15" customHeight="1" x14ac:dyDescent="0.25">
      <c r="A5" s="20" t="s">
        <v>93</v>
      </c>
      <c r="B5" s="20" t="s">
        <v>9</v>
      </c>
      <c r="C5" s="37">
        <v>84.366062917063871</v>
      </c>
      <c r="D5" s="37">
        <v>73.774509803921575</v>
      </c>
      <c r="E5" s="37">
        <v>62.821734985700672</v>
      </c>
      <c r="F5" s="37">
        <v>56.372549019607845</v>
      </c>
    </row>
    <row r="6" spans="1:6" ht="15" customHeight="1" x14ac:dyDescent="0.25">
      <c r="A6" s="20" t="s">
        <v>93</v>
      </c>
      <c r="B6" s="20" t="s">
        <v>10</v>
      </c>
      <c r="C6" s="37">
        <v>90.669371196754568</v>
      </c>
      <c r="D6" s="37">
        <v>83.391608391608401</v>
      </c>
      <c r="E6" s="37">
        <v>60.243407707910748</v>
      </c>
      <c r="F6" s="37">
        <v>66.43356643356644</v>
      </c>
    </row>
    <row r="7" spans="1:6" ht="15" customHeight="1" x14ac:dyDescent="0.25">
      <c r="A7" s="20" t="s">
        <v>100</v>
      </c>
      <c r="B7" s="20" t="s">
        <v>11</v>
      </c>
      <c r="C7" s="37">
        <v>102.46153846153847</v>
      </c>
      <c r="D7" s="37">
        <v>94.680851063829792</v>
      </c>
      <c r="E7" s="37">
        <v>93.84615384615384</v>
      </c>
      <c r="F7" s="37">
        <v>77.127659574468083</v>
      </c>
    </row>
    <row r="8" spans="1:6" ht="15" customHeight="1" x14ac:dyDescent="0.25">
      <c r="A8" s="20" t="s">
        <v>93</v>
      </c>
      <c r="B8" s="20" t="s">
        <v>12</v>
      </c>
      <c r="C8" s="37">
        <v>90.672268907563023</v>
      </c>
      <c r="D8" s="37">
        <v>77.553956834532372</v>
      </c>
      <c r="E8" s="37">
        <v>72.016806722689068</v>
      </c>
      <c r="F8" s="37">
        <v>56.546762589928058</v>
      </c>
    </row>
    <row r="9" spans="1:6" ht="15" customHeight="1" x14ac:dyDescent="0.25">
      <c r="A9" s="20" t="s">
        <v>93</v>
      </c>
      <c r="B9" s="20" t="s">
        <v>13</v>
      </c>
      <c r="C9" s="37">
        <v>75</v>
      </c>
      <c r="D9" s="37">
        <v>68.4375</v>
      </c>
      <c r="E9" s="37">
        <v>46.739130434782609</v>
      </c>
      <c r="F9" s="37">
        <v>36.25</v>
      </c>
    </row>
    <row r="10" spans="1:6" ht="15" customHeight="1" x14ac:dyDescent="0.25">
      <c r="A10" s="20" t="s">
        <v>92</v>
      </c>
      <c r="B10" s="20" t="s">
        <v>14</v>
      </c>
      <c r="C10" s="37">
        <v>72.933478735005451</v>
      </c>
      <c r="D10" s="37">
        <v>62.087706146926536</v>
      </c>
      <c r="E10" s="37">
        <v>66.69574700109051</v>
      </c>
      <c r="F10" s="37">
        <v>42.897301349325339</v>
      </c>
    </row>
    <row r="11" spans="1:6" ht="15" customHeight="1" x14ac:dyDescent="0.25">
      <c r="A11" s="20" t="s">
        <v>93</v>
      </c>
      <c r="B11" s="20" t="s">
        <v>102</v>
      </c>
      <c r="C11" s="37">
        <v>87.708333333333329</v>
      </c>
      <c r="D11" s="37">
        <v>68.439716312056746</v>
      </c>
      <c r="E11" s="37">
        <v>67.916666666666671</v>
      </c>
      <c r="F11" s="37">
        <v>47.340425531914896</v>
      </c>
    </row>
    <row r="12" spans="1:6" ht="15" customHeight="1" x14ac:dyDescent="0.25">
      <c r="A12" s="20" t="s">
        <v>100</v>
      </c>
      <c r="B12" s="20" t="s">
        <v>16</v>
      </c>
      <c r="C12" s="37">
        <v>87.804878048780495</v>
      </c>
      <c r="D12" s="37">
        <v>75.898203592814369</v>
      </c>
      <c r="E12" s="37">
        <v>75.435540069686411</v>
      </c>
      <c r="F12" s="37">
        <v>50.374251497005986</v>
      </c>
    </row>
    <row r="13" spans="1:6" x14ac:dyDescent="0.25">
      <c r="A13" s="20" t="s">
        <v>100</v>
      </c>
      <c r="B13" s="20" t="s">
        <v>17</v>
      </c>
      <c r="C13" s="37">
        <v>72.108467072495856</v>
      </c>
      <c r="D13" s="37">
        <v>59.770664118490203</v>
      </c>
      <c r="E13" s="37">
        <v>58.494742667404545</v>
      </c>
      <c r="F13" s="37">
        <v>34.878165312947921</v>
      </c>
    </row>
    <row r="14" spans="1:6" x14ac:dyDescent="0.25">
      <c r="A14" s="20" t="s">
        <v>100</v>
      </c>
      <c r="B14" s="20" t="s">
        <v>18</v>
      </c>
      <c r="C14" s="37">
        <v>80.592105263157904</v>
      </c>
      <c r="D14" s="37">
        <v>67.887323943661968</v>
      </c>
      <c r="E14" s="37">
        <v>37.335526315789473</v>
      </c>
      <c r="F14" s="37">
        <v>30.422535211267604</v>
      </c>
    </row>
    <row r="15" spans="1:6" ht="15" customHeight="1" x14ac:dyDescent="0.25">
      <c r="A15" s="20" t="s">
        <v>93</v>
      </c>
      <c r="B15" s="20" t="s">
        <v>19</v>
      </c>
      <c r="C15" s="37">
        <v>84.408602150537632</v>
      </c>
      <c r="D15" s="37">
        <v>60.183066361556058</v>
      </c>
      <c r="E15" s="37">
        <v>58.333333333333336</v>
      </c>
      <c r="F15" s="37">
        <v>32.951945080091534</v>
      </c>
    </row>
    <row r="16" spans="1:6" ht="15" customHeight="1" x14ac:dyDescent="0.25">
      <c r="A16" s="20" t="s">
        <v>92</v>
      </c>
      <c r="B16" s="20" t="s">
        <v>20</v>
      </c>
      <c r="C16" s="37">
        <v>103.6764705882353</v>
      </c>
      <c r="D16" s="37">
        <v>81.545741324921138</v>
      </c>
      <c r="E16" s="37">
        <v>76.10294117647058</v>
      </c>
      <c r="F16" s="37">
        <v>51.892744479495271</v>
      </c>
    </row>
    <row r="17" spans="1:6" ht="15" customHeight="1" x14ac:dyDescent="0.25">
      <c r="A17" s="20" t="s">
        <v>93</v>
      </c>
      <c r="B17" s="20" t="s">
        <v>21</v>
      </c>
      <c r="C17" s="37">
        <v>77.188625357009812</v>
      </c>
      <c r="D17" s="37">
        <v>62.561053302187297</v>
      </c>
      <c r="E17" s="37">
        <v>66.285856202657385</v>
      </c>
      <c r="F17" s="37">
        <v>44.202590783605864</v>
      </c>
    </row>
    <row r="18" spans="1:6" ht="15" customHeight="1" x14ac:dyDescent="0.25">
      <c r="A18" s="20" t="s">
        <v>92</v>
      </c>
      <c r="B18" s="20" t="s">
        <v>22</v>
      </c>
      <c r="C18" s="37">
        <v>76.911562181905282</v>
      </c>
      <c r="D18" s="37">
        <v>57.974579745797463</v>
      </c>
      <c r="E18" s="37">
        <v>42.434584755403868</v>
      </c>
      <c r="F18" s="37">
        <v>31.918819188191883</v>
      </c>
    </row>
    <row r="19" spans="1:6" ht="15" customHeight="1" x14ac:dyDescent="0.25">
      <c r="A19" s="20" t="s">
        <v>93</v>
      </c>
      <c r="B19" s="20" t="s">
        <v>23</v>
      </c>
      <c r="C19" s="37">
        <v>90.186915887850475</v>
      </c>
      <c r="D19" s="37">
        <v>77.46852220013254</v>
      </c>
      <c r="E19" s="37">
        <v>75.467289719626166</v>
      </c>
      <c r="F19" s="37">
        <v>56.129887342610999</v>
      </c>
    </row>
    <row r="20" spans="1:6" ht="15" customHeight="1" x14ac:dyDescent="0.25">
      <c r="A20" s="20" t="s">
        <v>100</v>
      </c>
      <c r="B20" s="20" t="s">
        <v>24</v>
      </c>
      <c r="C20" s="37">
        <v>44.325919201089427</v>
      </c>
      <c r="D20" s="37">
        <v>38.285935384020121</v>
      </c>
      <c r="E20" s="37">
        <v>30.072628234226055</v>
      </c>
      <c r="F20" s="37">
        <v>19.539562778100215</v>
      </c>
    </row>
    <row r="21" spans="1:6" x14ac:dyDescent="0.25">
      <c r="A21" s="20" t="s">
        <v>100</v>
      </c>
      <c r="B21" s="20" t="s">
        <v>25</v>
      </c>
      <c r="C21" s="37">
        <v>77.842143374366401</v>
      </c>
      <c r="D21" s="37">
        <v>58.75</v>
      </c>
      <c r="E21" s="37">
        <v>64.735698769007968</v>
      </c>
      <c r="F21" s="37">
        <v>40.0625</v>
      </c>
    </row>
    <row r="22" spans="1:6" ht="15" customHeight="1" x14ac:dyDescent="0.25">
      <c r="A22" s="20" t="s">
        <v>92</v>
      </c>
      <c r="B22" s="20" t="s">
        <v>26</v>
      </c>
      <c r="C22" s="37">
        <v>96.480331262939956</v>
      </c>
      <c r="D22" s="37">
        <v>91.166077738515909</v>
      </c>
      <c r="E22" s="37">
        <v>88.81987577639751</v>
      </c>
      <c r="F22" s="37">
        <v>51.060070671378085</v>
      </c>
    </row>
    <row r="23" spans="1:6" ht="15" customHeight="1" x14ac:dyDescent="0.25">
      <c r="A23" s="20" t="s">
        <v>93</v>
      </c>
      <c r="B23" s="20" t="s">
        <v>27</v>
      </c>
      <c r="C23" s="37">
        <v>101.80722891566265</v>
      </c>
      <c r="D23" s="37">
        <v>89.690721649484544</v>
      </c>
      <c r="E23" s="37">
        <v>93.975903614457835</v>
      </c>
      <c r="F23" s="37">
        <v>72.164948453608247</v>
      </c>
    </row>
    <row r="24" spans="1:6" ht="15" customHeight="1" x14ac:dyDescent="0.25">
      <c r="A24" s="20" t="s">
        <v>92</v>
      </c>
      <c r="B24" s="20" t="s">
        <v>28</v>
      </c>
      <c r="C24" s="37">
        <v>104.60526315789474</v>
      </c>
      <c r="D24" s="37">
        <v>94.94736842105263</v>
      </c>
      <c r="E24" s="37">
        <v>91.61184210526315</v>
      </c>
      <c r="F24" s="37">
        <v>61.824561403508774</v>
      </c>
    </row>
    <row r="25" spans="1:6" ht="15" customHeight="1" x14ac:dyDescent="0.25">
      <c r="A25" s="20" t="s">
        <v>93</v>
      </c>
      <c r="B25" s="20" t="s">
        <v>29</v>
      </c>
      <c r="C25" s="37">
        <v>91.039426523297493</v>
      </c>
      <c r="D25" s="37">
        <v>85.365853658536579</v>
      </c>
      <c r="E25" s="37">
        <v>86.021505376344081</v>
      </c>
      <c r="F25" s="37">
        <v>64.939024390243901</v>
      </c>
    </row>
    <row r="26" spans="1:6" x14ac:dyDescent="0.25">
      <c r="A26" s="20" t="s">
        <v>100</v>
      </c>
      <c r="B26" s="20" t="s">
        <v>30</v>
      </c>
      <c r="C26" s="37">
        <v>85.14492753623189</v>
      </c>
      <c r="D26" s="37">
        <v>74.196891191709852</v>
      </c>
      <c r="E26" s="37">
        <v>75.483091787439619</v>
      </c>
      <c r="F26" s="37">
        <v>61.347150259067362</v>
      </c>
    </row>
    <row r="27" spans="1:6" ht="15" customHeight="1" x14ac:dyDescent="0.25">
      <c r="A27" s="20" t="s">
        <v>92</v>
      </c>
      <c r="B27" s="20" t="s">
        <v>31</v>
      </c>
      <c r="C27" s="37">
        <v>64.906490649064907</v>
      </c>
      <c r="D27" s="37">
        <v>53.962264150943398</v>
      </c>
      <c r="E27" s="37">
        <v>45.324532453245325</v>
      </c>
      <c r="F27" s="37">
        <v>30.283018867924525</v>
      </c>
    </row>
    <row r="28" spans="1:6" ht="15" customHeight="1" x14ac:dyDescent="0.25">
      <c r="A28" s="20" t="s">
        <v>100</v>
      </c>
      <c r="B28" s="20" t="s">
        <v>32</v>
      </c>
      <c r="C28" s="37">
        <v>65.335753176043553</v>
      </c>
      <c r="D28" s="37">
        <v>59.843749999999993</v>
      </c>
      <c r="E28" s="37">
        <v>67.876588021778588</v>
      </c>
      <c r="F28" s="37">
        <v>54.218750000000007</v>
      </c>
    </row>
    <row r="29" spans="1:6" ht="15" customHeight="1" x14ac:dyDescent="0.25">
      <c r="A29" s="20" t="s">
        <v>93</v>
      </c>
      <c r="B29" s="20" t="s">
        <v>33</v>
      </c>
      <c r="C29" s="37">
        <v>77.704376548307181</v>
      </c>
      <c r="D29" s="37">
        <v>58.415841584158414</v>
      </c>
      <c r="E29" s="37">
        <v>47.48142031379026</v>
      </c>
      <c r="F29" s="37">
        <v>30.198019801980198</v>
      </c>
    </row>
    <row r="30" spans="1:6" ht="15" customHeight="1" x14ac:dyDescent="0.25">
      <c r="A30" s="20" t="s">
        <v>92</v>
      </c>
      <c r="B30" s="20" t="s">
        <v>34</v>
      </c>
      <c r="C30" s="37">
        <v>71.969248965109401</v>
      </c>
      <c r="D30" s="37">
        <v>54.594594594594589</v>
      </c>
      <c r="E30" s="37">
        <v>35.284841316775086</v>
      </c>
      <c r="F30" s="37">
        <v>29.864864864864867</v>
      </c>
    </row>
    <row r="31" spans="1:6" ht="15" customHeight="1" x14ac:dyDescent="0.25">
      <c r="A31" s="20" t="s">
        <v>92</v>
      </c>
      <c r="B31" s="20" t="s">
        <v>35</v>
      </c>
      <c r="C31" s="37">
        <v>83.032490974729242</v>
      </c>
      <c r="D31" s="37">
        <v>80.635166537567784</v>
      </c>
      <c r="E31" s="37">
        <v>82.671480144404327</v>
      </c>
      <c r="F31" s="37">
        <v>61.890007745933381</v>
      </c>
    </row>
    <row r="32" spans="1:6" x14ac:dyDescent="0.25">
      <c r="A32" s="20" t="s">
        <v>92</v>
      </c>
      <c r="B32" s="20" t="s">
        <v>36</v>
      </c>
      <c r="C32" s="37">
        <v>88.322717622080688</v>
      </c>
      <c r="D32" s="37">
        <v>77.35507246376811</v>
      </c>
      <c r="E32" s="37">
        <v>69.639065817409758</v>
      </c>
      <c r="F32" s="37">
        <v>53.804347826086953</v>
      </c>
    </row>
    <row r="33" spans="1:6" x14ac:dyDescent="0.25">
      <c r="A33" s="20" t="s">
        <v>93</v>
      </c>
      <c r="B33" s="20" t="s">
        <v>37</v>
      </c>
      <c r="C33" s="37">
        <v>61.125319693094625</v>
      </c>
      <c r="D33" s="37">
        <v>61.233480176211451</v>
      </c>
      <c r="E33" s="37">
        <v>51.406649616368284</v>
      </c>
      <c r="F33" s="37">
        <v>35.242290748898682</v>
      </c>
    </row>
    <row r="34" spans="1:6" x14ac:dyDescent="0.25">
      <c r="A34" s="20" t="s">
        <v>93</v>
      </c>
      <c r="B34" s="20" t="s">
        <v>38</v>
      </c>
      <c r="C34" s="37">
        <v>86.534216335540833</v>
      </c>
      <c r="D34" s="37">
        <v>77.882797731568999</v>
      </c>
      <c r="E34" s="37">
        <v>75.275938189845476</v>
      </c>
      <c r="F34" s="37">
        <v>58.979206049149333</v>
      </c>
    </row>
    <row r="35" spans="1:6" x14ac:dyDescent="0.25">
      <c r="A35" s="20" t="s">
        <v>93</v>
      </c>
      <c r="B35" s="20" t="s">
        <v>39</v>
      </c>
      <c r="C35" s="37">
        <v>73.588342440801455</v>
      </c>
      <c r="D35" s="37">
        <v>66.40746500777604</v>
      </c>
      <c r="E35" s="37">
        <v>75.409836065573771</v>
      </c>
      <c r="F35" s="37">
        <v>51.32192846034215</v>
      </c>
    </row>
    <row r="36" spans="1:6" x14ac:dyDescent="0.25">
      <c r="A36" s="20" t="s">
        <v>92</v>
      </c>
      <c r="B36" s="20" t="s">
        <v>40</v>
      </c>
      <c r="C36" s="37">
        <v>106.13207547169812</v>
      </c>
      <c r="D36" s="37">
        <v>92.712550607287454</v>
      </c>
      <c r="E36" s="37">
        <v>62.5</v>
      </c>
      <c r="F36" s="37">
        <v>65.587044534412954</v>
      </c>
    </row>
    <row r="37" spans="1:6" x14ac:dyDescent="0.25">
      <c r="A37" s="20" t="s">
        <v>93</v>
      </c>
      <c r="B37" s="20" t="s">
        <v>41</v>
      </c>
      <c r="C37" s="37">
        <v>79.821551132463966</v>
      </c>
      <c r="D37" s="37">
        <v>62.087264150943398</v>
      </c>
      <c r="E37" s="37">
        <v>66.918325326012351</v>
      </c>
      <c r="F37" s="37">
        <v>38.561320754716981</v>
      </c>
    </row>
    <row r="38" spans="1:6" x14ac:dyDescent="0.25">
      <c r="A38" s="20" t="s">
        <v>92</v>
      </c>
      <c r="B38" s="20" t="s">
        <v>42</v>
      </c>
      <c r="C38" s="37">
        <v>96.688741721854313</v>
      </c>
      <c r="D38" s="37">
        <v>87.257617728531855</v>
      </c>
      <c r="E38" s="37">
        <v>86.754966887417211</v>
      </c>
      <c r="F38" s="37">
        <v>60.941828254847643</v>
      </c>
    </row>
    <row r="39" spans="1:6" x14ac:dyDescent="0.25">
      <c r="A39" s="20" t="s">
        <v>93</v>
      </c>
      <c r="B39" s="20" t="s">
        <v>43</v>
      </c>
      <c r="C39" s="37">
        <v>74.24857839155159</v>
      </c>
      <c r="D39" s="37">
        <v>66.736547868623347</v>
      </c>
      <c r="E39" s="37">
        <v>73.923639317627945</v>
      </c>
      <c r="F39" s="37">
        <v>51.572327044025158</v>
      </c>
    </row>
    <row r="40" spans="1:6" x14ac:dyDescent="0.25">
      <c r="A40" s="20" t="s">
        <v>100</v>
      </c>
      <c r="B40" s="20" t="s">
        <v>44</v>
      </c>
      <c r="C40" s="37">
        <v>88.904109589041099</v>
      </c>
      <c r="D40" s="37">
        <v>80.329799764428742</v>
      </c>
      <c r="E40" s="37">
        <v>73.424657534246577</v>
      </c>
      <c r="F40" s="37">
        <v>50.353356890459366</v>
      </c>
    </row>
    <row r="41" spans="1:6" x14ac:dyDescent="0.25">
      <c r="A41" s="20" t="s">
        <v>93</v>
      </c>
      <c r="B41" s="20" t="s">
        <v>45</v>
      </c>
      <c r="C41" s="37">
        <v>99.067599067599062</v>
      </c>
      <c r="D41" s="37">
        <v>81.836327345309385</v>
      </c>
      <c r="E41" s="37">
        <v>76.689976689976689</v>
      </c>
      <c r="F41" s="37">
        <v>58.483033932135733</v>
      </c>
    </row>
    <row r="42" spans="1:6" x14ac:dyDescent="0.25">
      <c r="A42" s="20" t="s">
        <v>92</v>
      </c>
      <c r="B42" s="20" t="s">
        <v>46</v>
      </c>
      <c r="C42" s="37">
        <v>87.609075043630014</v>
      </c>
      <c r="D42" s="37">
        <v>78.293413173652695</v>
      </c>
      <c r="E42" s="37">
        <v>69.45898778359512</v>
      </c>
      <c r="F42" s="37">
        <v>48.952095808383234</v>
      </c>
    </row>
    <row r="43" spans="1:6" x14ac:dyDescent="0.25">
      <c r="A43" s="20" t="s">
        <v>92</v>
      </c>
      <c r="B43" s="20" t="s">
        <v>47</v>
      </c>
      <c r="C43" s="37">
        <v>98.761609907120743</v>
      </c>
      <c r="D43" s="37">
        <v>86.507936507936506</v>
      </c>
      <c r="E43" s="37">
        <v>84.520123839009287</v>
      </c>
      <c r="F43" s="37">
        <v>78.835978835978835</v>
      </c>
    </row>
    <row r="44" spans="1:6" x14ac:dyDescent="0.25">
      <c r="A44" s="20" t="s">
        <v>100</v>
      </c>
      <c r="B44" s="20" t="s">
        <v>48</v>
      </c>
      <c r="C44" s="37">
        <v>63.54376257545271</v>
      </c>
      <c r="D44" s="37">
        <v>51.366472993329026</v>
      </c>
      <c r="E44" s="37">
        <v>47.987927565392354</v>
      </c>
      <c r="F44" s="37">
        <v>29.987088444157521</v>
      </c>
    </row>
    <row r="45" spans="1:6" x14ac:dyDescent="0.25">
      <c r="A45" s="20" t="s">
        <v>100</v>
      </c>
      <c r="B45" s="20" t="s">
        <v>49</v>
      </c>
      <c r="C45" s="37">
        <v>78.792822185970635</v>
      </c>
      <c r="D45" s="37">
        <v>72.496473906911135</v>
      </c>
      <c r="E45" s="37">
        <v>55.301794453507334</v>
      </c>
      <c r="F45" s="37">
        <v>49.083215796897036</v>
      </c>
    </row>
    <row r="46" spans="1:6" x14ac:dyDescent="0.25">
      <c r="A46" s="20" t="s">
        <v>93</v>
      </c>
      <c r="B46" s="20" t="s">
        <v>50</v>
      </c>
      <c r="C46" s="37">
        <v>101.8733850129199</v>
      </c>
      <c r="D46" s="37">
        <v>84.888888888888886</v>
      </c>
      <c r="E46" s="37">
        <v>97.351421188630496</v>
      </c>
      <c r="F46" s="37">
        <v>60.222222222222221</v>
      </c>
    </row>
    <row r="47" spans="1:6" x14ac:dyDescent="0.25">
      <c r="A47" s="20" t="s">
        <v>92</v>
      </c>
      <c r="B47" s="20" t="s">
        <v>51</v>
      </c>
      <c r="C47" s="37">
        <v>97.477744807121653</v>
      </c>
      <c r="D47" s="37">
        <v>91.315453384418902</v>
      </c>
      <c r="E47" s="37">
        <v>77.596439169139458</v>
      </c>
      <c r="F47" s="37">
        <v>55.938697318007655</v>
      </c>
    </row>
    <row r="48" spans="1:6" x14ac:dyDescent="0.25">
      <c r="A48" s="20" t="s">
        <v>100</v>
      </c>
      <c r="B48" s="20" t="s">
        <v>52</v>
      </c>
      <c r="C48" s="37">
        <v>104.11899313501145</v>
      </c>
      <c r="D48" s="37">
        <v>100.77972709551656</v>
      </c>
      <c r="E48" s="37">
        <v>94.050343249427911</v>
      </c>
      <c r="F48" s="37">
        <v>69.005847953216374</v>
      </c>
    </row>
    <row r="49" spans="1:6" x14ac:dyDescent="0.25">
      <c r="A49" s="20" t="s">
        <v>93</v>
      </c>
      <c r="B49" s="20" t="s">
        <v>53</v>
      </c>
      <c r="C49" s="37">
        <v>78.975453575240124</v>
      </c>
      <c r="D49" s="37">
        <v>69.733210671573147</v>
      </c>
      <c r="E49" s="37">
        <v>64.034151547491987</v>
      </c>
      <c r="F49" s="37">
        <v>41.950321987120518</v>
      </c>
    </row>
    <row r="50" spans="1:6" x14ac:dyDescent="0.25">
      <c r="A50" s="20" t="s">
        <v>100</v>
      </c>
      <c r="B50" s="20" t="s">
        <v>54</v>
      </c>
      <c r="C50" s="37">
        <v>97.297297297297305</v>
      </c>
      <c r="D50" s="37">
        <v>85.764294049008171</v>
      </c>
      <c r="E50" s="37">
        <v>92.297297297297291</v>
      </c>
      <c r="F50" s="37">
        <v>60.793465577596265</v>
      </c>
    </row>
    <row r="51" spans="1:6" x14ac:dyDescent="0.25">
      <c r="A51" s="20" t="s">
        <v>100</v>
      </c>
      <c r="B51" s="20" t="s">
        <v>55</v>
      </c>
      <c r="C51" s="37">
        <v>97.340425531914903</v>
      </c>
      <c r="D51" s="37">
        <v>79.816513761467888</v>
      </c>
      <c r="E51" s="37">
        <v>68.61702127659575</v>
      </c>
      <c r="F51" s="37">
        <v>55.5045871559633</v>
      </c>
    </row>
    <row r="52" spans="1:6" x14ac:dyDescent="0.25">
      <c r="A52" s="20" t="s">
        <v>93</v>
      </c>
      <c r="B52" s="20" t="s">
        <v>56</v>
      </c>
      <c r="C52" s="37">
        <v>100</v>
      </c>
      <c r="D52" s="37">
        <v>89.285714285714292</v>
      </c>
      <c r="E52" s="37">
        <v>93.07692307692308</v>
      </c>
      <c r="F52" s="37">
        <v>73.67724867724867</v>
      </c>
    </row>
    <row r="53" spans="1:6" x14ac:dyDescent="0.25">
      <c r="A53" s="20" t="s">
        <v>93</v>
      </c>
      <c r="B53" s="20" t="s">
        <v>57</v>
      </c>
      <c r="C53" s="37">
        <v>79.491833030853002</v>
      </c>
      <c r="D53" s="37">
        <v>75.427682737169519</v>
      </c>
      <c r="E53" s="37">
        <v>66.424682395644282</v>
      </c>
      <c r="F53" s="37">
        <v>52.566096423017107</v>
      </c>
    </row>
    <row r="54" spans="1:6" x14ac:dyDescent="0.25">
      <c r="A54" s="20" t="s">
        <v>100</v>
      </c>
      <c r="B54" s="20" t="s">
        <v>58</v>
      </c>
      <c r="C54" s="37">
        <v>85.838003056546114</v>
      </c>
      <c r="D54" s="37">
        <v>73.260393873085334</v>
      </c>
      <c r="E54" s="37">
        <v>77.126846663270513</v>
      </c>
      <c r="F54" s="37">
        <v>56.017505470459518</v>
      </c>
    </row>
    <row r="55" spans="1:6" x14ac:dyDescent="0.25">
      <c r="A55" s="20" t="s">
        <v>100</v>
      </c>
      <c r="B55" s="20" t="s">
        <v>59</v>
      </c>
      <c r="C55" s="37">
        <v>70.796460176991147</v>
      </c>
      <c r="D55" s="37">
        <v>66.035950804162724</v>
      </c>
      <c r="E55" s="37">
        <v>67.36725663716814</v>
      </c>
      <c r="F55" s="37">
        <v>49.574266792809837</v>
      </c>
    </row>
    <row r="56" spans="1:6" x14ac:dyDescent="0.25">
      <c r="A56" s="20" t="s">
        <v>100</v>
      </c>
      <c r="B56" s="20" t="s">
        <v>60</v>
      </c>
      <c r="C56" s="37">
        <v>72.199170124481327</v>
      </c>
      <c r="D56" s="37">
        <v>59.428571428571431</v>
      </c>
      <c r="E56" s="37">
        <v>51.867219917012456</v>
      </c>
      <c r="F56" s="37">
        <v>35.785714285714285</v>
      </c>
    </row>
    <row r="57" spans="1:6" x14ac:dyDescent="0.25">
      <c r="A57" s="20" t="s">
        <v>100</v>
      </c>
      <c r="B57" s="20" t="s">
        <v>61</v>
      </c>
      <c r="C57" s="37">
        <v>66.369529983792546</v>
      </c>
      <c r="D57" s="37">
        <v>54.982578397212542</v>
      </c>
      <c r="E57" s="37">
        <v>48.784440842787681</v>
      </c>
      <c r="F57" s="37">
        <v>32.195121951219512</v>
      </c>
    </row>
    <row r="58" spans="1:6" x14ac:dyDescent="0.25">
      <c r="A58" s="20" t="s">
        <v>93</v>
      </c>
      <c r="B58" s="20" t="s">
        <v>62</v>
      </c>
      <c r="C58" s="37">
        <v>72.037914691943129</v>
      </c>
      <c r="D58" s="37">
        <v>55.284552845528459</v>
      </c>
      <c r="E58" s="37">
        <v>56.161137440758289</v>
      </c>
      <c r="F58" s="37">
        <v>35.467479674796749</v>
      </c>
    </row>
    <row r="59" spans="1:6" x14ac:dyDescent="0.25">
      <c r="A59" s="20" t="s">
        <v>100</v>
      </c>
      <c r="B59" s="20" t="s">
        <v>63</v>
      </c>
      <c r="C59" s="37">
        <v>98.113207547169807</v>
      </c>
      <c r="D59" s="37">
        <v>88.555858310626704</v>
      </c>
      <c r="E59" s="37">
        <v>74.842767295597483</v>
      </c>
      <c r="F59" s="37">
        <v>48.501362397820166</v>
      </c>
    </row>
    <row r="60" spans="1:6" x14ac:dyDescent="0.25">
      <c r="A60" s="20" t="s">
        <v>93</v>
      </c>
      <c r="B60" s="20" t="s">
        <v>64</v>
      </c>
      <c r="C60" s="37">
        <v>118.38074398249452</v>
      </c>
      <c r="D60" s="37">
        <v>102.82485875706216</v>
      </c>
      <c r="E60" s="37">
        <v>102.18818380743981</v>
      </c>
      <c r="F60" s="37">
        <v>75.706214689265536</v>
      </c>
    </row>
    <row r="61" spans="1:6" x14ac:dyDescent="0.25">
      <c r="A61" s="20" t="s">
        <v>100</v>
      </c>
      <c r="B61" s="20" t="s">
        <v>65</v>
      </c>
      <c r="C61" s="37">
        <v>100.90439276485787</v>
      </c>
      <c r="D61" s="37">
        <v>95.1165371809101</v>
      </c>
      <c r="E61" s="37">
        <v>100.12919896640827</v>
      </c>
      <c r="F61" s="37">
        <v>77.691453940066594</v>
      </c>
    </row>
    <row r="62" spans="1:6" x14ac:dyDescent="0.25">
      <c r="A62" s="20" t="s">
        <v>93</v>
      </c>
      <c r="B62" s="20" t="s">
        <v>66</v>
      </c>
      <c r="C62" s="37">
        <v>80.964467005076145</v>
      </c>
      <c r="D62" s="37">
        <v>69.047619047619051</v>
      </c>
      <c r="E62" s="37">
        <v>77.664974619289339</v>
      </c>
      <c r="F62" s="37">
        <v>50.216450216450212</v>
      </c>
    </row>
    <row r="63" spans="1:6" x14ac:dyDescent="0.25">
      <c r="A63" s="20" t="s">
        <v>92</v>
      </c>
      <c r="B63" s="20" t="s">
        <v>67</v>
      </c>
      <c r="C63" s="37">
        <v>74.523809523809518</v>
      </c>
      <c r="D63" s="37">
        <v>64.765784114052948</v>
      </c>
      <c r="E63" s="37">
        <v>41.428571428571431</v>
      </c>
      <c r="F63" s="37">
        <v>33.401221995926676</v>
      </c>
    </row>
    <row r="64" spans="1:6" x14ac:dyDescent="0.25">
      <c r="A64" s="20" t="s">
        <v>92</v>
      </c>
      <c r="B64" s="20" t="s">
        <v>68</v>
      </c>
      <c r="C64" s="37">
        <v>90.024479804161558</v>
      </c>
      <c r="D64" s="37">
        <v>72.907949790794973</v>
      </c>
      <c r="E64" s="37">
        <v>52.631578947368418</v>
      </c>
      <c r="F64" s="37">
        <v>42.520920502092054</v>
      </c>
    </row>
    <row r="65" spans="1:6" x14ac:dyDescent="0.25">
      <c r="A65" s="20" t="s">
        <v>92</v>
      </c>
      <c r="B65" s="20" t="s">
        <v>69</v>
      </c>
      <c r="C65" s="37">
        <v>99.750623441396513</v>
      </c>
      <c r="D65" s="37">
        <v>86.096256684491976</v>
      </c>
      <c r="E65" s="37">
        <v>79.052369077306722</v>
      </c>
      <c r="F65" s="37">
        <v>58.395721925133692</v>
      </c>
    </row>
    <row r="66" spans="1:6" x14ac:dyDescent="0.25">
      <c r="A66" s="20" t="s">
        <v>100</v>
      </c>
      <c r="B66" s="20" t="s">
        <v>70</v>
      </c>
      <c r="C66" s="37">
        <v>88.439306358381501</v>
      </c>
      <c r="D66" s="37">
        <v>80.798004987531172</v>
      </c>
      <c r="E66" s="37">
        <v>83.526011560693647</v>
      </c>
      <c r="F66" s="37">
        <v>63.341645885286781</v>
      </c>
    </row>
    <row r="67" spans="1:6" x14ac:dyDescent="0.25">
      <c r="A67" s="20" t="s">
        <v>100</v>
      </c>
      <c r="B67" s="20" t="s">
        <v>71</v>
      </c>
      <c r="C67" s="37">
        <v>61.901681759379045</v>
      </c>
      <c r="D67" s="37">
        <v>51.937984496124031</v>
      </c>
      <c r="E67" s="37">
        <v>53.234152652005172</v>
      </c>
      <c r="F67" s="37">
        <v>34.939091915836102</v>
      </c>
    </row>
    <row r="68" spans="1:6" x14ac:dyDescent="0.25">
      <c r="A68" s="20" t="s">
        <v>93</v>
      </c>
      <c r="B68" s="20" t="s">
        <v>72</v>
      </c>
      <c r="C68" s="37">
        <v>94.240837696335078</v>
      </c>
      <c r="D68" s="37">
        <v>82.35294117647058</v>
      </c>
      <c r="E68" s="37">
        <v>87.958115183246079</v>
      </c>
      <c r="F68" s="37">
        <v>54.072398190045249</v>
      </c>
    </row>
    <row r="69" spans="1:6" x14ac:dyDescent="0.25">
      <c r="A69" s="20" t="s">
        <v>100</v>
      </c>
      <c r="B69" s="20" t="s">
        <v>73</v>
      </c>
      <c r="C69" s="37">
        <v>78.253911806543385</v>
      </c>
      <c r="D69" s="37">
        <v>62.01338199513382</v>
      </c>
      <c r="E69" s="37">
        <v>60.846372688477956</v>
      </c>
      <c r="F69" s="37">
        <v>36.967761557177617</v>
      </c>
    </row>
    <row r="70" spans="1:6" x14ac:dyDescent="0.25">
      <c r="A70" s="20" t="s">
        <v>100</v>
      </c>
      <c r="B70" s="20" t="s">
        <v>74</v>
      </c>
      <c r="C70" s="37">
        <v>83.035714285714292</v>
      </c>
      <c r="D70" s="37">
        <v>78.35249042145594</v>
      </c>
      <c r="E70" s="37">
        <v>67.857142857142861</v>
      </c>
      <c r="F70" s="37">
        <v>51.340996168582379</v>
      </c>
    </row>
    <row r="71" spans="1:6" x14ac:dyDescent="0.25">
      <c r="A71" s="20" t="s">
        <v>92</v>
      </c>
      <c r="B71" s="20" t="s">
        <v>75</v>
      </c>
      <c r="C71" s="37">
        <v>73.241321622751983</v>
      </c>
      <c r="D71" s="37">
        <v>55.148217098668198</v>
      </c>
      <c r="E71" s="37">
        <v>36.344625679631953</v>
      </c>
      <c r="F71" s="37">
        <v>28.487039954174424</v>
      </c>
    </row>
    <row r="72" spans="1:6" x14ac:dyDescent="0.25">
      <c r="A72" s="20" t="s">
        <v>100</v>
      </c>
      <c r="B72" s="20" t="s">
        <v>76</v>
      </c>
      <c r="C72" s="37">
        <v>68.843283582089555</v>
      </c>
      <c r="D72" s="37">
        <v>57.998929909042275</v>
      </c>
      <c r="E72" s="37">
        <v>56.840796019900495</v>
      </c>
      <c r="F72" s="37">
        <v>40.021401819154626</v>
      </c>
    </row>
    <row r="73" spans="1:6" x14ac:dyDescent="0.25">
      <c r="A73" s="20" t="s">
        <v>93</v>
      </c>
      <c r="B73" s="20" t="s">
        <v>77</v>
      </c>
      <c r="C73" s="37">
        <v>75.055928411633104</v>
      </c>
      <c r="D73" s="37">
        <v>65.642994241842615</v>
      </c>
      <c r="E73" s="37">
        <v>69.574944071588362</v>
      </c>
      <c r="F73" s="37">
        <v>50.863723608445298</v>
      </c>
    </row>
    <row r="74" spans="1:6" x14ac:dyDescent="0.25">
      <c r="A74" s="20" t="s">
        <v>92</v>
      </c>
      <c r="B74" s="20" t="s">
        <v>78</v>
      </c>
      <c r="C74" s="37">
        <v>85.552115583075334</v>
      </c>
      <c r="D74" s="37">
        <v>77.260755048287976</v>
      </c>
      <c r="E74" s="37">
        <v>84.623323013415899</v>
      </c>
      <c r="F74" s="37">
        <v>53.643546971027213</v>
      </c>
    </row>
    <row r="75" spans="1:6" x14ac:dyDescent="0.25">
      <c r="A75" s="20" t="s">
        <v>92</v>
      </c>
      <c r="B75" s="20" t="s">
        <v>79</v>
      </c>
      <c r="C75" s="37">
        <v>76.546091015169196</v>
      </c>
      <c r="D75" s="37">
        <v>57.79269202087994</v>
      </c>
      <c r="E75" s="37">
        <v>60.705950991831969</v>
      </c>
      <c r="F75" s="37">
        <v>35.868754660700972</v>
      </c>
    </row>
    <row r="76" spans="1:6" x14ac:dyDescent="0.25">
      <c r="A76" s="20" t="s">
        <v>100</v>
      </c>
      <c r="B76" s="20" t="s">
        <v>80</v>
      </c>
      <c r="C76" s="37">
        <v>100.58997050147494</v>
      </c>
      <c r="D76" s="37">
        <v>95.949367088607602</v>
      </c>
      <c r="E76" s="37">
        <v>82.005899705014755</v>
      </c>
      <c r="F76" s="37">
        <v>71.139240506329116</v>
      </c>
    </row>
    <row r="77" spans="1:6" x14ac:dyDescent="0.25">
      <c r="A77" s="20" t="s">
        <v>100</v>
      </c>
      <c r="B77" s="20" t="s">
        <v>81</v>
      </c>
      <c r="C77" s="37">
        <v>99.625468164794</v>
      </c>
      <c r="D77" s="37">
        <v>87.738853503184714</v>
      </c>
      <c r="E77" s="37">
        <v>78.651685393258433</v>
      </c>
      <c r="F77" s="37">
        <v>66.401273885350321</v>
      </c>
    </row>
    <row r="78" spans="1:6" x14ac:dyDescent="0.25">
      <c r="A78" s="20" t="s">
        <v>92</v>
      </c>
      <c r="B78" s="20" t="s">
        <v>82</v>
      </c>
      <c r="C78" s="37">
        <v>76.223955660474189</v>
      </c>
      <c r="D78" s="37">
        <v>58.743766949523227</v>
      </c>
      <c r="E78" s="37">
        <v>56.804885558862772</v>
      </c>
      <c r="F78" s="37">
        <v>35.981104015396724</v>
      </c>
    </row>
    <row r="79" spans="1:6" x14ac:dyDescent="0.25">
      <c r="A79" s="20" t="s">
        <v>92</v>
      </c>
      <c r="B79" s="20" t="s">
        <v>83</v>
      </c>
      <c r="C79" s="37">
        <v>78.568847126852177</v>
      </c>
      <c r="D79" s="37">
        <v>64.162135442412264</v>
      </c>
      <c r="E79" s="37">
        <v>52.215395735453562</v>
      </c>
      <c r="F79" s="37">
        <v>37.129263470093917</v>
      </c>
    </row>
    <row r="80" spans="1:6" x14ac:dyDescent="0.25">
      <c r="A80" s="99" t="s">
        <v>103</v>
      </c>
      <c r="B80" s="99"/>
      <c r="C80" s="38">
        <v>77.2</v>
      </c>
      <c r="D80" s="38">
        <v>62.55</v>
      </c>
      <c r="E80" s="38">
        <v>63.31</v>
      </c>
      <c r="F80" s="38">
        <v>41.08</v>
      </c>
    </row>
    <row r="83" spans="1:1" x14ac:dyDescent="0.25">
      <c r="A83" s="30" t="s">
        <v>106</v>
      </c>
    </row>
    <row r="84" spans="1:1" x14ac:dyDescent="0.25">
      <c r="A84" s="30" t="s">
        <v>107</v>
      </c>
    </row>
    <row r="85" spans="1:1" x14ac:dyDescent="0.25">
      <c r="A85" s="31" t="s">
        <v>104</v>
      </c>
    </row>
    <row r="86" spans="1:1" x14ac:dyDescent="0.25">
      <c r="A86" s="31" t="s">
        <v>109</v>
      </c>
    </row>
    <row r="87" spans="1:1" x14ac:dyDescent="0.25">
      <c r="A87" s="39" t="s">
        <v>186</v>
      </c>
    </row>
    <row r="88" spans="1:1" x14ac:dyDescent="0.25">
      <c r="A88" s="32" t="s">
        <v>108</v>
      </c>
    </row>
  </sheetData>
  <autoFilter ref="B1:B88"/>
  <mergeCells count="1">
    <mergeCell ref="A80:B80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5"/>
  <sheetViews>
    <sheetView topLeftCell="A64" workbookViewId="0">
      <selection activeCell="F86" sqref="F86"/>
    </sheetView>
  </sheetViews>
  <sheetFormatPr defaultRowHeight="15" x14ac:dyDescent="0.25"/>
  <cols>
    <col min="1" max="1" width="13.85546875" style="12" bestFit="1" customWidth="1"/>
    <col min="2" max="2" width="27.28515625" style="12" bestFit="1" customWidth="1"/>
    <col min="3" max="16384" width="9.140625" style="12"/>
  </cols>
  <sheetData>
    <row r="1" spans="1:6" ht="135.75" x14ac:dyDescent="0.25">
      <c r="A1" s="78" t="s">
        <v>99</v>
      </c>
      <c r="B1" s="78" t="s">
        <v>94</v>
      </c>
      <c r="C1" s="79" t="s">
        <v>177</v>
      </c>
      <c r="D1" s="79" t="s">
        <v>178</v>
      </c>
      <c r="E1" s="79" t="s">
        <v>179</v>
      </c>
      <c r="F1" s="79" t="s">
        <v>180</v>
      </c>
    </row>
    <row r="2" spans="1:6" x14ac:dyDescent="0.25">
      <c r="A2" s="64" t="s">
        <v>2</v>
      </c>
      <c r="B2" s="80" t="s">
        <v>6</v>
      </c>
      <c r="C2" s="81">
        <v>421</v>
      </c>
      <c r="D2" s="82">
        <f>C2/12*8</f>
        <v>280.66666666666669</v>
      </c>
      <c r="E2" s="61">
        <v>223</v>
      </c>
      <c r="F2" s="83">
        <f>E2/D2</f>
        <v>0.79453681710213775</v>
      </c>
    </row>
    <row r="3" spans="1:6" x14ac:dyDescent="0.25">
      <c r="A3" s="64" t="s">
        <v>3</v>
      </c>
      <c r="B3" s="80" t="s">
        <v>7</v>
      </c>
      <c r="C3" s="81">
        <v>160</v>
      </c>
      <c r="D3" s="82">
        <f t="shared" ref="D3:D66" si="0">C3/12*8</f>
        <v>106.66666666666667</v>
      </c>
      <c r="E3" s="61">
        <v>90</v>
      </c>
      <c r="F3" s="83">
        <f t="shared" ref="F3:F66" si="1">E3/D3</f>
        <v>0.84375</v>
      </c>
    </row>
    <row r="4" spans="1:6" x14ac:dyDescent="0.25">
      <c r="A4" s="64" t="s">
        <v>4</v>
      </c>
      <c r="B4" s="80" t="s">
        <v>8</v>
      </c>
      <c r="C4" s="81">
        <v>120</v>
      </c>
      <c r="D4" s="82">
        <f t="shared" si="0"/>
        <v>80</v>
      </c>
      <c r="E4" s="61">
        <v>76</v>
      </c>
      <c r="F4" s="83">
        <f t="shared" si="1"/>
        <v>0.95</v>
      </c>
    </row>
    <row r="5" spans="1:6" x14ac:dyDescent="0.25">
      <c r="A5" s="64" t="s">
        <v>5</v>
      </c>
      <c r="B5" s="80" t="s">
        <v>9</v>
      </c>
      <c r="C5" s="81">
        <v>343</v>
      </c>
      <c r="D5" s="82">
        <f t="shared" si="0"/>
        <v>228.66666666666666</v>
      </c>
      <c r="E5" s="61">
        <v>204</v>
      </c>
      <c r="F5" s="83">
        <f t="shared" si="1"/>
        <v>0.89212827988338195</v>
      </c>
    </row>
    <row r="6" spans="1:6" x14ac:dyDescent="0.25">
      <c r="A6" s="64" t="s">
        <v>5</v>
      </c>
      <c r="B6" s="80" t="s">
        <v>10</v>
      </c>
      <c r="C6" s="81">
        <v>139</v>
      </c>
      <c r="D6" s="82">
        <f t="shared" si="0"/>
        <v>92.666666666666671</v>
      </c>
      <c r="E6" s="61">
        <v>104</v>
      </c>
      <c r="F6" s="83">
        <f t="shared" si="1"/>
        <v>1.1223021582733812</v>
      </c>
    </row>
    <row r="7" spans="1:6" x14ac:dyDescent="0.25">
      <c r="A7" s="64" t="s">
        <v>4</v>
      </c>
      <c r="B7" s="80" t="s">
        <v>11</v>
      </c>
      <c r="C7" s="81">
        <v>101</v>
      </c>
      <c r="D7" s="82">
        <f t="shared" si="0"/>
        <v>67.333333333333329</v>
      </c>
      <c r="E7" s="61">
        <v>57</v>
      </c>
      <c r="F7" s="83">
        <f t="shared" si="1"/>
        <v>0.84653465346534662</v>
      </c>
    </row>
    <row r="8" spans="1:6" x14ac:dyDescent="0.25">
      <c r="A8" s="64" t="s">
        <v>5</v>
      </c>
      <c r="B8" s="80" t="s">
        <v>12</v>
      </c>
      <c r="C8" s="81">
        <v>389</v>
      </c>
      <c r="D8" s="82">
        <f t="shared" si="0"/>
        <v>259.33333333333331</v>
      </c>
      <c r="E8" s="61">
        <v>242</v>
      </c>
      <c r="F8" s="83">
        <f t="shared" si="1"/>
        <v>0.93316195372750654</v>
      </c>
    </row>
    <row r="9" spans="1:6" x14ac:dyDescent="0.25">
      <c r="A9" s="64" t="s">
        <v>5</v>
      </c>
      <c r="B9" s="80" t="s">
        <v>13</v>
      </c>
      <c r="C9" s="81">
        <v>75</v>
      </c>
      <c r="D9" s="82">
        <f t="shared" si="0"/>
        <v>50</v>
      </c>
      <c r="E9" s="61">
        <v>40</v>
      </c>
      <c r="F9" s="83">
        <f t="shared" si="1"/>
        <v>0.8</v>
      </c>
    </row>
    <row r="10" spans="1:6" x14ac:dyDescent="0.25">
      <c r="A10" s="64" t="s">
        <v>2</v>
      </c>
      <c r="B10" s="80" t="s">
        <v>14</v>
      </c>
      <c r="C10" s="81">
        <v>1449</v>
      </c>
      <c r="D10" s="82">
        <f t="shared" si="0"/>
        <v>966</v>
      </c>
      <c r="E10" s="61">
        <v>919</v>
      </c>
      <c r="F10" s="83">
        <f t="shared" si="1"/>
        <v>0.95134575569358182</v>
      </c>
    </row>
    <row r="11" spans="1:6" x14ac:dyDescent="0.25">
      <c r="A11" s="64" t="s">
        <v>5</v>
      </c>
      <c r="B11" s="80" t="s">
        <v>15</v>
      </c>
      <c r="C11" s="81">
        <v>145</v>
      </c>
      <c r="D11" s="82">
        <f t="shared" si="0"/>
        <v>96.666666666666671</v>
      </c>
      <c r="E11" s="61">
        <v>78</v>
      </c>
      <c r="F11" s="83">
        <f t="shared" si="1"/>
        <v>0.80689655172413788</v>
      </c>
    </row>
    <row r="12" spans="1:6" x14ac:dyDescent="0.25">
      <c r="A12" s="64" t="s">
        <v>4</v>
      </c>
      <c r="B12" s="80" t="s">
        <v>16</v>
      </c>
      <c r="C12" s="81">
        <v>380</v>
      </c>
      <c r="D12" s="82">
        <f t="shared" si="0"/>
        <v>253.33333333333334</v>
      </c>
      <c r="E12" s="61">
        <v>213</v>
      </c>
      <c r="F12" s="83">
        <f t="shared" si="1"/>
        <v>0.84078947368421053</v>
      </c>
    </row>
    <row r="13" spans="1:6" x14ac:dyDescent="0.25">
      <c r="A13" s="64" t="s">
        <v>3</v>
      </c>
      <c r="B13" s="80" t="s">
        <v>17</v>
      </c>
      <c r="C13" s="81">
        <v>633</v>
      </c>
      <c r="D13" s="82">
        <f t="shared" si="0"/>
        <v>422</v>
      </c>
      <c r="E13" s="61">
        <v>322</v>
      </c>
      <c r="F13" s="83">
        <f t="shared" si="1"/>
        <v>0.76303317535545023</v>
      </c>
    </row>
    <row r="14" spans="1:6" x14ac:dyDescent="0.25">
      <c r="A14" s="64" t="s">
        <v>3</v>
      </c>
      <c r="B14" s="80" t="s">
        <v>18</v>
      </c>
      <c r="C14" s="81">
        <v>166</v>
      </c>
      <c r="D14" s="82">
        <f t="shared" si="0"/>
        <v>110.66666666666667</v>
      </c>
      <c r="E14" s="61">
        <v>111</v>
      </c>
      <c r="F14" s="83">
        <f t="shared" si="1"/>
        <v>1.0030120481927711</v>
      </c>
    </row>
    <row r="15" spans="1:6" x14ac:dyDescent="0.25">
      <c r="A15" s="64" t="s">
        <v>5</v>
      </c>
      <c r="B15" s="80" t="s">
        <v>19</v>
      </c>
      <c r="C15" s="81">
        <v>109</v>
      </c>
      <c r="D15" s="82">
        <f t="shared" si="0"/>
        <v>72.666666666666671</v>
      </c>
      <c r="E15" s="61">
        <v>52</v>
      </c>
      <c r="F15" s="83">
        <f t="shared" si="1"/>
        <v>0.71559633027522929</v>
      </c>
    </row>
    <row r="16" spans="1:6" x14ac:dyDescent="0.25">
      <c r="A16" s="64" t="s">
        <v>2</v>
      </c>
      <c r="B16" s="80" t="s">
        <v>20</v>
      </c>
      <c r="C16" s="81">
        <v>203</v>
      </c>
      <c r="D16" s="82">
        <f t="shared" si="0"/>
        <v>135.33333333333334</v>
      </c>
      <c r="E16" s="61">
        <v>139</v>
      </c>
      <c r="F16" s="83">
        <f t="shared" si="1"/>
        <v>1.0270935960591132</v>
      </c>
    </row>
    <row r="17" spans="1:6" x14ac:dyDescent="0.25">
      <c r="A17" s="64" t="s">
        <v>5</v>
      </c>
      <c r="B17" s="80" t="s">
        <v>21</v>
      </c>
      <c r="C17" s="81">
        <v>2550</v>
      </c>
      <c r="D17" s="82">
        <f t="shared" si="0"/>
        <v>1700</v>
      </c>
      <c r="E17" s="61">
        <v>1389</v>
      </c>
      <c r="F17" s="83">
        <f t="shared" si="1"/>
        <v>0.81705882352941173</v>
      </c>
    </row>
    <row r="18" spans="1:6" x14ac:dyDescent="0.25">
      <c r="A18" s="64" t="s">
        <v>2</v>
      </c>
      <c r="B18" s="80" t="s">
        <v>22</v>
      </c>
      <c r="C18" s="81">
        <v>5265</v>
      </c>
      <c r="D18" s="82">
        <f t="shared" si="0"/>
        <v>3510</v>
      </c>
      <c r="E18" s="61">
        <v>2687</v>
      </c>
      <c r="F18" s="83">
        <f t="shared" si="1"/>
        <v>0.76552706552706551</v>
      </c>
    </row>
    <row r="19" spans="1:6" x14ac:dyDescent="0.25">
      <c r="A19" s="64" t="s">
        <v>5</v>
      </c>
      <c r="B19" s="80" t="s">
        <v>23</v>
      </c>
      <c r="C19" s="81">
        <v>407</v>
      </c>
      <c r="D19" s="82">
        <f t="shared" si="0"/>
        <v>271.33333333333331</v>
      </c>
      <c r="E19" s="61">
        <v>270</v>
      </c>
      <c r="F19" s="83">
        <f t="shared" si="1"/>
        <v>0.99508599508599516</v>
      </c>
    </row>
    <row r="20" spans="1:6" x14ac:dyDescent="0.25">
      <c r="A20" s="64" t="s">
        <v>4</v>
      </c>
      <c r="B20" s="80" t="s">
        <v>24</v>
      </c>
      <c r="C20" s="81">
        <v>1491</v>
      </c>
      <c r="D20" s="82">
        <f t="shared" si="0"/>
        <v>994</v>
      </c>
      <c r="E20" s="61">
        <v>861</v>
      </c>
      <c r="F20" s="83">
        <f t="shared" si="1"/>
        <v>0.86619718309859151</v>
      </c>
    </row>
    <row r="21" spans="1:6" x14ac:dyDescent="0.25">
      <c r="A21" s="64" t="s">
        <v>3</v>
      </c>
      <c r="B21" s="80" t="s">
        <v>25</v>
      </c>
      <c r="C21" s="81">
        <v>390</v>
      </c>
      <c r="D21" s="82">
        <f t="shared" si="0"/>
        <v>260</v>
      </c>
      <c r="E21" s="61">
        <v>206</v>
      </c>
      <c r="F21" s="83">
        <f t="shared" si="1"/>
        <v>0.79230769230769227</v>
      </c>
    </row>
    <row r="22" spans="1:6" x14ac:dyDescent="0.25">
      <c r="A22" s="64" t="s">
        <v>2</v>
      </c>
      <c r="B22" s="80" t="s">
        <v>26</v>
      </c>
      <c r="C22" s="81">
        <v>178</v>
      </c>
      <c r="D22" s="82">
        <f t="shared" si="0"/>
        <v>118.66666666666667</v>
      </c>
      <c r="E22" s="61">
        <v>91</v>
      </c>
      <c r="F22" s="83">
        <f t="shared" si="1"/>
        <v>0.76685393258426959</v>
      </c>
    </row>
    <row r="23" spans="1:6" x14ac:dyDescent="0.25">
      <c r="A23" s="64" t="s">
        <v>5</v>
      </c>
      <c r="B23" s="80" t="s">
        <v>27</v>
      </c>
      <c r="C23" s="81">
        <v>59</v>
      </c>
      <c r="D23" s="82">
        <f t="shared" si="0"/>
        <v>39.333333333333336</v>
      </c>
      <c r="E23" s="61">
        <v>40</v>
      </c>
      <c r="F23" s="83">
        <f t="shared" si="1"/>
        <v>1.0169491525423728</v>
      </c>
    </row>
    <row r="24" spans="1:6" x14ac:dyDescent="0.25">
      <c r="A24" s="64" t="s">
        <v>2</v>
      </c>
      <c r="B24" s="80" t="s">
        <v>28</v>
      </c>
      <c r="C24" s="81">
        <v>443</v>
      </c>
      <c r="D24" s="82">
        <f t="shared" si="0"/>
        <v>295.33333333333331</v>
      </c>
      <c r="E24" s="61">
        <v>290</v>
      </c>
      <c r="F24" s="83">
        <f t="shared" si="1"/>
        <v>0.98194130925507905</v>
      </c>
    </row>
    <row r="25" spans="1:6" x14ac:dyDescent="0.25">
      <c r="A25" s="64" t="s">
        <v>5</v>
      </c>
      <c r="B25" s="80" t="s">
        <v>29</v>
      </c>
      <c r="C25" s="81">
        <v>86</v>
      </c>
      <c r="D25" s="82">
        <f t="shared" si="0"/>
        <v>57.333333333333336</v>
      </c>
      <c r="E25" s="61">
        <v>54</v>
      </c>
      <c r="F25" s="83">
        <f t="shared" si="1"/>
        <v>0.94186046511627908</v>
      </c>
    </row>
    <row r="26" spans="1:6" x14ac:dyDescent="0.25">
      <c r="A26" s="64" t="s">
        <v>3</v>
      </c>
      <c r="B26" s="80" t="s">
        <v>30</v>
      </c>
      <c r="C26" s="81">
        <v>259</v>
      </c>
      <c r="D26" s="82">
        <f t="shared" si="0"/>
        <v>172.66666666666666</v>
      </c>
      <c r="E26" s="61">
        <v>154</v>
      </c>
      <c r="F26" s="83">
        <f t="shared" si="1"/>
        <v>0.89189189189189189</v>
      </c>
    </row>
    <row r="27" spans="1:6" x14ac:dyDescent="0.25">
      <c r="A27" s="64" t="s">
        <v>2</v>
      </c>
      <c r="B27" s="80" t="s">
        <v>31</v>
      </c>
      <c r="C27" s="81">
        <v>271</v>
      </c>
      <c r="D27" s="82">
        <f t="shared" si="0"/>
        <v>180.66666666666666</v>
      </c>
      <c r="E27" s="61">
        <v>154</v>
      </c>
      <c r="F27" s="83">
        <f t="shared" si="1"/>
        <v>0.85239852398523985</v>
      </c>
    </row>
    <row r="28" spans="1:6" x14ac:dyDescent="0.25">
      <c r="A28" s="64" t="s">
        <v>4</v>
      </c>
      <c r="B28" s="80" t="s">
        <v>32</v>
      </c>
      <c r="C28" s="81">
        <v>128</v>
      </c>
      <c r="D28" s="82">
        <f t="shared" si="0"/>
        <v>85.333333333333329</v>
      </c>
      <c r="E28" s="61">
        <v>98</v>
      </c>
      <c r="F28" s="83">
        <f t="shared" si="1"/>
        <v>1.1484375</v>
      </c>
    </row>
    <row r="29" spans="1:6" x14ac:dyDescent="0.25">
      <c r="A29" s="64" t="s">
        <v>5</v>
      </c>
      <c r="B29" s="80" t="s">
        <v>33</v>
      </c>
      <c r="C29" s="81">
        <v>429</v>
      </c>
      <c r="D29" s="82">
        <f t="shared" si="0"/>
        <v>286</v>
      </c>
      <c r="E29" s="61">
        <v>186</v>
      </c>
      <c r="F29" s="83">
        <f t="shared" si="1"/>
        <v>0.65034965034965031</v>
      </c>
    </row>
    <row r="30" spans="1:6" x14ac:dyDescent="0.25">
      <c r="A30" s="64" t="s">
        <v>2</v>
      </c>
      <c r="B30" s="80" t="s">
        <v>34</v>
      </c>
      <c r="C30" s="81">
        <v>1820</v>
      </c>
      <c r="D30" s="82">
        <f t="shared" si="0"/>
        <v>1213.3333333333333</v>
      </c>
      <c r="E30" s="61">
        <v>952</v>
      </c>
      <c r="F30" s="83">
        <f t="shared" si="1"/>
        <v>0.78461538461538471</v>
      </c>
    </row>
    <row r="31" spans="1:6" x14ac:dyDescent="0.25">
      <c r="A31" s="64" t="s">
        <v>2</v>
      </c>
      <c r="B31" s="80" t="s">
        <v>35</v>
      </c>
      <c r="C31" s="81">
        <v>368</v>
      </c>
      <c r="D31" s="82">
        <f t="shared" si="0"/>
        <v>245.33333333333334</v>
      </c>
      <c r="E31" s="61">
        <v>243</v>
      </c>
      <c r="F31" s="83">
        <f t="shared" si="1"/>
        <v>0.99048913043478259</v>
      </c>
    </row>
    <row r="32" spans="1:6" x14ac:dyDescent="0.25">
      <c r="A32" s="64" t="s">
        <v>2</v>
      </c>
      <c r="B32" s="80" t="s">
        <v>36</v>
      </c>
      <c r="C32" s="81">
        <v>147</v>
      </c>
      <c r="D32" s="82">
        <f t="shared" si="0"/>
        <v>98</v>
      </c>
      <c r="E32" s="61">
        <v>92</v>
      </c>
      <c r="F32" s="83">
        <f t="shared" si="1"/>
        <v>0.93877551020408168</v>
      </c>
    </row>
    <row r="33" spans="1:6" x14ac:dyDescent="0.25">
      <c r="A33" s="64" t="s">
        <v>5</v>
      </c>
      <c r="B33" s="80" t="s">
        <v>37</v>
      </c>
      <c r="C33" s="81">
        <v>130</v>
      </c>
      <c r="D33" s="82">
        <f t="shared" si="0"/>
        <v>86.666666666666671</v>
      </c>
      <c r="E33" s="61">
        <v>73</v>
      </c>
      <c r="F33" s="83">
        <f t="shared" si="1"/>
        <v>0.84230769230769231</v>
      </c>
    </row>
    <row r="34" spans="1:6" x14ac:dyDescent="0.25">
      <c r="A34" s="64" t="s">
        <v>5</v>
      </c>
      <c r="B34" s="80" t="s">
        <v>38</v>
      </c>
      <c r="C34" s="81">
        <v>118</v>
      </c>
      <c r="D34" s="82">
        <f t="shared" si="0"/>
        <v>78.666666666666671</v>
      </c>
      <c r="E34" s="61">
        <v>77</v>
      </c>
      <c r="F34" s="83">
        <f t="shared" si="1"/>
        <v>0.97881355932203384</v>
      </c>
    </row>
    <row r="35" spans="1:6" x14ac:dyDescent="0.25">
      <c r="A35" s="64" t="s">
        <v>5</v>
      </c>
      <c r="B35" s="80" t="s">
        <v>39</v>
      </c>
      <c r="C35" s="81">
        <v>179</v>
      </c>
      <c r="D35" s="82">
        <f t="shared" si="0"/>
        <v>119.33333333333333</v>
      </c>
      <c r="E35" s="61">
        <v>148</v>
      </c>
      <c r="F35" s="83">
        <f t="shared" si="1"/>
        <v>1.240223463687151</v>
      </c>
    </row>
    <row r="36" spans="1:6" x14ac:dyDescent="0.25">
      <c r="A36" s="64" t="s">
        <v>2</v>
      </c>
      <c r="B36" s="80" t="s">
        <v>40</v>
      </c>
      <c r="C36" s="81">
        <v>142</v>
      </c>
      <c r="D36" s="82">
        <f t="shared" si="0"/>
        <v>94.666666666666671</v>
      </c>
      <c r="E36" s="61">
        <v>98</v>
      </c>
      <c r="F36" s="83">
        <f t="shared" si="1"/>
        <v>1.0352112676056338</v>
      </c>
    </row>
    <row r="37" spans="1:6" x14ac:dyDescent="0.25">
      <c r="A37" s="64" t="s">
        <v>5</v>
      </c>
      <c r="B37" s="80" t="s">
        <v>41</v>
      </c>
      <c r="C37" s="81">
        <v>556</v>
      </c>
      <c r="D37" s="82">
        <f t="shared" si="0"/>
        <v>370.66666666666669</v>
      </c>
      <c r="E37" s="61">
        <v>313</v>
      </c>
      <c r="F37" s="83">
        <f t="shared" si="1"/>
        <v>0.84442446043165464</v>
      </c>
    </row>
    <row r="38" spans="1:6" x14ac:dyDescent="0.25">
      <c r="A38" s="64" t="s">
        <v>2</v>
      </c>
      <c r="B38" s="80" t="s">
        <v>42</v>
      </c>
      <c r="C38" s="81">
        <v>104</v>
      </c>
      <c r="D38" s="82">
        <f t="shared" si="0"/>
        <v>69.333333333333329</v>
      </c>
      <c r="E38" s="61">
        <v>95</v>
      </c>
      <c r="F38" s="83">
        <f t="shared" si="1"/>
        <v>1.3701923076923077</v>
      </c>
    </row>
    <row r="39" spans="1:6" x14ac:dyDescent="0.25">
      <c r="A39" s="64" t="s">
        <v>5</v>
      </c>
      <c r="B39" s="80" t="s">
        <v>43</v>
      </c>
      <c r="C39" s="81">
        <v>446</v>
      </c>
      <c r="D39" s="82">
        <f t="shared" si="0"/>
        <v>297.33333333333331</v>
      </c>
      <c r="E39" s="61">
        <v>284</v>
      </c>
      <c r="F39" s="83">
        <f t="shared" si="1"/>
        <v>0.95515695067264583</v>
      </c>
    </row>
    <row r="40" spans="1:6" x14ac:dyDescent="0.25">
      <c r="A40" s="64" t="s">
        <v>3</v>
      </c>
      <c r="B40" s="80" t="s">
        <v>44</v>
      </c>
      <c r="C40" s="81">
        <v>455</v>
      </c>
      <c r="D40" s="82">
        <f t="shared" si="0"/>
        <v>303.33333333333331</v>
      </c>
      <c r="E40" s="61">
        <v>311</v>
      </c>
      <c r="F40" s="83">
        <f t="shared" si="1"/>
        <v>1.0252747252747254</v>
      </c>
    </row>
    <row r="41" spans="1:6" x14ac:dyDescent="0.25">
      <c r="A41" s="64" t="s">
        <v>5</v>
      </c>
      <c r="B41" s="80" t="s">
        <v>45</v>
      </c>
      <c r="C41" s="81">
        <v>150</v>
      </c>
      <c r="D41" s="82">
        <f t="shared" si="0"/>
        <v>100</v>
      </c>
      <c r="E41" s="61">
        <v>107</v>
      </c>
      <c r="F41" s="83">
        <f t="shared" si="1"/>
        <v>1.07</v>
      </c>
    </row>
    <row r="42" spans="1:6" x14ac:dyDescent="0.25">
      <c r="A42" s="64" t="s">
        <v>2</v>
      </c>
      <c r="B42" s="80" t="s">
        <v>46</v>
      </c>
      <c r="C42" s="81">
        <v>160</v>
      </c>
      <c r="D42" s="82">
        <f t="shared" si="0"/>
        <v>106.66666666666667</v>
      </c>
      <c r="E42" s="61">
        <v>102</v>
      </c>
      <c r="F42" s="83">
        <f t="shared" si="1"/>
        <v>0.95624999999999993</v>
      </c>
    </row>
    <row r="43" spans="1:6" x14ac:dyDescent="0.25">
      <c r="A43" s="64" t="s">
        <v>2</v>
      </c>
      <c r="B43" s="80" t="s">
        <v>47</v>
      </c>
      <c r="C43" s="81">
        <v>96</v>
      </c>
      <c r="D43" s="82">
        <f t="shared" si="0"/>
        <v>64</v>
      </c>
      <c r="E43" s="61">
        <v>70</v>
      </c>
      <c r="F43" s="83">
        <f t="shared" si="1"/>
        <v>1.09375</v>
      </c>
    </row>
    <row r="44" spans="1:6" x14ac:dyDescent="0.25">
      <c r="A44" s="64" t="s">
        <v>4</v>
      </c>
      <c r="B44" s="80" t="s">
        <v>48</v>
      </c>
      <c r="C44" s="81">
        <v>2612</v>
      </c>
      <c r="D44" s="82">
        <f t="shared" si="0"/>
        <v>1741.3333333333333</v>
      </c>
      <c r="E44" s="61">
        <v>1380</v>
      </c>
      <c r="F44" s="83">
        <f t="shared" si="1"/>
        <v>0.79249617151607965</v>
      </c>
    </row>
    <row r="45" spans="1:6" x14ac:dyDescent="0.25">
      <c r="A45" s="64" t="s">
        <v>4</v>
      </c>
      <c r="B45" s="80" t="s">
        <v>49</v>
      </c>
      <c r="C45" s="81">
        <v>174</v>
      </c>
      <c r="D45" s="82">
        <f t="shared" si="0"/>
        <v>116</v>
      </c>
      <c r="E45" s="61">
        <v>93</v>
      </c>
      <c r="F45" s="83">
        <f t="shared" si="1"/>
        <v>0.80172413793103448</v>
      </c>
    </row>
    <row r="46" spans="1:6" x14ac:dyDescent="0.25">
      <c r="A46" s="64" t="s">
        <v>5</v>
      </c>
      <c r="B46" s="80" t="s">
        <v>50</v>
      </c>
      <c r="C46" s="81">
        <v>539</v>
      </c>
      <c r="D46" s="82">
        <f t="shared" si="0"/>
        <v>359.33333333333331</v>
      </c>
      <c r="E46" s="61">
        <v>317</v>
      </c>
      <c r="F46" s="83">
        <f t="shared" si="1"/>
        <v>0.88218923933209648</v>
      </c>
    </row>
    <row r="47" spans="1:6" x14ac:dyDescent="0.25">
      <c r="A47" s="64" t="s">
        <v>2</v>
      </c>
      <c r="B47" s="80" t="s">
        <v>51</v>
      </c>
      <c r="C47" s="81">
        <v>249</v>
      </c>
      <c r="D47" s="82">
        <f t="shared" si="0"/>
        <v>166</v>
      </c>
      <c r="E47" s="61">
        <v>148</v>
      </c>
      <c r="F47" s="83">
        <f t="shared" si="1"/>
        <v>0.89156626506024095</v>
      </c>
    </row>
    <row r="48" spans="1:6" x14ac:dyDescent="0.25">
      <c r="A48" s="64" t="s">
        <v>4</v>
      </c>
      <c r="B48" s="80" t="s">
        <v>52</v>
      </c>
      <c r="C48" s="81">
        <v>146</v>
      </c>
      <c r="D48" s="82">
        <f t="shared" si="0"/>
        <v>97.333333333333329</v>
      </c>
      <c r="E48" s="61">
        <v>106</v>
      </c>
      <c r="F48" s="83">
        <f t="shared" si="1"/>
        <v>1.0890410958904111</v>
      </c>
    </row>
    <row r="49" spans="1:6" x14ac:dyDescent="0.25">
      <c r="A49" s="64" t="s">
        <v>5</v>
      </c>
      <c r="B49" s="80" t="s">
        <v>53</v>
      </c>
      <c r="C49" s="81">
        <v>307</v>
      </c>
      <c r="D49" s="82">
        <f t="shared" si="0"/>
        <v>204.66666666666666</v>
      </c>
      <c r="E49" s="61">
        <v>151</v>
      </c>
      <c r="F49" s="83">
        <f t="shared" si="1"/>
        <v>0.73778501628664495</v>
      </c>
    </row>
    <row r="50" spans="1:6" x14ac:dyDescent="0.25">
      <c r="A50" s="64" t="s">
        <v>3</v>
      </c>
      <c r="B50" s="80" t="s">
        <v>54</v>
      </c>
      <c r="C50" s="81">
        <v>254</v>
      </c>
      <c r="D50" s="82">
        <f t="shared" si="0"/>
        <v>169.33333333333334</v>
      </c>
      <c r="E50" s="61">
        <v>162</v>
      </c>
      <c r="F50" s="83">
        <f t="shared" si="1"/>
        <v>0.95669291338582674</v>
      </c>
    </row>
    <row r="51" spans="1:6" x14ac:dyDescent="0.25">
      <c r="A51" s="64" t="s">
        <v>3</v>
      </c>
      <c r="B51" s="80" t="s">
        <v>55</v>
      </c>
      <c r="C51" s="81">
        <v>87</v>
      </c>
      <c r="D51" s="82">
        <f t="shared" si="0"/>
        <v>58</v>
      </c>
      <c r="E51" s="61">
        <v>48</v>
      </c>
      <c r="F51" s="83">
        <f t="shared" si="1"/>
        <v>0.82758620689655171</v>
      </c>
    </row>
    <row r="52" spans="1:6" x14ac:dyDescent="0.25">
      <c r="A52" s="64" t="s">
        <v>5</v>
      </c>
      <c r="B52" s="80" t="s">
        <v>56</v>
      </c>
      <c r="C52" s="81">
        <v>192</v>
      </c>
      <c r="D52" s="82">
        <f t="shared" si="0"/>
        <v>128</v>
      </c>
      <c r="E52" s="61">
        <v>153</v>
      </c>
      <c r="F52" s="83">
        <f t="shared" si="1"/>
        <v>1.1953125</v>
      </c>
    </row>
    <row r="53" spans="1:6" x14ac:dyDescent="0.25">
      <c r="A53" s="64" t="s">
        <v>5</v>
      </c>
      <c r="B53" s="80" t="s">
        <v>57</v>
      </c>
      <c r="C53" s="81">
        <v>178</v>
      </c>
      <c r="D53" s="82">
        <f t="shared" si="0"/>
        <v>118.66666666666667</v>
      </c>
      <c r="E53" s="61">
        <v>120</v>
      </c>
      <c r="F53" s="83">
        <f t="shared" si="1"/>
        <v>1.0112359550561798</v>
      </c>
    </row>
    <row r="54" spans="1:6" x14ac:dyDescent="0.25">
      <c r="A54" s="64" t="s">
        <v>3</v>
      </c>
      <c r="B54" s="80" t="s">
        <v>58</v>
      </c>
      <c r="C54" s="81">
        <v>655</v>
      </c>
      <c r="D54" s="82">
        <f t="shared" si="0"/>
        <v>436.66666666666669</v>
      </c>
      <c r="E54" s="61">
        <v>390</v>
      </c>
      <c r="F54" s="83">
        <f t="shared" si="1"/>
        <v>0.89312977099236635</v>
      </c>
    </row>
    <row r="55" spans="1:6" x14ac:dyDescent="0.25">
      <c r="A55" s="64" t="s">
        <v>4</v>
      </c>
      <c r="B55" s="80" t="s">
        <v>59</v>
      </c>
      <c r="C55" s="81">
        <v>225</v>
      </c>
      <c r="D55" s="82">
        <f t="shared" si="0"/>
        <v>150</v>
      </c>
      <c r="E55" s="61">
        <v>147</v>
      </c>
      <c r="F55" s="83">
        <f t="shared" si="1"/>
        <v>0.98</v>
      </c>
    </row>
    <row r="56" spans="1:6" x14ac:dyDescent="0.25">
      <c r="A56" s="64" t="s">
        <v>3</v>
      </c>
      <c r="B56" s="80" t="s">
        <v>60</v>
      </c>
      <c r="C56" s="81">
        <v>395</v>
      </c>
      <c r="D56" s="82">
        <f t="shared" si="0"/>
        <v>263.33333333333331</v>
      </c>
      <c r="E56" s="61">
        <v>189</v>
      </c>
      <c r="F56" s="83">
        <f t="shared" si="1"/>
        <v>0.71772151898734182</v>
      </c>
    </row>
    <row r="57" spans="1:6" x14ac:dyDescent="0.25">
      <c r="A57" s="64" t="s">
        <v>3</v>
      </c>
      <c r="B57" s="80" t="s">
        <v>61</v>
      </c>
      <c r="C57" s="81">
        <v>345</v>
      </c>
      <c r="D57" s="82">
        <f t="shared" si="0"/>
        <v>230</v>
      </c>
      <c r="E57" s="61">
        <v>192</v>
      </c>
      <c r="F57" s="83">
        <f t="shared" si="1"/>
        <v>0.83478260869565213</v>
      </c>
    </row>
    <row r="58" spans="1:6" x14ac:dyDescent="0.25">
      <c r="A58" s="64" t="s">
        <v>5</v>
      </c>
      <c r="B58" s="80" t="s">
        <v>62</v>
      </c>
      <c r="C58" s="81">
        <v>312</v>
      </c>
      <c r="D58" s="82">
        <f t="shared" si="0"/>
        <v>208</v>
      </c>
      <c r="E58" s="61">
        <v>160</v>
      </c>
      <c r="F58" s="83">
        <f t="shared" si="1"/>
        <v>0.76923076923076927</v>
      </c>
    </row>
    <row r="59" spans="1:6" x14ac:dyDescent="0.25">
      <c r="A59" s="64" t="s">
        <v>3</v>
      </c>
      <c r="B59" s="80" t="s">
        <v>63</v>
      </c>
      <c r="C59" s="81">
        <v>93</v>
      </c>
      <c r="D59" s="82">
        <f t="shared" si="0"/>
        <v>62</v>
      </c>
      <c r="E59" s="61">
        <v>59</v>
      </c>
      <c r="F59" s="83">
        <f t="shared" si="1"/>
        <v>0.95161290322580649</v>
      </c>
    </row>
    <row r="60" spans="1:6" x14ac:dyDescent="0.25">
      <c r="A60" s="64" t="s">
        <v>5</v>
      </c>
      <c r="B60" s="80" t="s">
        <v>64</v>
      </c>
      <c r="C60" s="81">
        <v>203</v>
      </c>
      <c r="D60" s="82">
        <f t="shared" si="0"/>
        <v>135.33333333333334</v>
      </c>
      <c r="E60" s="61">
        <v>105</v>
      </c>
      <c r="F60" s="83">
        <f t="shared" si="1"/>
        <v>0.77586206896551724</v>
      </c>
    </row>
    <row r="61" spans="1:6" x14ac:dyDescent="0.25">
      <c r="A61" s="64" t="s">
        <v>4</v>
      </c>
      <c r="B61" s="80" t="s">
        <v>65</v>
      </c>
      <c r="C61" s="81">
        <v>289</v>
      </c>
      <c r="D61" s="82">
        <f t="shared" si="0"/>
        <v>192.66666666666666</v>
      </c>
      <c r="E61" s="61">
        <v>192</v>
      </c>
      <c r="F61" s="83">
        <f t="shared" si="1"/>
        <v>0.99653979238754331</v>
      </c>
    </row>
    <row r="62" spans="1:6" x14ac:dyDescent="0.25">
      <c r="A62" s="64" t="s">
        <v>5</v>
      </c>
      <c r="B62" s="80" t="s">
        <v>66</v>
      </c>
      <c r="C62" s="81">
        <v>116</v>
      </c>
      <c r="D62" s="82">
        <f t="shared" si="0"/>
        <v>77.333333333333329</v>
      </c>
      <c r="E62" s="61">
        <v>84</v>
      </c>
      <c r="F62" s="83">
        <f t="shared" si="1"/>
        <v>1.0862068965517242</v>
      </c>
    </row>
    <row r="63" spans="1:6" x14ac:dyDescent="0.25">
      <c r="A63" s="64" t="s">
        <v>2</v>
      </c>
      <c r="B63" s="80" t="s">
        <v>67</v>
      </c>
      <c r="C63" s="81">
        <v>117</v>
      </c>
      <c r="D63" s="82">
        <f t="shared" si="0"/>
        <v>78</v>
      </c>
      <c r="E63" s="61">
        <v>67</v>
      </c>
      <c r="F63" s="83">
        <f t="shared" si="1"/>
        <v>0.85897435897435892</v>
      </c>
    </row>
    <row r="64" spans="1:6" x14ac:dyDescent="0.25">
      <c r="A64" s="64" t="s">
        <v>2</v>
      </c>
      <c r="B64" s="80" t="s">
        <v>68</v>
      </c>
      <c r="C64" s="81">
        <v>715</v>
      </c>
      <c r="D64" s="82">
        <f t="shared" si="0"/>
        <v>476.66666666666669</v>
      </c>
      <c r="E64" s="61">
        <v>368</v>
      </c>
      <c r="F64" s="83">
        <f t="shared" si="1"/>
        <v>0.77202797202797202</v>
      </c>
    </row>
    <row r="65" spans="1:6" x14ac:dyDescent="0.25">
      <c r="A65" s="64" t="s">
        <v>2</v>
      </c>
      <c r="B65" s="80" t="s">
        <v>69</v>
      </c>
      <c r="C65" s="81">
        <v>312</v>
      </c>
      <c r="D65" s="82">
        <f t="shared" si="0"/>
        <v>208</v>
      </c>
      <c r="E65" s="61">
        <v>173</v>
      </c>
      <c r="F65" s="83">
        <f t="shared" si="1"/>
        <v>0.83173076923076927</v>
      </c>
    </row>
    <row r="66" spans="1:6" x14ac:dyDescent="0.25">
      <c r="A66" s="64" t="s">
        <v>4</v>
      </c>
      <c r="B66" s="80" t="s">
        <v>70</v>
      </c>
      <c r="C66" s="81">
        <v>105</v>
      </c>
      <c r="D66" s="82">
        <f t="shared" si="0"/>
        <v>70</v>
      </c>
      <c r="E66" s="61">
        <v>64</v>
      </c>
      <c r="F66" s="83">
        <f t="shared" si="1"/>
        <v>0.91428571428571426</v>
      </c>
    </row>
    <row r="67" spans="1:6" x14ac:dyDescent="0.25">
      <c r="A67" s="64" t="s">
        <v>4</v>
      </c>
      <c r="B67" s="80" t="s">
        <v>71</v>
      </c>
      <c r="C67" s="81">
        <v>390</v>
      </c>
      <c r="D67" s="82">
        <f t="shared" ref="D67:D79" si="2">C67/12*8</f>
        <v>260</v>
      </c>
      <c r="E67" s="61">
        <v>254</v>
      </c>
      <c r="F67" s="83">
        <f t="shared" ref="F67:F84" si="3">E67/D67</f>
        <v>0.97692307692307689</v>
      </c>
    </row>
    <row r="68" spans="1:6" x14ac:dyDescent="0.25">
      <c r="A68" s="64" t="s">
        <v>5</v>
      </c>
      <c r="B68" s="80" t="s">
        <v>72</v>
      </c>
      <c r="C68" s="81">
        <v>136</v>
      </c>
      <c r="D68" s="82">
        <f t="shared" si="2"/>
        <v>90.666666666666671</v>
      </c>
      <c r="E68" s="61">
        <v>73</v>
      </c>
      <c r="F68" s="83">
        <f t="shared" si="3"/>
        <v>0.80514705882352933</v>
      </c>
    </row>
    <row r="69" spans="1:6" x14ac:dyDescent="0.25">
      <c r="A69" s="64" t="s">
        <v>3</v>
      </c>
      <c r="B69" s="80" t="s">
        <v>73</v>
      </c>
      <c r="C69" s="81">
        <v>1860</v>
      </c>
      <c r="D69" s="82">
        <f t="shared" si="2"/>
        <v>1240</v>
      </c>
      <c r="E69" s="61">
        <v>943</v>
      </c>
      <c r="F69" s="83">
        <f t="shared" si="3"/>
        <v>0.76048387096774195</v>
      </c>
    </row>
    <row r="70" spans="1:6" x14ac:dyDescent="0.25">
      <c r="A70" s="64" t="s">
        <v>4</v>
      </c>
      <c r="B70" s="80" t="s">
        <v>74</v>
      </c>
      <c r="C70" s="81">
        <v>114</v>
      </c>
      <c r="D70" s="82">
        <f t="shared" si="2"/>
        <v>76</v>
      </c>
      <c r="E70" s="61">
        <v>91</v>
      </c>
      <c r="F70" s="83">
        <f t="shared" si="3"/>
        <v>1.1973684210526316</v>
      </c>
    </row>
    <row r="71" spans="1:6" x14ac:dyDescent="0.25">
      <c r="A71" s="64" t="s">
        <v>2</v>
      </c>
      <c r="B71" s="80" t="s">
        <v>75</v>
      </c>
      <c r="C71" s="81">
        <v>7421</v>
      </c>
      <c r="D71" s="82">
        <f t="shared" si="2"/>
        <v>4947.333333333333</v>
      </c>
      <c r="E71" s="61">
        <v>3943</v>
      </c>
      <c r="F71" s="83">
        <f t="shared" si="3"/>
        <v>0.79699501414903662</v>
      </c>
    </row>
    <row r="72" spans="1:6" x14ac:dyDescent="0.25">
      <c r="A72" s="64" t="s">
        <v>4</v>
      </c>
      <c r="B72" s="80" t="s">
        <v>76</v>
      </c>
      <c r="C72" s="81">
        <v>455</v>
      </c>
      <c r="D72" s="82">
        <f t="shared" si="2"/>
        <v>303.33333333333331</v>
      </c>
      <c r="E72" s="61">
        <v>254</v>
      </c>
      <c r="F72" s="83">
        <f t="shared" si="3"/>
        <v>0.83736263736263739</v>
      </c>
    </row>
    <row r="73" spans="1:6" x14ac:dyDescent="0.25">
      <c r="A73" s="64" t="s">
        <v>5</v>
      </c>
      <c r="B73" s="80" t="s">
        <v>77</v>
      </c>
      <c r="C73" s="81">
        <v>246</v>
      </c>
      <c r="D73" s="82">
        <f t="shared" si="2"/>
        <v>164</v>
      </c>
      <c r="E73" s="61">
        <v>137</v>
      </c>
      <c r="F73" s="83">
        <f t="shared" si="3"/>
        <v>0.83536585365853655</v>
      </c>
    </row>
    <row r="74" spans="1:6" x14ac:dyDescent="0.25">
      <c r="A74" s="64" t="s">
        <v>2</v>
      </c>
      <c r="B74" s="80" t="s">
        <v>78</v>
      </c>
      <c r="C74" s="81">
        <v>338</v>
      </c>
      <c r="D74" s="82">
        <f t="shared" si="2"/>
        <v>225.33333333333334</v>
      </c>
      <c r="E74" s="61">
        <v>263</v>
      </c>
      <c r="F74" s="83">
        <f t="shared" si="3"/>
        <v>1.1671597633136095</v>
      </c>
    </row>
    <row r="75" spans="1:6" x14ac:dyDescent="0.25">
      <c r="A75" s="64" t="s">
        <v>2</v>
      </c>
      <c r="B75" s="80" t="s">
        <v>79</v>
      </c>
      <c r="C75" s="81">
        <v>1006</v>
      </c>
      <c r="D75" s="82">
        <f t="shared" si="2"/>
        <v>670.66666666666663</v>
      </c>
      <c r="E75" s="61">
        <v>519</v>
      </c>
      <c r="F75" s="83">
        <f t="shared" si="3"/>
        <v>0.77385685884691857</v>
      </c>
    </row>
    <row r="76" spans="1:6" x14ac:dyDescent="0.25">
      <c r="A76" s="64" t="s">
        <v>3</v>
      </c>
      <c r="B76" s="80" t="s">
        <v>80</v>
      </c>
      <c r="C76" s="81">
        <v>104</v>
      </c>
      <c r="D76" s="82">
        <f t="shared" si="2"/>
        <v>69.333333333333329</v>
      </c>
      <c r="E76" s="61">
        <v>68</v>
      </c>
      <c r="F76" s="83">
        <f t="shared" si="3"/>
        <v>0.98076923076923084</v>
      </c>
    </row>
    <row r="77" spans="1:6" x14ac:dyDescent="0.25">
      <c r="A77" s="64" t="s">
        <v>4</v>
      </c>
      <c r="B77" s="80" t="s">
        <v>81</v>
      </c>
      <c r="C77" s="81">
        <v>211</v>
      </c>
      <c r="D77" s="82">
        <f t="shared" si="2"/>
        <v>140.66666666666666</v>
      </c>
      <c r="E77" s="61">
        <v>119</v>
      </c>
      <c r="F77" s="83">
        <f t="shared" si="3"/>
        <v>0.84597156398104267</v>
      </c>
    </row>
    <row r="78" spans="1:6" x14ac:dyDescent="0.25">
      <c r="A78" s="64" t="s">
        <v>2</v>
      </c>
      <c r="B78" s="80" t="s">
        <v>82</v>
      </c>
      <c r="C78" s="81">
        <v>5925</v>
      </c>
      <c r="D78" s="82">
        <f t="shared" si="2"/>
        <v>3950</v>
      </c>
      <c r="E78" s="61">
        <v>2874</v>
      </c>
      <c r="F78" s="83">
        <f t="shared" si="3"/>
        <v>0.72759493670886077</v>
      </c>
    </row>
    <row r="79" spans="1:6" x14ac:dyDescent="0.25">
      <c r="A79" s="64" t="s">
        <v>2</v>
      </c>
      <c r="B79" s="80" t="s">
        <v>83</v>
      </c>
      <c r="C79" s="81">
        <v>3947</v>
      </c>
      <c r="D79" s="82">
        <f t="shared" si="2"/>
        <v>2631.3333333333335</v>
      </c>
      <c r="E79" s="61">
        <v>2391</v>
      </c>
      <c r="F79" s="83">
        <f t="shared" si="3"/>
        <v>0.90866480871548005</v>
      </c>
    </row>
    <row r="81" spans="1:6" x14ac:dyDescent="0.25">
      <c r="B81" s="45" t="s">
        <v>111</v>
      </c>
      <c r="C81" s="46">
        <f>SUMIF($A$2:$A$79,"Norte",C$2:C$79)</f>
        <v>5856</v>
      </c>
      <c r="D81" s="46">
        <f>SUMIF($A$2:$A$79,"Norte",D$2:D$79)</f>
        <v>3904</v>
      </c>
      <c r="E81" s="84">
        <f>SUMIF($A$2:$A$79,"Norte",E$2:E$79)</f>
        <v>3245</v>
      </c>
      <c r="F81" s="83">
        <f t="shared" si="3"/>
        <v>0.83119877049180324</v>
      </c>
    </row>
    <row r="82" spans="1:6" x14ac:dyDescent="0.25">
      <c r="B82" s="45" t="s">
        <v>112</v>
      </c>
      <c r="C82" s="46">
        <f>SUMIF($A$2:$A$79,"CENTRAL",C$2:C$79)</f>
        <v>6941</v>
      </c>
      <c r="D82" s="46">
        <f>SUMIF($A$2:$A$79,"CENTRAL",D$2:D$79)</f>
        <v>4627.333333333333</v>
      </c>
      <c r="E82" s="84">
        <f>SUMIF($A$2:$A$79,"CENTRAL",E$2:E$79)</f>
        <v>4005</v>
      </c>
      <c r="F82" s="83">
        <f t="shared" si="3"/>
        <v>0.86550929260913423</v>
      </c>
    </row>
    <row r="83" spans="1:6" x14ac:dyDescent="0.25">
      <c r="B83" s="45" t="s">
        <v>113</v>
      </c>
      <c r="C83" s="46">
        <f>SUMIF($A$2:$A$79,"METROPOLITANA",C$2:C$79)</f>
        <v>31097</v>
      </c>
      <c r="D83" s="46">
        <f>SUMIF($A$2:$A$79,"METROPOLITANA",D$2:D$79)</f>
        <v>20731.333333333332</v>
      </c>
      <c r="E83" s="84">
        <f>SUMIF($A$2:$A$79,"METROPOLITANA",E$2:E$79)</f>
        <v>16901</v>
      </c>
      <c r="F83" s="83">
        <f t="shared" si="3"/>
        <v>0.81523941216194495</v>
      </c>
    </row>
    <row r="84" spans="1:6" x14ac:dyDescent="0.25">
      <c r="B84" s="45" t="s">
        <v>114</v>
      </c>
      <c r="C84" s="46">
        <f>SUMIF($A$2:$A$79,"SUL",C$2:C$79)</f>
        <v>8539</v>
      </c>
      <c r="D84" s="46">
        <f>SUMIF($A$2:$A$79,"SUL",D$2:D$79)</f>
        <v>5692.666666666667</v>
      </c>
      <c r="E84" s="84">
        <f>SUMIF($A$2:$A$79,"SUL",E$2:E$79)</f>
        <v>4961</v>
      </c>
      <c r="F84" s="83">
        <f t="shared" si="3"/>
        <v>0.87147206932896115</v>
      </c>
    </row>
    <row r="85" spans="1:6" x14ac:dyDescent="0.25">
      <c r="B85" s="85" t="s">
        <v>181</v>
      </c>
      <c r="C85" s="86">
        <f>SUM(C2:C79)</f>
        <v>52433</v>
      </c>
      <c r="D85" s="87">
        <f>SUM(D2:D79)</f>
        <v>34955.333333333336</v>
      </c>
      <c r="E85" s="85">
        <f>SUM(E2:E79)</f>
        <v>29112</v>
      </c>
      <c r="F85" s="88">
        <f>E85/D85</f>
        <v>0.83283428375259849</v>
      </c>
    </row>
    <row r="86" spans="1:6" x14ac:dyDescent="0.25">
      <c r="B86" s="100" t="s">
        <v>174</v>
      </c>
      <c r="C86" s="101"/>
      <c r="D86" s="101"/>
      <c r="E86" s="89">
        <f>COUNTIF(F2:F79,"&gt;=0,95")</f>
        <v>31</v>
      </c>
      <c r="F86" s="90">
        <f>E86/78</f>
        <v>0.39743589743589741</v>
      </c>
    </row>
    <row r="89" spans="1:6" x14ac:dyDescent="0.25">
      <c r="A89" s="71" t="s">
        <v>182</v>
      </c>
    </row>
    <row r="90" spans="1:6" x14ac:dyDescent="0.25">
      <c r="A90" s="71" t="s">
        <v>183</v>
      </c>
    </row>
    <row r="91" spans="1:6" x14ac:dyDescent="0.25">
      <c r="A91" s="73" t="s">
        <v>160</v>
      </c>
    </row>
    <row r="92" spans="1:6" x14ac:dyDescent="0.25">
      <c r="A92" s="63" t="s">
        <v>184</v>
      </c>
    </row>
    <row r="93" spans="1:6" x14ac:dyDescent="0.25">
      <c r="A93" s="63" t="s">
        <v>88</v>
      </c>
    </row>
    <row r="94" spans="1:6" ht="17.25" x14ac:dyDescent="0.25">
      <c r="A94" s="74" t="s">
        <v>89</v>
      </c>
    </row>
    <row r="95" spans="1:6" x14ac:dyDescent="0.25">
      <c r="A95" s="63" t="s">
        <v>91</v>
      </c>
    </row>
  </sheetData>
  <mergeCells count="1">
    <mergeCell ref="B86:D86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5"/>
  <sheetViews>
    <sheetView topLeftCell="A52" workbookViewId="0">
      <selection activeCell="O85" sqref="O85"/>
    </sheetView>
  </sheetViews>
  <sheetFormatPr defaultRowHeight="15" x14ac:dyDescent="0.25"/>
  <cols>
    <col min="1" max="1" width="18.140625" style="40" customWidth="1"/>
    <col min="2" max="2" width="23.85546875" style="40" bestFit="1" customWidth="1"/>
    <col min="3" max="11" width="13" style="40" customWidth="1"/>
    <col min="12" max="12" width="10.140625" style="40" customWidth="1"/>
    <col min="13" max="16" width="14.28515625" style="40" customWidth="1"/>
    <col min="17" max="16384" width="9.140625" style="40"/>
  </cols>
  <sheetData>
    <row r="1" spans="1:16" ht="59.25" customHeight="1" x14ac:dyDescent="0.25">
      <c r="A1" s="41" t="s">
        <v>0</v>
      </c>
      <c r="B1" s="41" t="s">
        <v>1</v>
      </c>
      <c r="C1" s="43" t="s">
        <v>137</v>
      </c>
      <c r="D1" s="43" t="s">
        <v>145</v>
      </c>
      <c r="E1" s="43" t="s">
        <v>139</v>
      </c>
      <c r="F1" s="43" t="s">
        <v>141</v>
      </c>
      <c r="G1" s="43" t="s">
        <v>143</v>
      </c>
      <c r="H1" s="43" t="s">
        <v>153</v>
      </c>
      <c r="I1" s="43" t="s">
        <v>147</v>
      </c>
      <c r="J1" s="43" t="s">
        <v>149</v>
      </c>
      <c r="K1" s="43" t="s">
        <v>151</v>
      </c>
      <c r="L1" s="43" t="s">
        <v>154</v>
      </c>
      <c r="M1" s="43" t="s">
        <v>166</v>
      </c>
      <c r="N1" s="43" t="s">
        <v>167</v>
      </c>
      <c r="O1" s="43" t="s">
        <v>168</v>
      </c>
      <c r="P1" s="56" t="s">
        <v>169</v>
      </c>
    </row>
    <row r="2" spans="1:16" x14ac:dyDescent="0.25">
      <c r="A2" s="2" t="s">
        <v>2</v>
      </c>
      <c r="B2" s="2" t="s">
        <v>6</v>
      </c>
      <c r="C2" s="7">
        <f>'Cobertura Rotina &lt; 2 anos'!F2</f>
        <v>0.9121140142517814</v>
      </c>
      <c r="D2" s="7">
        <f>'Cobertura Rotina &lt; 2 anos'!N2</f>
        <v>0.88717339667458428</v>
      </c>
      <c r="E2" s="7">
        <f>'Cobertura Rotina &lt; 2 anos'!H2</f>
        <v>0.88004750593824221</v>
      </c>
      <c r="F2" s="7">
        <f>'Cobertura Rotina &lt; 2 anos'!J2</f>
        <v>0.88004750593824221</v>
      </c>
      <c r="G2" s="7">
        <f>'Cobertura Rotina &lt; 2 anos'!L2</f>
        <v>0.89786223277909738</v>
      </c>
      <c r="H2" s="7">
        <f>'Cobertura Rotina &lt; 2 anos'!V2</f>
        <v>0.89429928741092635</v>
      </c>
      <c r="I2" s="7">
        <f>'Cobertura Rotina &lt; 2 anos'!P2</f>
        <v>0.83372921615201889</v>
      </c>
      <c r="J2" s="7">
        <f>'Cobertura Rotina &lt; 2 anos'!R2</f>
        <v>0.73396674584323041</v>
      </c>
      <c r="K2" s="7">
        <f>'Cobertura Rotina &lt; 2 anos'!T2</f>
        <v>0.90855106888361037</v>
      </c>
      <c r="L2" s="7">
        <f>'Cobertura Rotina &lt; 2 anos'!X2</f>
        <v>0.89073634204275531</v>
      </c>
      <c r="M2" s="2">
        <f t="shared" ref="M2:M33" si="0">COUNTIF(C2:D2,"&gt;=0,9")</f>
        <v>1</v>
      </c>
      <c r="N2" s="2">
        <f t="shared" ref="N2:N33" si="1">COUNTIFS(E2:L2,"&gt;=0,95")</f>
        <v>0</v>
      </c>
      <c r="O2" s="2">
        <f>SUM(M2:N2)</f>
        <v>1</v>
      </c>
      <c r="P2" s="2">
        <f>COUNTIF(E2:H2,"&gt;=0,95")</f>
        <v>0</v>
      </c>
    </row>
    <row r="3" spans="1:16" x14ac:dyDescent="0.25">
      <c r="A3" s="2" t="s">
        <v>3</v>
      </c>
      <c r="B3" s="2" t="s">
        <v>7</v>
      </c>
      <c r="C3" s="7">
        <f>'Cobertura Rotina &lt; 2 anos'!F3</f>
        <v>0.6</v>
      </c>
      <c r="D3" s="7">
        <f>'Cobertura Rotina &lt; 2 anos'!N3</f>
        <v>0.90937499999999993</v>
      </c>
      <c r="E3" s="7">
        <f>'Cobertura Rotina &lt; 2 anos'!H3</f>
        <v>0.9375</v>
      </c>
      <c r="F3" s="7">
        <f>'Cobertura Rotina &lt; 2 anos'!J3</f>
        <v>0.96562499999999996</v>
      </c>
      <c r="G3" s="7">
        <f>'Cobertura Rotina &lt; 2 anos'!L3</f>
        <v>0.92812499999999998</v>
      </c>
      <c r="H3" s="7">
        <f>'Cobertura Rotina &lt; 2 anos'!V3</f>
        <v>1.003125</v>
      </c>
      <c r="I3" s="7">
        <f>'Cobertura Rotina &lt; 2 anos'!P3</f>
        <v>0.92812499999999998</v>
      </c>
      <c r="J3" s="7">
        <f>'Cobertura Rotina &lt; 2 anos'!R3</f>
        <v>0.68437499999999996</v>
      </c>
      <c r="K3" s="7">
        <f>'Cobertura Rotina &lt; 2 anos'!T3</f>
        <v>1.0687499999999999</v>
      </c>
      <c r="L3" s="7">
        <f>'Cobertura Rotina &lt; 2 anos'!X3</f>
        <v>0.92812499999999998</v>
      </c>
      <c r="M3" s="2">
        <f t="shared" si="0"/>
        <v>1</v>
      </c>
      <c r="N3" s="2">
        <f t="shared" si="1"/>
        <v>3</v>
      </c>
      <c r="O3" s="2">
        <f t="shared" ref="O3:O66" si="2">SUM(M3:N3)</f>
        <v>4</v>
      </c>
      <c r="P3" s="2">
        <f t="shared" ref="P3:P66" si="3">COUNTIF(E3:H3,"&gt;=0,95")</f>
        <v>2</v>
      </c>
    </row>
    <row r="4" spans="1:16" x14ac:dyDescent="0.25">
      <c r="A4" s="2" t="s">
        <v>4</v>
      </c>
      <c r="B4" s="2" t="s">
        <v>8</v>
      </c>
      <c r="C4" s="7">
        <f>'Cobertura Rotina &lt; 2 anos'!F4</f>
        <v>0.76249999999999996</v>
      </c>
      <c r="D4" s="7">
        <f>'Cobertura Rotina &lt; 2 anos'!N4</f>
        <v>1.125</v>
      </c>
      <c r="E4" s="7">
        <f>'Cobertura Rotina &lt; 2 anos'!H4</f>
        <v>1.0874999999999999</v>
      </c>
      <c r="F4" s="7">
        <f>'Cobertura Rotina &lt; 2 anos'!J4</f>
        <v>1.075</v>
      </c>
      <c r="G4" s="7">
        <f>'Cobertura Rotina &lt; 2 anos'!L4</f>
        <v>1.125</v>
      </c>
      <c r="H4" s="7">
        <f>'Cobertura Rotina &lt; 2 anos'!V4</f>
        <v>1.2625</v>
      </c>
      <c r="I4" s="7">
        <f>'Cobertura Rotina &lt; 2 anos'!P4</f>
        <v>1.075</v>
      </c>
      <c r="J4" s="7">
        <f>'Cobertura Rotina &lt; 2 anos'!R4</f>
        <v>0.96250000000000002</v>
      </c>
      <c r="K4" s="7">
        <f>'Cobertura Rotina &lt; 2 anos'!T4</f>
        <v>1.2375</v>
      </c>
      <c r="L4" s="7">
        <f>'Cobertura Rotina &lt; 2 anos'!X4</f>
        <v>1.1375</v>
      </c>
      <c r="M4" s="2">
        <f t="shared" si="0"/>
        <v>1</v>
      </c>
      <c r="N4" s="2">
        <f t="shared" si="1"/>
        <v>8</v>
      </c>
      <c r="O4" s="2">
        <f t="shared" si="2"/>
        <v>9</v>
      </c>
      <c r="P4" s="2">
        <f t="shared" si="3"/>
        <v>4</v>
      </c>
    </row>
    <row r="5" spans="1:16" x14ac:dyDescent="0.25">
      <c r="A5" s="2" t="s">
        <v>5</v>
      </c>
      <c r="B5" s="2" t="s">
        <v>9</v>
      </c>
      <c r="C5" s="7">
        <f>'Cobertura Rotina &lt; 2 anos'!F5</f>
        <v>0.5991253644314869</v>
      </c>
      <c r="D5" s="7">
        <f>'Cobertura Rotina &lt; 2 anos'!N5</f>
        <v>0.9271137026239068</v>
      </c>
      <c r="E5" s="7">
        <f>'Cobertura Rotina &lt; 2 anos'!H5</f>
        <v>0.92274052478134116</v>
      </c>
      <c r="F5" s="7">
        <f>'Cobertura Rotina &lt; 2 anos'!J5</f>
        <v>0.9139941690962099</v>
      </c>
      <c r="G5" s="7">
        <f>'Cobertura Rotina &lt; 2 anos'!L5</f>
        <v>0.94460641399416911</v>
      </c>
      <c r="H5" s="7">
        <f>'Cobertura Rotina &lt; 2 anos'!V5</f>
        <v>0.9271137026239068</v>
      </c>
      <c r="I5" s="7">
        <f>'Cobertura Rotina &lt; 2 anos'!P5</f>
        <v>0.870262390670554</v>
      </c>
      <c r="J5" s="7">
        <f>'Cobertura Rotina &lt; 2 anos'!R5</f>
        <v>0.83965014577259478</v>
      </c>
      <c r="K5" s="7">
        <f>'Cobertura Rotina &lt; 2 anos'!T5</f>
        <v>0.97521865889212833</v>
      </c>
      <c r="L5" s="7">
        <f>'Cobertura Rotina &lt; 2 anos'!X5</f>
        <v>0.92274052478134116</v>
      </c>
      <c r="M5" s="2">
        <f t="shared" si="0"/>
        <v>1</v>
      </c>
      <c r="N5" s="2">
        <f t="shared" si="1"/>
        <v>1</v>
      </c>
      <c r="O5" s="2">
        <f t="shared" si="2"/>
        <v>2</v>
      </c>
      <c r="P5" s="2">
        <f t="shared" si="3"/>
        <v>0</v>
      </c>
    </row>
    <row r="6" spans="1:16" x14ac:dyDescent="0.25">
      <c r="A6" s="2" t="s">
        <v>5</v>
      </c>
      <c r="B6" s="2" t="s">
        <v>10</v>
      </c>
      <c r="C6" s="7">
        <f>'Cobertura Rotina &lt; 2 anos'!F6</f>
        <v>0.62589928057553956</v>
      </c>
      <c r="D6" s="7">
        <f>'Cobertura Rotina &lt; 2 anos'!N6</f>
        <v>0.91726618705035967</v>
      </c>
      <c r="E6" s="7">
        <f>'Cobertura Rotina &lt; 2 anos'!H6</f>
        <v>0.65827338129496404</v>
      </c>
      <c r="F6" s="7">
        <f>'Cobertura Rotina &lt; 2 anos'!J6</f>
        <v>0.67985611510791366</v>
      </c>
      <c r="G6" s="7">
        <f>'Cobertura Rotina &lt; 2 anos'!L6</f>
        <v>0.91726618705035967</v>
      </c>
      <c r="H6" s="7">
        <f>'Cobertura Rotina &lt; 2 anos'!V6</f>
        <v>0.67985611510791366</v>
      </c>
      <c r="I6" s="7">
        <f>'Cobertura Rotina &lt; 2 anos'!P6</f>
        <v>0.76618705035971224</v>
      </c>
      <c r="J6" s="7">
        <f>'Cobertura Rotina &lt; 2 anos'!R6</f>
        <v>0.76618705035971224</v>
      </c>
      <c r="K6" s="7">
        <f>'Cobertura Rotina &lt; 2 anos'!T6</f>
        <v>0.86330935251798557</v>
      </c>
      <c r="L6" s="7">
        <f>'Cobertura Rotina &lt; 2 anos'!X6</f>
        <v>0.88489208633093519</v>
      </c>
      <c r="M6" s="2">
        <f t="shared" si="0"/>
        <v>1</v>
      </c>
      <c r="N6" s="2">
        <f t="shared" si="1"/>
        <v>0</v>
      </c>
      <c r="O6" s="2">
        <f t="shared" si="2"/>
        <v>1</v>
      </c>
      <c r="P6" s="2">
        <f t="shared" si="3"/>
        <v>0</v>
      </c>
    </row>
    <row r="7" spans="1:16" x14ac:dyDescent="0.25">
      <c r="A7" s="2" t="s">
        <v>4</v>
      </c>
      <c r="B7" s="2" t="s">
        <v>11</v>
      </c>
      <c r="C7" s="7">
        <f>'Cobertura Rotina &lt; 2 anos'!F7</f>
        <v>0.44554455445544555</v>
      </c>
      <c r="D7" s="7">
        <f>'Cobertura Rotina &lt; 2 anos'!N7</f>
        <v>0.9356435643564357</v>
      </c>
      <c r="E7" s="7">
        <f>'Cobertura Rotina &lt; 2 anos'!H7</f>
        <v>0.78712871287128716</v>
      </c>
      <c r="F7" s="7">
        <f>'Cobertura Rotina &lt; 2 anos'!J7</f>
        <v>0.78712871287128716</v>
      </c>
      <c r="G7" s="7">
        <f>'Cobertura Rotina &lt; 2 anos'!L7</f>
        <v>0.92079207920792083</v>
      </c>
      <c r="H7" s="7">
        <f>'Cobertura Rotina &lt; 2 anos'!V7</f>
        <v>0.83168316831683176</v>
      </c>
      <c r="I7" s="7">
        <f>'Cobertura Rotina &lt; 2 anos'!P7</f>
        <v>0.86138613861386149</v>
      </c>
      <c r="J7" s="7">
        <f>'Cobertura Rotina &lt; 2 anos'!R7</f>
        <v>0.65346534653465349</v>
      </c>
      <c r="K7" s="7">
        <f>'Cobertura Rotina &lt; 2 anos'!T7</f>
        <v>1.0841584158415842</v>
      </c>
      <c r="L7" s="7">
        <f>'Cobertura Rotina &lt; 2 anos'!X7</f>
        <v>1.0396039603960396</v>
      </c>
      <c r="M7" s="2">
        <f t="shared" si="0"/>
        <v>1</v>
      </c>
      <c r="N7" s="2">
        <f t="shared" si="1"/>
        <v>2</v>
      </c>
      <c r="O7" s="2">
        <f t="shared" si="2"/>
        <v>3</v>
      </c>
      <c r="P7" s="2">
        <f t="shared" si="3"/>
        <v>0</v>
      </c>
    </row>
    <row r="8" spans="1:16" x14ac:dyDescent="0.25">
      <c r="A8" s="2" t="s">
        <v>5</v>
      </c>
      <c r="B8" s="2" t="s">
        <v>12</v>
      </c>
      <c r="C8" s="7">
        <f>'Cobertura Rotina &lt; 2 anos'!F8</f>
        <v>0.75964010282776351</v>
      </c>
      <c r="D8" s="7">
        <f>'Cobertura Rotina &lt; 2 anos'!N8</f>
        <v>0.98329048843187672</v>
      </c>
      <c r="E8" s="7">
        <f>'Cobertura Rotina &lt; 2 anos'!H8</f>
        <v>0.94087403598971731</v>
      </c>
      <c r="F8" s="7">
        <f>'Cobertura Rotina &lt; 2 anos'!J8</f>
        <v>0.92930591259640105</v>
      </c>
      <c r="G8" s="7">
        <f>'Cobertura Rotina &lt; 2 anos'!L8</f>
        <v>0.97943444730077123</v>
      </c>
      <c r="H8" s="7">
        <f>'Cobertura Rotina &lt; 2 anos'!V8</f>
        <v>1.0719794344473008</v>
      </c>
      <c r="I8" s="7">
        <f>'Cobertura Rotina &lt; 2 anos'!P8</f>
        <v>0.95244215938303345</v>
      </c>
      <c r="J8" s="7">
        <f>'Cobertura Rotina &lt; 2 anos'!R8</f>
        <v>0.74807197943444736</v>
      </c>
      <c r="K8" s="7">
        <f>'Cobertura Rotina &lt; 2 anos'!T8</f>
        <v>1.025706940874036</v>
      </c>
      <c r="L8" s="7">
        <f>'Cobertura Rotina &lt; 2 anos'!X8</f>
        <v>0.91388174807197953</v>
      </c>
      <c r="M8" s="2">
        <f t="shared" si="0"/>
        <v>1</v>
      </c>
      <c r="N8" s="2">
        <f t="shared" si="1"/>
        <v>4</v>
      </c>
      <c r="O8" s="2">
        <f t="shared" si="2"/>
        <v>5</v>
      </c>
      <c r="P8" s="2">
        <f t="shared" si="3"/>
        <v>2</v>
      </c>
    </row>
    <row r="9" spans="1:16" x14ac:dyDescent="0.25">
      <c r="A9" s="2" t="s">
        <v>5</v>
      </c>
      <c r="B9" s="2" t="s">
        <v>13</v>
      </c>
      <c r="C9" s="7">
        <f>'Cobertura Rotina &lt; 2 anos'!F9</f>
        <v>1.04</v>
      </c>
      <c r="D9" s="7">
        <f>'Cobertura Rotina &lt; 2 anos'!N9</f>
        <v>0.88</v>
      </c>
      <c r="E9" s="7">
        <f>'Cobertura Rotina &lt; 2 anos'!H9</f>
        <v>0.82</v>
      </c>
      <c r="F9" s="7">
        <f>'Cobertura Rotina &lt; 2 anos'!J9</f>
        <v>0.84</v>
      </c>
      <c r="G9" s="7">
        <f>'Cobertura Rotina &lt; 2 anos'!L9</f>
        <v>0.78</v>
      </c>
      <c r="H9" s="7">
        <f>'Cobertura Rotina &lt; 2 anos'!V9</f>
        <v>1.18</v>
      </c>
      <c r="I9" s="7">
        <f>'Cobertura Rotina &lt; 2 anos'!P9</f>
        <v>0.7</v>
      </c>
      <c r="J9" s="7">
        <f>'Cobertura Rotina &lt; 2 anos'!R9</f>
        <v>0.76</v>
      </c>
      <c r="K9" s="7">
        <f>'Cobertura Rotina &lt; 2 anos'!T9</f>
        <v>0.9</v>
      </c>
      <c r="L9" s="7">
        <f>'Cobertura Rotina &lt; 2 anos'!X9</f>
        <v>0.88</v>
      </c>
      <c r="M9" s="2">
        <f t="shared" si="0"/>
        <v>1</v>
      </c>
      <c r="N9" s="2">
        <f t="shared" si="1"/>
        <v>1</v>
      </c>
      <c r="O9" s="2">
        <f t="shared" si="2"/>
        <v>2</v>
      </c>
      <c r="P9" s="2">
        <f t="shared" si="3"/>
        <v>1</v>
      </c>
    </row>
    <row r="10" spans="1:16" x14ac:dyDescent="0.25">
      <c r="A10" s="2" t="s">
        <v>2</v>
      </c>
      <c r="B10" s="2" t="s">
        <v>14</v>
      </c>
      <c r="C10" s="7">
        <f>'Cobertura Rotina &lt; 2 anos'!F10</f>
        <v>0.8954451345755694</v>
      </c>
      <c r="D10" s="7">
        <f>'Cobertura Rotina &lt; 2 anos'!N10</f>
        <v>0.99482401656314701</v>
      </c>
      <c r="E10" s="7">
        <f>'Cobertura Rotina &lt; 2 anos'!H10</f>
        <v>0.94202898550724634</v>
      </c>
      <c r="F10" s="7">
        <f>'Cobertura Rotina &lt; 2 anos'!J10</f>
        <v>0.94202898550724634</v>
      </c>
      <c r="G10" s="7">
        <f>'Cobertura Rotina &lt; 2 anos'!L10</f>
        <v>1.0300207039337475</v>
      </c>
      <c r="H10" s="7">
        <f>'Cobertura Rotina &lt; 2 anos'!V10</f>
        <v>0.96376811594202894</v>
      </c>
      <c r="I10" s="7">
        <f>'Cobertura Rotina &lt; 2 anos'!P10</f>
        <v>0.9668737060041408</v>
      </c>
      <c r="J10" s="7">
        <f>'Cobertura Rotina &lt; 2 anos'!R10</f>
        <v>0.83229813664596275</v>
      </c>
      <c r="K10" s="7">
        <f>'Cobertura Rotina &lt; 2 anos'!T10</f>
        <v>0.94099378881987583</v>
      </c>
      <c r="L10" s="7">
        <f>'Cobertura Rotina &lt; 2 anos'!X10</f>
        <v>0.8354037267080745</v>
      </c>
      <c r="M10" s="2">
        <f t="shared" si="0"/>
        <v>1</v>
      </c>
      <c r="N10" s="2">
        <f t="shared" si="1"/>
        <v>3</v>
      </c>
      <c r="O10" s="2">
        <f t="shared" si="2"/>
        <v>4</v>
      </c>
      <c r="P10" s="2">
        <f t="shared" si="3"/>
        <v>2</v>
      </c>
    </row>
    <row r="11" spans="1:16" x14ac:dyDescent="0.25">
      <c r="A11" s="2" t="s">
        <v>5</v>
      </c>
      <c r="B11" s="2" t="s">
        <v>15</v>
      </c>
      <c r="C11" s="7">
        <f>'Cobertura Rotina &lt; 2 anos'!F11</f>
        <v>8.2758620689655171E-2</v>
      </c>
      <c r="D11" s="7">
        <f>'Cobertura Rotina &lt; 2 anos'!N11</f>
        <v>1.0137931034482759</v>
      </c>
      <c r="E11" s="7">
        <f>'Cobertura Rotina &lt; 2 anos'!H11</f>
        <v>1.0551724137931033</v>
      </c>
      <c r="F11" s="7">
        <f>'Cobertura Rotina &lt; 2 anos'!J11</f>
        <v>1.0551724137931033</v>
      </c>
      <c r="G11" s="7">
        <f>'Cobertura Rotina &lt; 2 anos'!L11</f>
        <v>1.0034482758620689</v>
      </c>
      <c r="H11" s="7">
        <f>'Cobertura Rotina &lt; 2 anos'!V11</f>
        <v>0.97241379310344822</v>
      </c>
      <c r="I11" s="7">
        <f>'Cobertura Rotina &lt; 2 anos'!P11</f>
        <v>0.98275862068965514</v>
      </c>
      <c r="J11" s="7">
        <f>'Cobertura Rotina &lt; 2 anos'!R11</f>
        <v>0.89999999999999991</v>
      </c>
      <c r="K11" s="7">
        <f>'Cobertura Rotina &lt; 2 anos'!T11</f>
        <v>0.86896551724137927</v>
      </c>
      <c r="L11" s="7">
        <f>'Cobertura Rotina &lt; 2 anos'!X11</f>
        <v>0.8172413793103448</v>
      </c>
      <c r="M11" s="2">
        <f t="shared" si="0"/>
        <v>1</v>
      </c>
      <c r="N11" s="2">
        <f t="shared" si="1"/>
        <v>5</v>
      </c>
      <c r="O11" s="2">
        <f t="shared" si="2"/>
        <v>6</v>
      </c>
      <c r="P11" s="2">
        <f t="shared" si="3"/>
        <v>4</v>
      </c>
    </row>
    <row r="12" spans="1:16" x14ac:dyDescent="0.25">
      <c r="A12" s="2" t="s">
        <v>4</v>
      </c>
      <c r="B12" s="2" t="s">
        <v>16</v>
      </c>
      <c r="C12" s="7">
        <f>'Cobertura Rotina &lt; 2 anos'!F12</f>
        <v>0.41052631578947368</v>
      </c>
      <c r="D12" s="7">
        <f>'Cobertura Rotina &lt; 2 anos'!N12</f>
        <v>0.92368421052631577</v>
      </c>
      <c r="E12" s="7">
        <f>'Cobertura Rotina &lt; 2 anos'!H12</f>
        <v>0.81710526315789467</v>
      </c>
      <c r="F12" s="7">
        <f>'Cobertura Rotina &lt; 2 anos'!J12</f>
        <v>0.82499999999999996</v>
      </c>
      <c r="G12" s="7">
        <f>'Cobertura Rotina &lt; 2 anos'!L12</f>
        <v>0.95131578947368423</v>
      </c>
      <c r="H12" s="7">
        <f>'Cobertura Rotina &lt; 2 anos'!V12</f>
        <v>1.0026315789473683</v>
      </c>
      <c r="I12" s="7">
        <f>'Cobertura Rotina &lt; 2 anos'!P12</f>
        <v>0.88421052631578945</v>
      </c>
      <c r="J12" s="7">
        <f>'Cobertura Rotina &lt; 2 anos'!R12</f>
        <v>0.88026315789473686</v>
      </c>
      <c r="K12" s="7">
        <f>'Cobertura Rotina &lt; 2 anos'!T12</f>
        <v>1.0539473684210525</v>
      </c>
      <c r="L12" s="7">
        <f>'Cobertura Rotina &lt; 2 anos'!X12</f>
        <v>0.90394736842105261</v>
      </c>
      <c r="M12" s="2">
        <f t="shared" si="0"/>
        <v>1</v>
      </c>
      <c r="N12" s="2">
        <f t="shared" si="1"/>
        <v>3</v>
      </c>
      <c r="O12" s="2">
        <f t="shared" si="2"/>
        <v>4</v>
      </c>
      <c r="P12" s="2">
        <f t="shared" si="3"/>
        <v>2</v>
      </c>
    </row>
    <row r="13" spans="1:16" x14ac:dyDescent="0.25">
      <c r="A13" s="2" t="s">
        <v>3</v>
      </c>
      <c r="B13" s="2" t="s">
        <v>17</v>
      </c>
      <c r="C13" s="7">
        <f>'Cobertura Rotina &lt; 2 anos'!F13</f>
        <v>0.54976303317535546</v>
      </c>
      <c r="D13" s="7">
        <f>'Cobertura Rotina &lt; 2 anos'!N13</f>
        <v>0.81516587677725116</v>
      </c>
      <c r="E13" s="7">
        <f>'Cobertura Rotina &lt; 2 anos'!H13</f>
        <v>0.81990521327014221</v>
      </c>
      <c r="F13" s="7">
        <f>'Cobertura Rotina &lt; 2 anos'!J13</f>
        <v>0.80568720379146919</v>
      </c>
      <c r="G13" s="7">
        <f>'Cobertura Rotina &lt; 2 anos'!L13</f>
        <v>0.84123222748815163</v>
      </c>
      <c r="H13" s="7">
        <f>'Cobertura Rotina &lt; 2 anos'!V13</f>
        <v>0.73222748815165872</v>
      </c>
      <c r="I13" s="7">
        <f>'Cobertura Rotina &lt; 2 anos'!P13</f>
        <v>0.84360189573459721</v>
      </c>
      <c r="J13" s="7">
        <f>'Cobertura Rotina &lt; 2 anos'!R13</f>
        <v>0.75355450236966826</v>
      </c>
      <c r="K13" s="7">
        <f>'Cobertura Rotina &lt; 2 anos'!T13</f>
        <v>0.72511848341232232</v>
      </c>
      <c r="L13" s="7">
        <f>'Cobertura Rotina &lt; 2 anos'!X13</f>
        <v>0.64454976303317535</v>
      </c>
      <c r="M13" s="2">
        <f t="shared" si="0"/>
        <v>0</v>
      </c>
      <c r="N13" s="2">
        <f t="shared" si="1"/>
        <v>0</v>
      </c>
      <c r="O13" s="2">
        <f t="shared" si="2"/>
        <v>0</v>
      </c>
      <c r="P13" s="2">
        <f t="shared" si="3"/>
        <v>0</v>
      </c>
    </row>
    <row r="14" spans="1:16" x14ac:dyDescent="0.25">
      <c r="A14" s="2" t="s">
        <v>3</v>
      </c>
      <c r="B14" s="2" t="s">
        <v>18</v>
      </c>
      <c r="C14" s="7">
        <f>'Cobertura Rotina &lt; 2 anos'!F14</f>
        <v>0.82228915662650603</v>
      </c>
      <c r="D14" s="7">
        <f>'Cobertura Rotina &lt; 2 anos'!N14</f>
        <v>1.2469879518072289</v>
      </c>
      <c r="E14" s="7">
        <f>'Cobertura Rotina &lt; 2 anos'!H14</f>
        <v>1.2289156626506024</v>
      </c>
      <c r="F14" s="7">
        <f>'Cobertura Rotina &lt; 2 anos'!J14</f>
        <v>1.256024096385542</v>
      </c>
      <c r="G14" s="7">
        <f>'Cobertura Rotina &lt; 2 anos'!L14</f>
        <v>1.2108433734939759</v>
      </c>
      <c r="H14" s="7">
        <f>'Cobertura Rotina &lt; 2 anos'!V14</f>
        <v>1.1204819277108433</v>
      </c>
      <c r="I14" s="7">
        <f>'Cobertura Rotina &lt; 2 anos'!P14</f>
        <v>1.0753012048192772</v>
      </c>
      <c r="J14" s="7">
        <f>'Cobertura Rotina &lt; 2 anos'!R14</f>
        <v>1.0843373493975903</v>
      </c>
      <c r="K14" s="7">
        <f>'Cobertura Rotina &lt; 2 anos'!T14</f>
        <v>1.1114457831325302</v>
      </c>
      <c r="L14" s="7">
        <f>'Cobertura Rotina &lt; 2 anos'!X14</f>
        <v>0.95783132530120474</v>
      </c>
      <c r="M14" s="2">
        <f t="shared" si="0"/>
        <v>1</v>
      </c>
      <c r="N14" s="2">
        <f t="shared" si="1"/>
        <v>8</v>
      </c>
      <c r="O14" s="2">
        <f t="shared" si="2"/>
        <v>9</v>
      </c>
      <c r="P14" s="2">
        <f t="shared" si="3"/>
        <v>4</v>
      </c>
    </row>
    <row r="15" spans="1:16" x14ac:dyDescent="0.25">
      <c r="A15" s="2" t="s">
        <v>5</v>
      </c>
      <c r="B15" s="2" t="s">
        <v>19</v>
      </c>
      <c r="C15" s="7">
        <f>'Cobertura Rotina &lt; 2 anos'!F15</f>
        <v>1.1422018348623852</v>
      </c>
      <c r="D15" s="7">
        <f>'Cobertura Rotina &lt; 2 anos'!N15</f>
        <v>0.99082568807339444</v>
      </c>
      <c r="E15" s="7">
        <f>'Cobertura Rotina &lt; 2 anos'!H15</f>
        <v>0.94954128440366969</v>
      </c>
      <c r="F15" s="7">
        <f>'Cobertura Rotina &lt; 2 anos'!J15</f>
        <v>0.94954128440366969</v>
      </c>
      <c r="G15" s="7">
        <f>'Cobertura Rotina &lt; 2 anos'!L15</f>
        <v>1.0045871559633026</v>
      </c>
      <c r="H15" s="7">
        <f>'Cobertura Rotina &lt; 2 anos'!V15</f>
        <v>1.1834862385321101</v>
      </c>
      <c r="I15" s="7">
        <f>'Cobertura Rotina &lt; 2 anos'!P15</f>
        <v>1.0871559633027523</v>
      </c>
      <c r="J15" s="7">
        <f>'Cobertura Rotina &lt; 2 anos'!R15</f>
        <v>0.92201834862385312</v>
      </c>
      <c r="K15" s="7">
        <f>'Cobertura Rotina &lt; 2 anos'!T15</f>
        <v>1.1146788990825687</v>
      </c>
      <c r="L15" s="7">
        <f>'Cobertura Rotina &lt; 2 anos'!X15</f>
        <v>0.81192660550458706</v>
      </c>
      <c r="M15" s="2">
        <f t="shared" si="0"/>
        <v>2</v>
      </c>
      <c r="N15" s="2">
        <f t="shared" si="1"/>
        <v>4</v>
      </c>
      <c r="O15" s="2">
        <f t="shared" si="2"/>
        <v>6</v>
      </c>
      <c r="P15" s="2">
        <f t="shared" si="3"/>
        <v>2</v>
      </c>
    </row>
    <row r="16" spans="1:16" x14ac:dyDescent="0.25">
      <c r="A16" s="2" t="s">
        <v>2</v>
      </c>
      <c r="B16" s="2" t="s">
        <v>20</v>
      </c>
      <c r="C16" s="7">
        <f>'Cobertura Rotina &lt; 2 anos'!F16</f>
        <v>0.65024630541871919</v>
      </c>
      <c r="D16" s="7">
        <f>'Cobertura Rotina &lt; 2 anos'!N16</f>
        <v>0.96798029556650245</v>
      </c>
      <c r="E16" s="7">
        <f>'Cobertura Rotina &lt; 2 anos'!H16</f>
        <v>1.0049261083743841</v>
      </c>
      <c r="F16" s="7">
        <f>'Cobertura Rotina &lt; 2 anos'!J16</f>
        <v>0.99753694581280783</v>
      </c>
      <c r="G16" s="7">
        <f>'Cobertura Rotina &lt; 2 anos'!L16</f>
        <v>1.0049261083743841</v>
      </c>
      <c r="H16" s="7">
        <f>'Cobertura Rotina &lt; 2 anos'!V16</f>
        <v>1.2266009852216748</v>
      </c>
      <c r="I16" s="7">
        <f>'Cobertura Rotina &lt; 2 anos'!P16</f>
        <v>0.96798029556650245</v>
      </c>
      <c r="J16" s="7">
        <f>'Cobertura Rotina &lt; 2 anos'!R16</f>
        <v>0.97536945812807874</v>
      </c>
      <c r="K16" s="7">
        <f>'Cobertura Rotina &lt; 2 anos'!T16</f>
        <v>1.0788177339901477</v>
      </c>
      <c r="L16" s="7">
        <f>'Cobertura Rotina &lt; 2 anos'!X16</f>
        <v>1.0270935960591132</v>
      </c>
      <c r="M16" s="2">
        <f t="shared" si="0"/>
        <v>1</v>
      </c>
      <c r="N16" s="2">
        <f t="shared" si="1"/>
        <v>8</v>
      </c>
      <c r="O16" s="2">
        <f t="shared" si="2"/>
        <v>9</v>
      </c>
      <c r="P16" s="2">
        <f t="shared" si="3"/>
        <v>4</v>
      </c>
    </row>
    <row r="17" spans="1:16" x14ac:dyDescent="0.25">
      <c r="A17" s="2" t="s">
        <v>5</v>
      </c>
      <c r="B17" s="2" t="s">
        <v>21</v>
      </c>
      <c r="C17" s="7">
        <f>'Cobertura Rotina &lt; 2 anos'!F17</f>
        <v>1.8829411764705883</v>
      </c>
      <c r="D17" s="7">
        <f>'Cobertura Rotina &lt; 2 anos'!N17</f>
        <v>0.88294117647058823</v>
      </c>
      <c r="E17" s="7">
        <f>'Cobertura Rotina &lt; 2 anos'!H17</f>
        <v>0.89470588235294113</v>
      </c>
      <c r="F17" s="7">
        <f>'Cobertura Rotina &lt; 2 anos'!J17</f>
        <v>0.88823529411764701</v>
      </c>
      <c r="G17" s="7">
        <f>'Cobertura Rotina &lt; 2 anos'!L17</f>
        <v>0.91647058823529415</v>
      </c>
      <c r="H17" s="7">
        <f>'Cobertura Rotina &lt; 2 anos'!V17</f>
        <v>0.90764705882352936</v>
      </c>
      <c r="I17" s="7">
        <f>'Cobertura Rotina &lt; 2 anos'!P17</f>
        <v>0.87764705882352945</v>
      </c>
      <c r="J17" s="7">
        <f>'Cobertura Rotina &lt; 2 anos'!R17</f>
        <v>0.73941176470588232</v>
      </c>
      <c r="K17" s="7">
        <f>'Cobertura Rotina &lt; 2 anos'!T17</f>
        <v>0.86941176470588233</v>
      </c>
      <c r="L17" s="7">
        <f>'Cobertura Rotina &lt; 2 anos'!X17</f>
        <v>0.68352941176470583</v>
      </c>
      <c r="M17" s="2">
        <f t="shared" si="0"/>
        <v>1</v>
      </c>
      <c r="N17" s="2">
        <f t="shared" si="1"/>
        <v>0</v>
      </c>
      <c r="O17" s="2">
        <f t="shared" si="2"/>
        <v>1</v>
      </c>
      <c r="P17" s="2">
        <f t="shared" si="3"/>
        <v>0</v>
      </c>
    </row>
    <row r="18" spans="1:16" x14ac:dyDescent="0.25">
      <c r="A18" s="2" t="s">
        <v>2</v>
      </c>
      <c r="B18" s="2" t="s">
        <v>22</v>
      </c>
      <c r="C18" s="7">
        <f>'Cobertura Rotina &lt; 2 anos'!F18</f>
        <v>0.60427350427350424</v>
      </c>
      <c r="D18" s="7">
        <f>'Cobertura Rotina &lt; 2 anos'!N18</f>
        <v>0.83817663817663812</v>
      </c>
      <c r="E18" s="7">
        <f>'Cobertura Rotina &lt; 2 anos'!H18</f>
        <v>0.79715099715099713</v>
      </c>
      <c r="F18" s="7">
        <f>'Cobertura Rotina &lt; 2 anos'!J18</f>
        <v>0.79658119658119653</v>
      </c>
      <c r="G18" s="7">
        <f>'Cobertura Rotina &lt; 2 anos'!L18</f>
        <v>0.8683760683760684</v>
      </c>
      <c r="H18" s="7">
        <f>'Cobertura Rotina &lt; 2 anos'!V18</f>
        <v>0.77236467236467232</v>
      </c>
      <c r="I18" s="7">
        <f>'Cobertura Rotina &lt; 2 anos'!P18</f>
        <v>0.81766381766381768</v>
      </c>
      <c r="J18" s="7">
        <f>'Cobertura Rotina &lt; 2 anos'!R18</f>
        <v>0.7424501424501424</v>
      </c>
      <c r="K18" s="7">
        <f>'Cobertura Rotina &lt; 2 anos'!T18</f>
        <v>0.83903133903133909</v>
      </c>
      <c r="L18" s="7">
        <f>'Cobertura Rotina &lt; 2 anos'!X18</f>
        <v>0.66096866096866091</v>
      </c>
      <c r="M18" s="2">
        <f t="shared" si="0"/>
        <v>0</v>
      </c>
      <c r="N18" s="2">
        <f t="shared" si="1"/>
        <v>0</v>
      </c>
      <c r="O18" s="2">
        <f t="shared" si="2"/>
        <v>0</v>
      </c>
      <c r="P18" s="2">
        <f t="shared" si="3"/>
        <v>0</v>
      </c>
    </row>
    <row r="19" spans="1:16" x14ac:dyDescent="0.25">
      <c r="A19" s="2" t="s">
        <v>5</v>
      </c>
      <c r="B19" s="2" t="s">
        <v>23</v>
      </c>
      <c r="C19" s="7">
        <f>'Cobertura Rotina &lt; 2 anos'!F19</f>
        <v>0.86977886977886987</v>
      </c>
      <c r="D19" s="7">
        <f>'Cobertura Rotina &lt; 2 anos'!N19</f>
        <v>1.0982800982800984</v>
      </c>
      <c r="E19" s="7">
        <f>'Cobertura Rotina &lt; 2 anos'!H19</f>
        <v>1.1535626535626538</v>
      </c>
      <c r="F19" s="7">
        <f>'Cobertura Rotina &lt; 2 anos'!J19</f>
        <v>1.1461916461916464</v>
      </c>
      <c r="G19" s="7">
        <f>'Cobertura Rotina &lt; 2 anos'!L19</f>
        <v>1.1093366093366095</v>
      </c>
      <c r="H19" s="7">
        <f>'Cobertura Rotina &lt; 2 anos'!V19</f>
        <v>1.2751842751842752</v>
      </c>
      <c r="I19" s="7">
        <f>'Cobertura Rotina &lt; 2 anos'!P19</f>
        <v>1.0761670761670763</v>
      </c>
      <c r="J19" s="7">
        <f>'Cobertura Rotina &lt; 2 anos'!R19</f>
        <v>1.1130221130221132</v>
      </c>
      <c r="K19" s="7">
        <f>'Cobertura Rotina &lt; 2 anos'!T19</f>
        <v>1.0909090909090911</v>
      </c>
      <c r="L19" s="7">
        <f>'Cobertura Rotina &lt; 2 anos'!X19</f>
        <v>1.0282555282555284</v>
      </c>
      <c r="M19" s="2">
        <f t="shared" si="0"/>
        <v>1</v>
      </c>
      <c r="N19" s="2">
        <f t="shared" si="1"/>
        <v>8</v>
      </c>
      <c r="O19" s="2">
        <f t="shared" si="2"/>
        <v>9</v>
      </c>
      <c r="P19" s="2">
        <f t="shared" si="3"/>
        <v>4</v>
      </c>
    </row>
    <row r="20" spans="1:16" x14ac:dyDescent="0.25">
      <c r="A20" s="2" t="s">
        <v>4</v>
      </c>
      <c r="B20" s="2" t="s">
        <v>24</v>
      </c>
      <c r="C20" s="7">
        <f>'Cobertura Rotina &lt; 2 anos'!F20</f>
        <v>2.0885311871227366</v>
      </c>
      <c r="D20" s="7">
        <f>'Cobertura Rotina &lt; 2 anos'!N20</f>
        <v>0.85613682092555332</v>
      </c>
      <c r="E20" s="7">
        <f>'Cobertura Rotina &lt; 2 anos'!H20</f>
        <v>0.78269617706237427</v>
      </c>
      <c r="F20" s="7">
        <f>'Cobertura Rotina &lt; 2 anos'!J20</f>
        <v>0.77867203219315895</v>
      </c>
      <c r="G20" s="7">
        <f>'Cobertura Rotina &lt; 2 anos'!L20</f>
        <v>0.85513078470824955</v>
      </c>
      <c r="H20" s="7">
        <f>'Cobertura Rotina &lt; 2 anos'!V20</f>
        <v>0.80281690140845074</v>
      </c>
      <c r="I20" s="7">
        <f>'Cobertura Rotina &lt; 2 anos'!P20</f>
        <v>0.78269617706237427</v>
      </c>
      <c r="J20" s="7">
        <f>'Cobertura Rotina &lt; 2 anos'!R20</f>
        <v>0.72233400402414483</v>
      </c>
      <c r="K20" s="7">
        <f>'Cobertura Rotina &lt; 2 anos'!T20</f>
        <v>0.7716297786720322</v>
      </c>
      <c r="L20" s="7">
        <f>'Cobertura Rotina &lt; 2 anos'!X20</f>
        <v>0.67404426559356134</v>
      </c>
      <c r="M20" s="2">
        <f t="shared" si="0"/>
        <v>1</v>
      </c>
      <c r="N20" s="2">
        <f t="shared" si="1"/>
        <v>0</v>
      </c>
      <c r="O20" s="2">
        <f t="shared" si="2"/>
        <v>1</v>
      </c>
      <c r="P20" s="2">
        <f t="shared" si="3"/>
        <v>0</v>
      </c>
    </row>
    <row r="21" spans="1:16" x14ac:dyDescent="0.25">
      <c r="A21" s="2" t="s">
        <v>3</v>
      </c>
      <c r="B21" s="2" t="s">
        <v>25</v>
      </c>
      <c r="C21" s="7">
        <f>'Cobertura Rotina &lt; 2 anos'!F21</f>
        <v>0.12692307692307692</v>
      </c>
      <c r="D21" s="7">
        <f>'Cobertura Rotina &lt; 2 anos'!N21</f>
        <v>0.95</v>
      </c>
      <c r="E21" s="7">
        <f>'Cobertura Rotina &lt; 2 anos'!H21</f>
        <v>0.9884615384615385</v>
      </c>
      <c r="F21" s="7">
        <f>'Cobertura Rotina &lt; 2 anos'!J21</f>
        <v>0.97692307692307689</v>
      </c>
      <c r="G21" s="7">
        <f>'Cobertura Rotina &lt; 2 anos'!L21</f>
        <v>0.99615384615384617</v>
      </c>
      <c r="H21" s="7">
        <f>'Cobertura Rotina &lt; 2 anos'!V21</f>
        <v>1.0346153846153847</v>
      </c>
      <c r="I21" s="7">
        <f>'Cobertura Rotina &lt; 2 anos'!P21</f>
        <v>0.98076923076923073</v>
      </c>
      <c r="J21" s="7">
        <f>'Cobertura Rotina &lt; 2 anos'!R21</f>
        <v>0.90384615384615385</v>
      </c>
      <c r="K21" s="7">
        <f>'Cobertura Rotina &lt; 2 anos'!T21</f>
        <v>1.023076923076923</v>
      </c>
      <c r="L21" s="7">
        <f>'Cobertura Rotina &lt; 2 anos'!X21</f>
        <v>0.95769230769230773</v>
      </c>
      <c r="M21" s="2">
        <f t="shared" si="0"/>
        <v>1</v>
      </c>
      <c r="N21" s="2">
        <f t="shared" si="1"/>
        <v>7</v>
      </c>
      <c r="O21" s="2">
        <f t="shared" si="2"/>
        <v>8</v>
      </c>
      <c r="P21" s="2">
        <f t="shared" si="3"/>
        <v>4</v>
      </c>
    </row>
    <row r="22" spans="1:16" x14ac:dyDescent="0.25">
      <c r="A22" s="2" t="s">
        <v>2</v>
      </c>
      <c r="B22" s="2" t="s">
        <v>26</v>
      </c>
      <c r="C22" s="7">
        <f>'Cobertura Rotina &lt; 2 anos'!F22</f>
        <v>0</v>
      </c>
      <c r="D22" s="7">
        <f>'Cobertura Rotina &lt; 2 anos'!N22</f>
        <v>0.8089887640449438</v>
      </c>
      <c r="E22" s="7">
        <f>'Cobertura Rotina &lt; 2 anos'!H22</f>
        <v>0.7247191011235955</v>
      </c>
      <c r="F22" s="7">
        <f>'Cobertura Rotina &lt; 2 anos'!J22</f>
        <v>0.7331460674157303</v>
      </c>
      <c r="G22" s="7">
        <f>'Cobertura Rotina &lt; 2 anos'!L22</f>
        <v>0.79213483146067409</v>
      </c>
      <c r="H22" s="7">
        <f>'Cobertura Rotina &lt; 2 anos'!V22</f>
        <v>0.81741573033707859</v>
      </c>
      <c r="I22" s="7">
        <f>'Cobertura Rotina &lt; 2 anos'!P22</f>
        <v>0.7584269662921348</v>
      </c>
      <c r="J22" s="7">
        <f>'Cobertura Rotina &lt; 2 anos'!R22</f>
        <v>0.7752808988764045</v>
      </c>
      <c r="K22" s="7">
        <f>'Cobertura Rotina &lt; 2 anos'!T22</f>
        <v>0.87640449438202239</v>
      </c>
      <c r="L22" s="7">
        <f>'Cobertura Rotina &lt; 2 anos'!X22</f>
        <v>0.84269662921348309</v>
      </c>
      <c r="M22" s="2">
        <f t="shared" si="0"/>
        <v>0</v>
      </c>
      <c r="N22" s="2">
        <f t="shared" si="1"/>
        <v>0</v>
      </c>
      <c r="O22" s="2">
        <f t="shared" si="2"/>
        <v>0</v>
      </c>
      <c r="P22" s="2">
        <f t="shared" si="3"/>
        <v>0</v>
      </c>
    </row>
    <row r="23" spans="1:16" x14ac:dyDescent="0.25">
      <c r="A23" s="2" t="s">
        <v>5</v>
      </c>
      <c r="B23" s="2" t="s">
        <v>27</v>
      </c>
      <c r="C23" s="7">
        <f>'Cobertura Rotina &lt; 2 anos'!F23</f>
        <v>0.83898305084745761</v>
      </c>
      <c r="D23" s="7">
        <f>'Cobertura Rotina &lt; 2 anos'!N23</f>
        <v>0.96610169491525422</v>
      </c>
      <c r="E23" s="7">
        <f>'Cobertura Rotina &lt; 2 anos'!H23</f>
        <v>1.1440677966101693</v>
      </c>
      <c r="F23" s="7">
        <f>'Cobertura Rotina &lt; 2 anos'!J23</f>
        <v>1.1440677966101693</v>
      </c>
      <c r="G23" s="7">
        <f>'Cobertura Rotina &lt; 2 anos'!L23</f>
        <v>0.96610169491525422</v>
      </c>
      <c r="H23" s="7">
        <f>'Cobertura Rotina &lt; 2 anos'!V23</f>
        <v>1.1186440677966101</v>
      </c>
      <c r="I23" s="7">
        <f>'Cobertura Rotina &lt; 2 anos'!P23</f>
        <v>1.0932203389830508</v>
      </c>
      <c r="J23" s="7">
        <f>'Cobertura Rotina &lt; 2 anos'!R23</f>
        <v>0.83898305084745761</v>
      </c>
      <c r="K23" s="7">
        <f>'Cobertura Rotina &lt; 2 anos'!T23</f>
        <v>1.0423728813559321</v>
      </c>
      <c r="L23" s="7">
        <f>'Cobertura Rotina &lt; 2 anos'!X23</f>
        <v>1.0169491525423728</v>
      </c>
      <c r="M23" s="2">
        <f t="shared" si="0"/>
        <v>1</v>
      </c>
      <c r="N23" s="2">
        <f t="shared" si="1"/>
        <v>7</v>
      </c>
      <c r="O23" s="2">
        <f t="shared" si="2"/>
        <v>8</v>
      </c>
      <c r="P23" s="2">
        <f t="shared" si="3"/>
        <v>4</v>
      </c>
    </row>
    <row r="24" spans="1:16" x14ac:dyDescent="0.25">
      <c r="A24" s="2" t="s">
        <v>2</v>
      </c>
      <c r="B24" s="2" t="s">
        <v>28</v>
      </c>
      <c r="C24" s="7">
        <f>'Cobertura Rotina &lt; 2 anos'!F24</f>
        <v>0.1760722347629797</v>
      </c>
      <c r="D24" s="7">
        <f>'Cobertura Rotina &lt; 2 anos'!N24</f>
        <v>0.95146726862302489</v>
      </c>
      <c r="E24" s="7">
        <f>'Cobertura Rotina &lt; 2 anos'!H24</f>
        <v>0.97516930022573367</v>
      </c>
      <c r="F24" s="7">
        <f>'Cobertura Rotina &lt; 2 anos'!J24</f>
        <v>0.97516930022573367</v>
      </c>
      <c r="G24" s="7">
        <f>'Cobertura Rotina &lt; 2 anos'!L24</f>
        <v>0.95823927765237027</v>
      </c>
      <c r="H24" s="7">
        <f>'Cobertura Rotina &lt; 2 anos'!V24</f>
        <v>0.89729119638826194</v>
      </c>
      <c r="I24" s="7">
        <f>'Cobertura Rotina &lt; 2 anos'!P24</f>
        <v>0.9446952595936795</v>
      </c>
      <c r="J24" s="7">
        <f>'Cobertura Rotina &lt; 2 anos'!R24</f>
        <v>0.94130925507900687</v>
      </c>
      <c r="K24" s="7">
        <f>'Cobertura Rotina &lt; 2 anos'!T24</f>
        <v>0.92437923250564336</v>
      </c>
      <c r="L24" s="7">
        <f>'Cobertura Rotina &lt; 2 anos'!X24</f>
        <v>0.83295711060948086</v>
      </c>
      <c r="M24" s="2">
        <f t="shared" si="0"/>
        <v>1</v>
      </c>
      <c r="N24" s="2">
        <f t="shared" si="1"/>
        <v>3</v>
      </c>
      <c r="O24" s="2">
        <f t="shared" si="2"/>
        <v>4</v>
      </c>
      <c r="P24" s="2">
        <f t="shared" si="3"/>
        <v>3</v>
      </c>
    </row>
    <row r="25" spans="1:16" x14ac:dyDescent="0.25">
      <c r="A25" s="2" t="s">
        <v>5</v>
      </c>
      <c r="B25" s="2" t="s">
        <v>29</v>
      </c>
      <c r="C25" s="7">
        <f>'Cobertura Rotina &lt; 2 anos'!F25</f>
        <v>0.71511627906976738</v>
      </c>
      <c r="D25" s="7">
        <f>'Cobertura Rotina &lt; 2 anos'!N25</f>
        <v>1.0988372093023255</v>
      </c>
      <c r="E25" s="7">
        <f>'Cobertura Rotina &lt; 2 anos'!H25</f>
        <v>0.88953488372093015</v>
      </c>
      <c r="F25" s="7">
        <f>'Cobertura Rotina &lt; 2 anos'!J25</f>
        <v>0.90697674418604646</v>
      </c>
      <c r="G25" s="7">
        <f>'Cobertura Rotina &lt; 2 anos'!L25</f>
        <v>1.0813953488372092</v>
      </c>
      <c r="H25" s="7">
        <f>'Cobertura Rotina &lt; 2 anos'!V25</f>
        <v>0.90697674418604646</v>
      </c>
      <c r="I25" s="7">
        <f>'Cobertura Rotina &lt; 2 anos'!P25</f>
        <v>0.92441860465116277</v>
      </c>
      <c r="J25" s="7">
        <f>'Cobertura Rotina &lt; 2 anos'!R25</f>
        <v>0.80232558139534882</v>
      </c>
      <c r="K25" s="7">
        <f>'Cobertura Rotina &lt; 2 anos'!T25</f>
        <v>0.85465116279069764</v>
      </c>
      <c r="L25" s="7">
        <f>'Cobertura Rotina &lt; 2 anos'!X25</f>
        <v>0.7674418604651162</v>
      </c>
      <c r="M25" s="2">
        <f t="shared" si="0"/>
        <v>1</v>
      </c>
      <c r="N25" s="2">
        <f t="shared" si="1"/>
        <v>1</v>
      </c>
      <c r="O25" s="2">
        <f t="shared" si="2"/>
        <v>2</v>
      </c>
      <c r="P25" s="2">
        <f t="shared" si="3"/>
        <v>1</v>
      </c>
    </row>
    <row r="26" spans="1:16" x14ac:dyDescent="0.25">
      <c r="A26" s="2" t="s">
        <v>3</v>
      </c>
      <c r="B26" s="2" t="s">
        <v>30</v>
      </c>
      <c r="C26" s="7">
        <f>'Cobertura Rotina &lt; 2 anos'!F26</f>
        <v>0.60231660231660233</v>
      </c>
      <c r="D26" s="7">
        <f>'Cobertura Rotina &lt; 2 anos'!N26</f>
        <v>0.96138996138996147</v>
      </c>
      <c r="E26" s="7">
        <f>'Cobertura Rotina &lt; 2 anos'!H26</f>
        <v>0.95559845559845569</v>
      </c>
      <c r="F26" s="7">
        <f>'Cobertura Rotina &lt; 2 anos'!J26</f>
        <v>0.93243243243243246</v>
      </c>
      <c r="G26" s="7">
        <f>'Cobertura Rotina &lt; 2 anos'!L26</f>
        <v>0.99034749034749037</v>
      </c>
      <c r="H26" s="7">
        <f>'Cobertura Rotina &lt; 2 anos'!V26</f>
        <v>0.90347490347490356</v>
      </c>
      <c r="I26" s="7">
        <f>'Cobertura Rotina &lt; 2 anos'!P26</f>
        <v>0.92664092664092668</v>
      </c>
      <c r="J26" s="7">
        <f>'Cobertura Rotina &lt; 2 anos'!R26</f>
        <v>0.90347490347490356</v>
      </c>
      <c r="K26" s="7">
        <f>'Cobertura Rotina &lt; 2 anos'!T26</f>
        <v>0.75289575289575295</v>
      </c>
      <c r="L26" s="7">
        <f>'Cobertura Rotina &lt; 2 anos'!X26</f>
        <v>0.74131274131274139</v>
      </c>
      <c r="M26" s="2">
        <f t="shared" si="0"/>
        <v>1</v>
      </c>
      <c r="N26" s="2">
        <f t="shared" si="1"/>
        <v>2</v>
      </c>
      <c r="O26" s="2">
        <f t="shared" si="2"/>
        <v>3</v>
      </c>
      <c r="P26" s="2">
        <f t="shared" si="3"/>
        <v>2</v>
      </c>
    </row>
    <row r="27" spans="1:16" x14ac:dyDescent="0.25">
      <c r="A27" s="2" t="s">
        <v>2</v>
      </c>
      <c r="B27" s="2" t="s">
        <v>31</v>
      </c>
      <c r="C27" s="7">
        <f>'Cobertura Rotina &lt; 2 anos'!F27</f>
        <v>0.51476014760147604</v>
      </c>
      <c r="D27" s="7">
        <f>'Cobertura Rotina &lt; 2 anos'!N27</f>
        <v>0.84132841328413288</v>
      </c>
      <c r="E27" s="7">
        <f>'Cobertura Rotina &lt; 2 anos'!H27</f>
        <v>0.79704797047970488</v>
      </c>
      <c r="F27" s="7">
        <f>'Cobertura Rotina &lt; 2 anos'!J27</f>
        <v>0.8136531365313654</v>
      </c>
      <c r="G27" s="7">
        <f>'Cobertura Rotina &lt; 2 anos'!L27</f>
        <v>0.84686346863468642</v>
      </c>
      <c r="H27" s="7">
        <f>'Cobertura Rotina &lt; 2 anos'!V27</f>
        <v>0.91881918819188202</v>
      </c>
      <c r="I27" s="7">
        <f>'Cobertura Rotina &lt; 2 anos'!P27</f>
        <v>0.84686346863468642</v>
      </c>
      <c r="J27" s="7">
        <f>'Cobertura Rotina &lt; 2 anos'!R27</f>
        <v>0.71955719557195574</v>
      </c>
      <c r="K27" s="7">
        <f>'Cobertura Rotina &lt; 2 anos'!T27</f>
        <v>0.7859778597785978</v>
      </c>
      <c r="L27" s="7">
        <f>'Cobertura Rotina &lt; 2 anos'!X27</f>
        <v>0.7859778597785978</v>
      </c>
      <c r="M27" s="2">
        <f t="shared" si="0"/>
        <v>0</v>
      </c>
      <c r="N27" s="2">
        <f t="shared" si="1"/>
        <v>0</v>
      </c>
      <c r="O27" s="2">
        <f t="shared" si="2"/>
        <v>0</v>
      </c>
      <c r="P27" s="2">
        <f t="shared" si="3"/>
        <v>0</v>
      </c>
    </row>
    <row r="28" spans="1:16" x14ac:dyDescent="0.25">
      <c r="A28" s="2" t="s">
        <v>4</v>
      </c>
      <c r="B28" s="2" t="s">
        <v>32</v>
      </c>
      <c r="C28" s="7">
        <f>'Cobertura Rotina &lt; 2 anos'!F28</f>
        <v>0.4453125</v>
      </c>
      <c r="D28" s="7">
        <f>'Cobertura Rotina &lt; 2 anos'!N28</f>
        <v>0.94921875</v>
      </c>
      <c r="E28" s="7">
        <f>'Cobertura Rotina &lt; 2 anos'!H28</f>
        <v>0.97265625</v>
      </c>
      <c r="F28" s="7">
        <f>'Cobertura Rotina &lt; 2 anos'!J28</f>
        <v>0.9609375</v>
      </c>
      <c r="G28" s="7">
        <f>'Cobertura Rotina &lt; 2 anos'!L28</f>
        <v>0.92578125</v>
      </c>
      <c r="H28" s="7">
        <f>'Cobertura Rotina &lt; 2 anos'!V28</f>
        <v>1.21875</v>
      </c>
      <c r="I28" s="7">
        <f>'Cobertura Rotina &lt; 2 anos'!P28</f>
        <v>0.890625</v>
      </c>
      <c r="J28" s="7">
        <f>'Cobertura Rotina &lt; 2 anos'!R28</f>
        <v>0.97265625</v>
      </c>
      <c r="K28" s="7">
        <f>'Cobertura Rotina &lt; 2 anos'!T28</f>
        <v>1.25390625</v>
      </c>
      <c r="L28" s="7">
        <f>'Cobertura Rotina &lt; 2 anos'!X28</f>
        <v>1.08984375</v>
      </c>
      <c r="M28" s="2">
        <f t="shared" si="0"/>
        <v>1</v>
      </c>
      <c r="N28" s="2">
        <f t="shared" si="1"/>
        <v>6</v>
      </c>
      <c r="O28" s="2">
        <f t="shared" si="2"/>
        <v>7</v>
      </c>
      <c r="P28" s="2">
        <f t="shared" si="3"/>
        <v>3</v>
      </c>
    </row>
    <row r="29" spans="1:16" x14ac:dyDescent="0.25">
      <c r="A29" s="2" t="s">
        <v>5</v>
      </c>
      <c r="B29" s="2" t="s">
        <v>33</v>
      </c>
      <c r="C29" s="7">
        <f>'Cobertura Rotina &lt; 2 anos'!F29</f>
        <v>0.59790209790209792</v>
      </c>
      <c r="D29" s="7">
        <f>'Cobertura Rotina &lt; 2 anos'!N29</f>
        <v>0.94405594405594406</v>
      </c>
      <c r="E29" s="7">
        <f>'Cobertura Rotina &lt; 2 anos'!H29</f>
        <v>0.86713286713286708</v>
      </c>
      <c r="F29" s="7">
        <f>'Cobertura Rotina &lt; 2 anos'!J29</f>
        <v>0.86363636363636365</v>
      </c>
      <c r="G29" s="7">
        <f>'Cobertura Rotina &lt; 2 anos'!L29</f>
        <v>0.95804195804195802</v>
      </c>
      <c r="H29" s="7">
        <f>'Cobertura Rotina &lt; 2 anos'!V29</f>
        <v>0.75524475524475521</v>
      </c>
      <c r="I29" s="7">
        <f>'Cobertura Rotina &lt; 2 anos'!P29</f>
        <v>0.96153846153846156</v>
      </c>
      <c r="J29" s="7">
        <f>'Cobertura Rotina &lt; 2 anos'!R29</f>
        <v>0.76573426573426573</v>
      </c>
      <c r="K29" s="7">
        <f>'Cobertura Rotina &lt; 2 anos'!T29</f>
        <v>0.75874125874125875</v>
      </c>
      <c r="L29" s="7">
        <f>'Cobertura Rotina &lt; 2 anos'!X29</f>
        <v>0.72727272727272729</v>
      </c>
      <c r="M29" s="2">
        <f t="shared" si="0"/>
        <v>1</v>
      </c>
      <c r="N29" s="2">
        <f t="shared" si="1"/>
        <v>2</v>
      </c>
      <c r="O29" s="2">
        <f t="shared" si="2"/>
        <v>3</v>
      </c>
      <c r="P29" s="2">
        <f t="shared" si="3"/>
        <v>1</v>
      </c>
    </row>
    <row r="30" spans="1:16" x14ac:dyDescent="0.25">
      <c r="A30" s="2" t="s">
        <v>2</v>
      </c>
      <c r="B30" s="2" t="s">
        <v>34</v>
      </c>
      <c r="C30" s="7">
        <f>'Cobertura Rotina &lt; 2 anos'!F30</f>
        <v>0.84065934065934067</v>
      </c>
      <c r="D30" s="7">
        <f>'Cobertura Rotina &lt; 2 anos'!N30</f>
        <v>0.84313186813186813</v>
      </c>
      <c r="E30" s="7">
        <f>'Cobertura Rotina &lt; 2 anos'!H30</f>
        <v>0.78214285714285714</v>
      </c>
      <c r="F30" s="7">
        <f>'Cobertura Rotina &lt; 2 anos'!J30</f>
        <v>0.78626373626373636</v>
      </c>
      <c r="G30" s="7">
        <f>'Cobertura Rotina &lt; 2 anos'!L30</f>
        <v>0.87197802197802199</v>
      </c>
      <c r="H30" s="7">
        <f>'Cobertura Rotina &lt; 2 anos'!V30</f>
        <v>0.83241758241758246</v>
      </c>
      <c r="I30" s="7">
        <f>'Cobertura Rotina &lt; 2 anos'!P30</f>
        <v>0.75576923076923086</v>
      </c>
      <c r="J30" s="7">
        <f>'Cobertura Rotina &lt; 2 anos'!R30</f>
        <v>0.64450549450549455</v>
      </c>
      <c r="K30" s="7">
        <f>'Cobertura Rotina &lt; 2 anos'!T30</f>
        <v>0.85137362637362646</v>
      </c>
      <c r="L30" s="7">
        <f>'Cobertura Rotina &lt; 2 anos'!X30</f>
        <v>0.75576923076923086</v>
      </c>
      <c r="M30" s="2">
        <f t="shared" si="0"/>
        <v>0</v>
      </c>
      <c r="N30" s="2">
        <f t="shared" si="1"/>
        <v>0</v>
      </c>
      <c r="O30" s="2">
        <f t="shared" si="2"/>
        <v>0</v>
      </c>
      <c r="P30" s="2">
        <f t="shared" si="3"/>
        <v>0</v>
      </c>
    </row>
    <row r="31" spans="1:16" x14ac:dyDescent="0.25">
      <c r="A31" s="2" t="s">
        <v>2</v>
      </c>
      <c r="B31" s="2" t="s">
        <v>35</v>
      </c>
      <c r="C31" s="7">
        <f>'Cobertura Rotina &lt; 2 anos'!F31</f>
        <v>0.92119565217391297</v>
      </c>
      <c r="D31" s="7">
        <f>'Cobertura Rotina &lt; 2 anos'!N31</f>
        <v>1.0516304347826086</v>
      </c>
      <c r="E31" s="7">
        <f>'Cobertura Rotina &lt; 2 anos'!H31</f>
        <v>1.03125</v>
      </c>
      <c r="F31" s="7">
        <f>'Cobertura Rotina &lt; 2 anos'!J31</f>
        <v>1.0190217391304348</v>
      </c>
      <c r="G31" s="7">
        <f>'Cobertura Rotina &lt; 2 anos'!L31</f>
        <v>1.076086956521739</v>
      </c>
      <c r="H31" s="7">
        <f>'Cobertura Rotina &lt; 2 anos'!V31</f>
        <v>1.1331521739130435</v>
      </c>
      <c r="I31" s="7">
        <f>'Cobertura Rotina &lt; 2 anos'!P31</f>
        <v>1.0923913043478259</v>
      </c>
      <c r="J31" s="7">
        <f>'Cobertura Rotina &lt; 2 anos'!R31</f>
        <v>0.98641304347826086</v>
      </c>
      <c r="K31" s="7">
        <f>'Cobertura Rotina &lt; 2 anos'!T31</f>
        <v>1.0883152173913042</v>
      </c>
      <c r="L31" s="7">
        <f>'Cobertura Rotina &lt; 2 anos'!X31</f>
        <v>1.0679347826086956</v>
      </c>
      <c r="M31" s="2">
        <f t="shared" si="0"/>
        <v>2</v>
      </c>
      <c r="N31" s="2">
        <f t="shared" si="1"/>
        <v>8</v>
      </c>
      <c r="O31" s="2">
        <f t="shared" si="2"/>
        <v>10</v>
      </c>
      <c r="P31" s="2">
        <f t="shared" si="3"/>
        <v>4</v>
      </c>
    </row>
    <row r="32" spans="1:16" x14ac:dyDescent="0.25">
      <c r="A32" s="2" t="s">
        <v>2</v>
      </c>
      <c r="B32" s="2" t="s">
        <v>36</v>
      </c>
      <c r="C32" s="7">
        <f>'Cobertura Rotina &lt; 2 anos'!F32</f>
        <v>0.77551020408163263</v>
      </c>
      <c r="D32" s="7">
        <f>'Cobertura Rotina &lt; 2 anos'!N32</f>
        <v>0.84693877551020413</v>
      </c>
      <c r="E32" s="7">
        <f>'Cobertura Rotina &lt; 2 anos'!H32</f>
        <v>0.83673469387755106</v>
      </c>
      <c r="F32" s="7">
        <f>'Cobertura Rotina &lt; 2 anos'!J32</f>
        <v>0.83673469387755106</v>
      </c>
      <c r="G32" s="7">
        <f>'Cobertura Rotina &lt; 2 anos'!L32</f>
        <v>0.84693877551020413</v>
      </c>
      <c r="H32" s="7">
        <f>'Cobertura Rotina &lt; 2 anos'!V32</f>
        <v>0.96938775510204078</v>
      </c>
      <c r="I32" s="7">
        <f>'Cobertura Rotina &lt; 2 anos'!P32</f>
        <v>0.83673469387755106</v>
      </c>
      <c r="J32" s="7">
        <f>'Cobertura Rotina &lt; 2 anos'!R32</f>
        <v>0.75510204081632648</v>
      </c>
      <c r="K32" s="7">
        <f>'Cobertura Rotina &lt; 2 anos'!T32</f>
        <v>0.86734693877551017</v>
      </c>
      <c r="L32" s="7">
        <f>'Cobertura Rotina &lt; 2 anos'!X32</f>
        <v>0.83673469387755106</v>
      </c>
      <c r="M32" s="2">
        <f t="shared" si="0"/>
        <v>0</v>
      </c>
      <c r="N32" s="2">
        <f t="shared" si="1"/>
        <v>1</v>
      </c>
      <c r="O32" s="2">
        <f t="shared" si="2"/>
        <v>1</v>
      </c>
      <c r="P32" s="2">
        <f t="shared" si="3"/>
        <v>1</v>
      </c>
    </row>
    <row r="33" spans="1:16" x14ac:dyDescent="0.25">
      <c r="A33" s="2" t="s">
        <v>5</v>
      </c>
      <c r="B33" s="2" t="s">
        <v>37</v>
      </c>
      <c r="C33" s="7">
        <f>'Cobertura Rotina &lt; 2 anos'!F33</f>
        <v>0.66923076923076918</v>
      </c>
      <c r="D33" s="7">
        <f>'Cobertura Rotina &lt; 2 anos'!N33</f>
        <v>0.86538461538461531</v>
      </c>
      <c r="E33" s="7">
        <f>'Cobertura Rotina &lt; 2 anos'!H33</f>
        <v>0.73846153846153839</v>
      </c>
      <c r="F33" s="7">
        <f>'Cobertura Rotina &lt; 2 anos'!J33</f>
        <v>0.84230769230769231</v>
      </c>
      <c r="G33" s="7">
        <f>'Cobertura Rotina &lt; 2 anos'!L33</f>
        <v>0.88846153846153841</v>
      </c>
      <c r="H33" s="7">
        <f>'Cobertura Rotina &lt; 2 anos'!V33</f>
        <v>0.95769230769230762</v>
      </c>
      <c r="I33" s="7">
        <f>'Cobertura Rotina &lt; 2 anos'!P33</f>
        <v>0.8307692307692307</v>
      </c>
      <c r="J33" s="7">
        <f>'Cobertura Rotina &lt; 2 anos'!R33</f>
        <v>0.7961538461538461</v>
      </c>
      <c r="K33" s="7">
        <f>'Cobertura Rotina &lt; 2 anos'!T33</f>
        <v>1.0153846153846153</v>
      </c>
      <c r="L33" s="7">
        <f>'Cobertura Rotina &lt; 2 anos'!X33</f>
        <v>1.05</v>
      </c>
      <c r="M33" s="2">
        <f t="shared" si="0"/>
        <v>0</v>
      </c>
      <c r="N33" s="2">
        <f t="shared" si="1"/>
        <v>3</v>
      </c>
      <c r="O33" s="2">
        <f t="shared" si="2"/>
        <v>3</v>
      </c>
      <c r="P33" s="2">
        <f t="shared" si="3"/>
        <v>1</v>
      </c>
    </row>
    <row r="34" spans="1:16" x14ac:dyDescent="0.25">
      <c r="A34" s="2" t="s">
        <v>5</v>
      </c>
      <c r="B34" s="2" t="s">
        <v>38</v>
      </c>
      <c r="C34" s="7">
        <f>'Cobertura Rotina &lt; 2 anos'!F34</f>
        <v>0.5847457627118644</v>
      </c>
      <c r="D34" s="7">
        <f>'Cobertura Rotina &lt; 2 anos'!N34</f>
        <v>1.1949152542372881</v>
      </c>
      <c r="E34" s="7">
        <f>'Cobertura Rotina &lt; 2 anos'!H34</f>
        <v>0.94067796610169485</v>
      </c>
      <c r="F34" s="7">
        <f>'Cobertura Rotina &lt; 2 anos'!J34</f>
        <v>0.94067796610169485</v>
      </c>
      <c r="G34" s="7">
        <f>'Cobertura Rotina &lt; 2 anos'!L34</f>
        <v>1.1694915254237288</v>
      </c>
      <c r="H34" s="7">
        <f>'Cobertura Rotina &lt; 2 anos'!V34</f>
        <v>1.0423728813559321</v>
      </c>
      <c r="I34" s="7">
        <f>'Cobertura Rotina &lt; 2 anos'!P34</f>
        <v>1.1440677966101693</v>
      </c>
      <c r="J34" s="7">
        <f>'Cobertura Rotina &lt; 2 anos'!R34</f>
        <v>1.0550847457627117</v>
      </c>
      <c r="K34" s="7">
        <f>'Cobertura Rotina &lt; 2 anos'!T34</f>
        <v>1.1059322033898304</v>
      </c>
      <c r="L34" s="7">
        <f>'Cobertura Rotina &lt; 2 anos'!X34</f>
        <v>0.88983050847457623</v>
      </c>
      <c r="M34" s="2">
        <f t="shared" ref="M34:M65" si="4">COUNTIF(C34:D34,"&gt;=0,9")</f>
        <v>1</v>
      </c>
      <c r="N34" s="2">
        <f t="shared" ref="N34:N65" si="5">COUNTIFS(E34:L34,"&gt;=0,95")</f>
        <v>5</v>
      </c>
      <c r="O34" s="2">
        <f t="shared" si="2"/>
        <v>6</v>
      </c>
      <c r="P34" s="2">
        <f t="shared" si="3"/>
        <v>2</v>
      </c>
    </row>
    <row r="35" spans="1:16" x14ac:dyDescent="0.25">
      <c r="A35" s="2" t="s">
        <v>5</v>
      </c>
      <c r="B35" s="2" t="s">
        <v>39</v>
      </c>
      <c r="C35" s="7">
        <f>'Cobertura Rotina &lt; 2 anos'!F35</f>
        <v>0.95530726256983245</v>
      </c>
      <c r="D35" s="7">
        <f>'Cobertura Rotina &lt; 2 anos'!N35</f>
        <v>1.0391061452513968</v>
      </c>
      <c r="E35" s="7">
        <f>'Cobertura Rotina &lt; 2 anos'!H35</f>
        <v>1.005586592178771</v>
      </c>
      <c r="F35" s="7">
        <f>'Cobertura Rotina &lt; 2 anos'!J35</f>
        <v>0.98044692737430172</v>
      </c>
      <c r="G35" s="7">
        <f>'Cobertura Rotina &lt; 2 anos'!L35</f>
        <v>1.1061452513966481</v>
      </c>
      <c r="H35" s="7">
        <f>'Cobertura Rotina &lt; 2 anos'!V35</f>
        <v>0.94692737430167606</v>
      </c>
      <c r="I35" s="7">
        <f>'Cobertura Rotina &lt; 2 anos'!P35</f>
        <v>0.91340782122905029</v>
      </c>
      <c r="J35" s="7">
        <f>'Cobertura Rotina &lt; 2 anos'!R35</f>
        <v>1.0223463687150838</v>
      </c>
      <c r="K35" s="7">
        <f>'Cobertura Rotina &lt; 2 anos'!T35</f>
        <v>1.0977653631284916</v>
      </c>
      <c r="L35" s="7">
        <f>'Cobertura Rotina &lt; 2 anos'!X35</f>
        <v>0.99720670391061461</v>
      </c>
      <c r="M35" s="2">
        <f t="shared" si="4"/>
        <v>2</v>
      </c>
      <c r="N35" s="2">
        <f t="shared" si="5"/>
        <v>6</v>
      </c>
      <c r="O35" s="2">
        <f t="shared" si="2"/>
        <v>8</v>
      </c>
      <c r="P35" s="2">
        <f t="shared" si="3"/>
        <v>3</v>
      </c>
    </row>
    <row r="36" spans="1:16" x14ac:dyDescent="0.25">
      <c r="A36" s="2" t="s">
        <v>2</v>
      </c>
      <c r="B36" s="2" t="s">
        <v>40</v>
      </c>
      <c r="C36" s="7">
        <f>'Cobertura Rotina &lt; 2 anos'!F36</f>
        <v>0.91901408450704225</v>
      </c>
      <c r="D36" s="7">
        <f>'Cobertura Rotina &lt; 2 anos'!N36</f>
        <v>1.0246478873239435</v>
      </c>
      <c r="E36" s="7">
        <f>'Cobertura Rotina &lt; 2 anos'!H36</f>
        <v>1.0774647887323943</v>
      </c>
      <c r="F36" s="7">
        <f>'Cobertura Rotina &lt; 2 anos'!J36</f>
        <v>1.0774647887323943</v>
      </c>
      <c r="G36" s="7">
        <f>'Cobertura Rotina &lt; 2 anos'!L36</f>
        <v>1.0140845070422535</v>
      </c>
      <c r="H36" s="7">
        <f>'Cobertura Rotina &lt; 2 anos'!V36</f>
        <v>1.0985915492957745</v>
      </c>
      <c r="I36" s="7">
        <f>'Cobertura Rotina &lt; 2 anos'!P36</f>
        <v>1.1197183098591548</v>
      </c>
      <c r="J36" s="7">
        <f>'Cobertura Rotina &lt; 2 anos'!R36</f>
        <v>0.96126760563380276</v>
      </c>
      <c r="K36" s="7">
        <f>'Cobertura Rotina &lt; 2 anos'!T36</f>
        <v>0.98239436619718301</v>
      </c>
      <c r="L36" s="7">
        <f>'Cobertura Rotina &lt; 2 anos'!X36</f>
        <v>0.99295774647887314</v>
      </c>
      <c r="M36" s="2">
        <f t="shared" si="4"/>
        <v>2</v>
      </c>
      <c r="N36" s="2">
        <f t="shared" si="5"/>
        <v>8</v>
      </c>
      <c r="O36" s="2">
        <f t="shared" si="2"/>
        <v>10</v>
      </c>
      <c r="P36" s="2">
        <f t="shared" si="3"/>
        <v>4</v>
      </c>
    </row>
    <row r="37" spans="1:16" x14ac:dyDescent="0.25">
      <c r="A37" s="2" t="s">
        <v>5</v>
      </c>
      <c r="B37" s="2" t="s">
        <v>41</v>
      </c>
      <c r="C37" s="7">
        <f>'Cobertura Rotina &lt; 2 anos'!F37</f>
        <v>0.56384892086330929</v>
      </c>
      <c r="D37" s="7">
        <f>'Cobertura Rotina &lt; 2 anos'!N37</f>
        <v>0.84982014388489202</v>
      </c>
      <c r="E37" s="7">
        <f>'Cobertura Rotina &lt; 2 anos'!H37</f>
        <v>0.83902877697841727</v>
      </c>
      <c r="F37" s="7">
        <f>'Cobertura Rotina &lt; 2 anos'!J37</f>
        <v>0.8039568345323741</v>
      </c>
      <c r="G37" s="7">
        <f>'Cobertura Rotina &lt; 2 anos'!L37</f>
        <v>0.86600719424460426</v>
      </c>
      <c r="H37" s="7">
        <f>'Cobertura Rotina &lt; 2 anos'!V37</f>
        <v>0.77697841726618699</v>
      </c>
      <c r="I37" s="7">
        <f>'Cobertura Rotina &lt; 2 anos'!P37</f>
        <v>0.78237410071942437</v>
      </c>
      <c r="J37" s="7">
        <f>'Cobertura Rotina &lt; 2 anos'!R37</f>
        <v>0.60971223021582732</v>
      </c>
      <c r="K37" s="7">
        <f>'Cobertura Rotina &lt; 2 anos'!T37</f>
        <v>0.68525179856115104</v>
      </c>
      <c r="L37" s="7">
        <f>'Cobertura Rotina &lt; 2 anos'!X37</f>
        <v>0.53687050359712229</v>
      </c>
      <c r="M37" s="2">
        <f t="shared" si="4"/>
        <v>0</v>
      </c>
      <c r="N37" s="2">
        <f t="shared" si="5"/>
        <v>0</v>
      </c>
      <c r="O37" s="2">
        <f t="shared" si="2"/>
        <v>0</v>
      </c>
      <c r="P37" s="2">
        <f t="shared" si="3"/>
        <v>0</v>
      </c>
    </row>
    <row r="38" spans="1:16" x14ac:dyDescent="0.25">
      <c r="A38" s="2" t="s">
        <v>2</v>
      </c>
      <c r="B38" s="2" t="s">
        <v>42</v>
      </c>
      <c r="C38" s="7">
        <f>'Cobertura Rotina &lt; 2 anos'!F38</f>
        <v>1.125</v>
      </c>
      <c r="D38" s="7">
        <f>'Cobertura Rotina &lt; 2 anos'!N38</f>
        <v>1.1394230769230771</v>
      </c>
      <c r="E38" s="7">
        <f>'Cobertura Rotina &lt; 2 anos'!H38</f>
        <v>1.0096153846153846</v>
      </c>
      <c r="F38" s="7">
        <f>'Cobertura Rotina &lt; 2 anos'!J38</f>
        <v>1.0096153846153846</v>
      </c>
      <c r="G38" s="7">
        <f>'Cobertura Rotina &lt; 2 anos'!L38</f>
        <v>1.0673076923076923</v>
      </c>
      <c r="H38" s="7">
        <f>'Cobertura Rotina &lt; 2 anos'!V38</f>
        <v>1.153846153846154</v>
      </c>
      <c r="I38" s="7">
        <f>'Cobertura Rotina &lt; 2 anos'!P38</f>
        <v>0.98076923076923084</v>
      </c>
      <c r="J38" s="7">
        <f>'Cobertura Rotina &lt; 2 anos'!R38</f>
        <v>1.0240384615384617</v>
      </c>
      <c r="K38" s="7">
        <f>'Cobertura Rotina &lt; 2 anos'!T38</f>
        <v>1.0240384615384617</v>
      </c>
      <c r="L38" s="7">
        <f>'Cobertura Rotina &lt; 2 anos'!X38</f>
        <v>0.99519230769230771</v>
      </c>
      <c r="M38" s="2">
        <f t="shared" si="4"/>
        <v>2</v>
      </c>
      <c r="N38" s="2">
        <f t="shared" si="5"/>
        <v>8</v>
      </c>
      <c r="O38" s="2">
        <f t="shared" si="2"/>
        <v>10</v>
      </c>
      <c r="P38" s="2">
        <f t="shared" si="3"/>
        <v>4</v>
      </c>
    </row>
    <row r="39" spans="1:16" x14ac:dyDescent="0.25">
      <c r="A39" s="2" t="s">
        <v>5</v>
      </c>
      <c r="B39" s="2" t="s">
        <v>43</v>
      </c>
      <c r="C39" s="7">
        <f>'Cobertura Rotina &lt; 2 anos'!F39</f>
        <v>0.81726457399103147</v>
      </c>
      <c r="D39" s="7">
        <f>'Cobertura Rotina &lt; 2 anos'!N39</f>
        <v>0.86771300448430499</v>
      </c>
      <c r="E39" s="7">
        <f>'Cobertura Rotina &lt; 2 anos'!H39</f>
        <v>0.84080717488789247</v>
      </c>
      <c r="F39" s="7">
        <f>'Cobertura Rotina &lt; 2 anos'!J39</f>
        <v>0.83744394618834084</v>
      </c>
      <c r="G39" s="7">
        <f>'Cobertura Rotina &lt; 2 anos'!L39</f>
        <v>0.89461883408071752</v>
      </c>
      <c r="H39" s="7">
        <f>'Cobertura Rotina &lt; 2 anos'!V39</f>
        <v>0.82735426008968616</v>
      </c>
      <c r="I39" s="7">
        <f>'Cobertura Rotina &lt; 2 anos'!P39</f>
        <v>0.9047085201793722</v>
      </c>
      <c r="J39" s="7">
        <f>'Cobertura Rotina &lt; 2 anos'!R39</f>
        <v>0.72645739910313911</v>
      </c>
      <c r="K39" s="7">
        <f>'Cobertura Rotina &lt; 2 anos'!T39</f>
        <v>0.87107623318385652</v>
      </c>
      <c r="L39" s="7">
        <f>'Cobertura Rotina &lt; 2 anos'!X39</f>
        <v>0.820627802690583</v>
      </c>
      <c r="M39" s="2">
        <f t="shared" si="4"/>
        <v>0</v>
      </c>
      <c r="N39" s="2">
        <f t="shared" si="5"/>
        <v>0</v>
      </c>
      <c r="O39" s="2">
        <f t="shared" si="2"/>
        <v>0</v>
      </c>
      <c r="P39" s="2">
        <f t="shared" si="3"/>
        <v>0</v>
      </c>
    </row>
    <row r="40" spans="1:16" x14ac:dyDescent="0.25">
      <c r="A40" s="2" t="s">
        <v>3</v>
      </c>
      <c r="B40" s="2" t="s">
        <v>44</v>
      </c>
      <c r="C40" s="7">
        <f>'Cobertura Rotina &lt; 2 anos'!F40</f>
        <v>0.83076923076923082</v>
      </c>
      <c r="D40" s="7">
        <f>'Cobertura Rotina &lt; 2 anos'!N40</f>
        <v>1.0252747252747254</v>
      </c>
      <c r="E40" s="7">
        <f>'Cobertura Rotina &lt; 2 anos'!H40</f>
        <v>0.97582417582417591</v>
      </c>
      <c r="F40" s="7">
        <f>'Cobertura Rotina &lt; 2 anos'!J40</f>
        <v>0.97252747252747263</v>
      </c>
      <c r="G40" s="7">
        <f>'Cobertura Rotina &lt; 2 anos'!L40</f>
        <v>1.031868131868132</v>
      </c>
      <c r="H40" s="7">
        <f>'Cobertura Rotina &lt; 2 anos'!V40</f>
        <v>1.0780219780219782</v>
      </c>
      <c r="I40" s="7">
        <f>'Cobertura Rotina &lt; 2 anos'!P40</f>
        <v>0.94615384615384623</v>
      </c>
      <c r="J40" s="7">
        <f>'Cobertura Rotina &lt; 2 anos'!R40</f>
        <v>0.84065934065934067</v>
      </c>
      <c r="K40" s="7">
        <f>'Cobertura Rotina &lt; 2 anos'!T40</f>
        <v>0.99890109890109902</v>
      </c>
      <c r="L40" s="7">
        <f>'Cobertura Rotina &lt; 2 anos'!X40</f>
        <v>0.83736263736263739</v>
      </c>
      <c r="M40" s="2">
        <f t="shared" si="4"/>
        <v>1</v>
      </c>
      <c r="N40" s="2">
        <f t="shared" si="5"/>
        <v>5</v>
      </c>
      <c r="O40" s="2">
        <f t="shared" si="2"/>
        <v>6</v>
      </c>
      <c r="P40" s="2">
        <f t="shared" si="3"/>
        <v>4</v>
      </c>
    </row>
    <row r="41" spans="1:16" x14ac:dyDescent="0.25">
      <c r="A41" s="2" t="s">
        <v>5</v>
      </c>
      <c r="B41" s="2" t="s">
        <v>45</v>
      </c>
      <c r="C41" s="7">
        <f>'Cobertura Rotina &lt; 2 anos'!F41</f>
        <v>0.36</v>
      </c>
      <c r="D41" s="7">
        <f>'Cobertura Rotina &lt; 2 anos'!N41</f>
        <v>1.07</v>
      </c>
      <c r="E41" s="7">
        <f>'Cobertura Rotina &lt; 2 anos'!H41</f>
        <v>1.01</v>
      </c>
      <c r="F41" s="7">
        <f>'Cobertura Rotina &lt; 2 anos'!J41</f>
        <v>1.03</v>
      </c>
      <c r="G41" s="7">
        <f>'Cobertura Rotina &lt; 2 anos'!L41</f>
        <v>1.1299999999999999</v>
      </c>
      <c r="H41" s="7">
        <f>'Cobertura Rotina &lt; 2 anos'!V41</f>
        <v>0.98</v>
      </c>
      <c r="I41" s="7">
        <f>'Cobertura Rotina &lt; 2 anos'!P41</f>
        <v>1</v>
      </c>
      <c r="J41" s="7">
        <f>'Cobertura Rotina &lt; 2 anos'!R41</f>
        <v>0.84</v>
      </c>
      <c r="K41" s="7">
        <f>'Cobertura Rotina &lt; 2 anos'!T41</f>
        <v>0.98</v>
      </c>
      <c r="L41" s="7">
        <f>'Cobertura Rotina &lt; 2 anos'!X41</f>
        <v>0.87</v>
      </c>
      <c r="M41" s="2">
        <f t="shared" si="4"/>
        <v>1</v>
      </c>
      <c r="N41" s="2">
        <f t="shared" si="5"/>
        <v>6</v>
      </c>
      <c r="O41" s="2">
        <f t="shared" si="2"/>
        <v>7</v>
      </c>
      <c r="P41" s="2">
        <f t="shared" si="3"/>
        <v>4</v>
      </c>
    </row>
    <row r="42" spans="1:16" x14ac:dyDescent="0.25">
      <c r="A42" s="2" t="s">
        <v>2</v>
      </c>
      <c r="B42" s="2" t="s">
        <v>46</v>
      </c>
      <c r="C42" s="7">
        <f>'Cobertura Rotina &lt; 2 anos'!F42</f>
        <v>0.99374999999999991</v>
      </c>
      <c r="D42" s="7">
        <f>'Cobertura Rotina &lt; 2 anos'!N42</f>
        <v>0.96562499999999996</v>
      </c>
      <c r="E42" s="7">
        <f>'Cobertura Rotina &lt; 2 anos'!H42</f>
        <v>0.9375</v>
      </c>
      <c r="F42" s="7">
        <f>'Cobertura Rotina &lt; 2 anos'!J42</f>
        <v>0.92812499999999998</v>
      </c>
      <c r="G42" s="7">
        <f>'Cobertura Rotina &lt; 2 anos'!L42</f>
        <v>0.984375</v>
      </c>
      <c r="H42" s="7">
        <f>'Cobertura Rotina &lt; 2 anos'!V42</f>
        <v>0.95624999999999993</v>
      </c>
      <c r="I42" s="7">
        <f>'Cobertura Rotina &lt; 2 anos'!P42</f>
        <v>0.97499999999999998</v>
      </c>
      <c r="J42" s="7">
        <f>'Cobertura Rotina &lt; 2 anos'!R42</f>
        <v>0.83437499999999998</v>
      </c>
      <c r="K42" s="7">
        <f>'Cobertura Rotina &lt; 2 anos'!T42</f>
        <v>0.92812499999999998</v>
      </c>
      <c r="L42" s="7">
        <f>'Cobertura Rotina &lt; 2 anos'!X42</f>
        <v>0.94687499999999991</v>
      </c>
      <c r="M42" s="2">
        <f t="shared" si="4"/>
        <v>2</v>
      </c>
      <c r="N42" s="2">
        <f t="shared" si="5"/>
        <v>3</v>
      </c>
      <c r="O42" s="2">
        <f t="shared" si="2"/>
        <v>5</v>
      </c>
      <c r="P42" s="2">
        <f t="shared" si="3"/>
        <v>2</v>
      </c>
    </row>
    <row r="43" spans="1:16" x14ac:dyDescent="0.25">
      <c r="A43" s="2" t="s">
        <v>2</v>
      </c>
      <c r="B43" s="2" t="s">
        <v>47</v>
      </c>
      <c r="C43" s="7">
        <f>'Cobertura Rotina &lt; 2 anos'!F43</f>
        <v>1.28125</v>
      </c>
      <c r="D43" s="7">
        <f>'Cobertura Rotina &lt; 2 anos'!N43</f>
        <v>1.359375</v>
      </c>
      <c r="E43" s="7">
        <f>'Cobertura Rotina &lt; 2 anos'!H43</f>
        <v>1.09375</v>
      </c>
      <c r="F43" s="7">
        <f>'Cobertura Rotina &lt; 2 anos'!J43</f>
        <v>1.078125</v>
      </c>
      <c r="G43" s="7">
        <f>'Cobertura Rotina &lt; 2 anos'!L43</f>
        <v>1.359375</v>
      </c>
      <c r="H43" s="7">
        <f>'Cobertura Rotina &lt; 2 anos'!V43</f>
        <v>1.140625</v>
      </c>
      <c r="I43" s="7">
        <f>'Cobertura Rotina &lt; 2 anos'!P43</f>
        <v>1.15625</v>
      </c>
      <c r="J43" s="7">
        <f>'Cobertura Rotina &lt; 2 anos'!R43</f>
        <v>0.90625</v>
      </c>
      <c r="K43" s="7">
        <f>'Cobertura Rotina &lt; 2 anos'!T43</f>
        <v>0.96875</v>
      </c>
      <c r="L43" s="7">
        <f>'Cobertura Rotina &lt; 2 anos'!X43</f>
        <v>0.984375</v>
      </c>
      <c r="M43" s="2">
        <f t="shared" si="4"/>
        <v>2</v>
      </c>
      <c r="N43" s="2">
        <f t="shared" si="5"/>
        <v>7</v>
      </c>
      <c r="O43" s="2">
        <f t="shared" si="2"/>
        <v>9</v>
      </c>
      <c r="P43" s="2">
        <f t="shared" si="3"/>
        <v>4</v>
      </c>
    </row>
    <row r="44" spans="1:16" x14ac:dyDescent="0.25">
      <c r="A44" s="2" t="s">
        <v>4</v>
      </c>
      <c r="B44" s="2" t="s">
        <v>48</v>
      </c>
      <c r="C44" s="7">
        <f>'Cobertura Rotina &lt; 2 anos'!F44</f>
        <v>1.3679173047473201</v>
      </c>
      <c r="D44" s="7">
        <f>'Cobertura Rotina &lt; 2 anos'!N44</f>
        <v>0.82522970903522208</v>
      </c>
      <c r="E44" s="7">
        <f>'Cobertura Rotina &lt; 2 anos'!H44</f>
        <v>0.77641653905053598</v>
      </c>
      <c r="F44" s="7">
        <f>'Cobertura Rotina &lt; 2 anos'!J44</f>
        <v>0.7752679938744258</v>
      </c>
      <c r="G44" s="7">
        <f>'Cobertura Rotina &lt; 2 anos'!L44</f>
        <v>0.83958652373660037</v>
      </c>
      <c r="H44" s="7">
        <f>'Cobertura Rotina &lt; 2 anos'!V44</f>
        <v>0.87978560490045943</v>
      </c>
      <c r="I44" s="7">
        <f>'Cobertura Rotina &lt; 2 anos'!P44</f>
        <v>0.811447166921899</v>
      </c>
      <c r="J44" s="7">
        <f>'Cobertura Rotina &lt; 2 anos'!R44</f>
        <v>0.7264548238897397</v>
      </c>
      <c r="K44" s="7">
        <f>'Cobertura Rotina &lt; 2 anos'!T44</f>
        <v>0.80742725880551303</v>
      </c>
      <c r="L44" s="7">
        <f>'Cobertura Rotina &lt; 2 anos'!X44</f>
        <v>0.74942572741194491</v>
      </c>
      <c r="M44" s="2">
        <f t="shared" si="4"/>
        <v>1</v>
      </c>
      <c r="N44" s="2">
        <f t="shared" si="5"/>
        <v>0</v>
      </c>
      <c r="O44" s="2">
        <f t="shared" si="2"/>
        <v>1</v>
      </c>
      <c r="P44" s="2">
        <f t="shared" si="3"/>
        <v>0</v>
      </c>
    </row>
    <row r="45" spans="1:16" x14ac:dyDescent="0.25">
      <c r="A45" s="2" t="s">
        <v>4</v>
      </c>
      <c r="B45" s="2" t="s">
        <v>49</v>
      </c>
      <c r="C45" s="7">
        <f>'Cobertura Rotina &lt; 2 anos'!F45</f>
        <v>0.5431034482758621</v>
      </c>
      <c r="D45" s="7">
        <f>'Cobertura Rotina &lt; 2 anos'!N45</f>
        <v>0.9568965517241379</v>
      </c>
      <c r="E45" s="7">
        <f>'Cobertura Rotina &lt; 2 anos'!H45</f>
        <v>0.90517241379310343</v>
      </c>
      <c r="F45" s="7">
        <f>'Cobertura Rotina &lt; 2 anos'!J45</f>
        <v>0.89655172413793105</v>
      </c>
      <c r="G45" s="7">
        <f>'Cobertura Rotina &lt; 2 anos'!L45</f>
        <v>0.96551724137931039</v>
      </c>
      <c r="H45" s="7">
        <f>'Cobertura Rotina &lt; 2 anos'!V45</f>
        <v>0.78448275862068961</v>
      </c>
      <c r="I45" s="7">
        <f>'Cobertura Rotina &lt; 2 anos'!P45</f>
        <v>0.89655172413793105</v>
      </c>
      <c r="J45" s="7">
        <f>'Cobertura Rotina &lt; 2 anos'!R45</f>
        <v>0.80172413793103448</v>
      </c>
      <c r="K45" s="7">
        <f>'Cobertura Rotina &lt; 2 anos'!T45</f>
        <v>0.72413793103448276</v>
      </c>
      <c r="L45" s="7">
        <f>'Cobertura Rotina &lt; 2 anos'!X45</f>
        <v>0.73275862068965514</v>
      </c>
      <c r="M45" s="2">
        <f t="shared" si="4"/>
        <v>1</v>
      </c>
      <c r="N45" s="2">
        <f t="shared" si="5"/>
        <v>1</v>
      </c>
      <c r="O45" s="2">
        <f t="shared" si="2"/>
        <v>2</v>
      </c>
      <c r="P45" s="2">
        <f t="shared" si="3"/>
        <v>1</v>
      </c>
    </row>
    <row r="46" spans="1:16" x14ac:dyDescent="0.25">
      <c r="A46" s="2" t="s">
        <v>5</v>
      </c>
      <c r="B46" s="2" t="s">
        <v>50</v>
      </c>
      <c r="C46" s="7">
        <f>'Cobertura Rotina &lt; 2 anos'!F46</f>
        <v>0.70686456400742115</v>
      </c>
      <c r="D46" s="7">
        <f>'Cobertura Rotina &lt; 2 anos'!N46</f>
        <v>0.99628942486085348</v>
      </c>
      <c r="E46" s="7">
        <f>'Cobertura Rotina &lt; 2 anos'!H46</f>
        <v>0.94341372912801491</v>
      </c>
      <c r="F46" s="7">
        <f>'Cobertura Rotina &lt; 2 anos'!J46</f>
        <v>0.94619666048237483</v>
      </c>
      <c r="G46" s="7">
        <f>'Cobertura Rotina &lt; 2 anos'!L46</f>
        <v>1.0046382189239333</v>
      </c>
      <c r="H46" s="7">
        <f>'Cobertura Rotina &lt; 2 anos'!V46</f>
        <v>1.0269016697588127</v>
      </c>
      <c r="I46" s="7">
        <f>'Cobertura Rotina &lt; 2 anos'!P46</f>
        <v>0.91836734693877553</v>
      </c>
      <c r="J46" s="7">
        <f>'Cobertura Rotina &lt; 2 anos'!R46</f>
        <v>0.74025974025974028</v>
      </c>
      <c r="K46" s="7">
        <f>'Cobertura Rotina &lt; 2 anos'!T46</f>
        <v>0.94619666048237483</v>
      </c>
      <c r="L46" s="7">
        <f>'Cobertura Rotina &lt; 2 anos'!X46</f>
        <v>0.85435992578849729</v>
      </c>
      <c r="M46" s="2">
        <f t="shared" si="4"/>
        <v>1</v>
      </c>
      <c r="N46" s="2">
        <f t="shared" si="5"/>
        <v>2</v>
      </c>
      <c r="O46" s="2">
        <f t="shared" si="2"/>
        <v>3</v>
      </c>
      <c r="P46" s="2">
        <f t="shared" si="3"/>
        <v>2</v>
      </c>
    </row>
    <row r="47" spans="1:16" x14ac:dyDescent="0.25">
      <c r="A47" s="2" t="s">
        <v>2</v>
      </c>
      <c r="B47" s="2" t="s">
        <v>51</v>
      </c>
      <c r="C47" s="7">
        <f>'Cobertura Rotina &lt; 2 anos'!F47</f>
        <v>0.28313253012048195</v>
      </c>
      <c r="D47" s="7">
        <f>'Cobertura Rotina &lt; 2 anos'!N47</f>
        <v>0.86144578313253017</v>
      </c>
      <c r="E47" s="7">
        <f>'Cobertura Rotina &lt; 2 anos'!H47</f>
        <v>0.82530120481927716</v>
      </c>
      <c r="F47" s="7">
        <f>'Cobertura Rotina &lt; 2 anos'!J47</f>
        <v>0.81927710843373491</v>
      </c>
      <c r="G47" s="7">
        <f>'Cobertura Rotina &lt; 2 anos'!L47</f>
        <v>0.88554216867469882</v>
      </c>
      <c r="H47" s="7">
        <f>'Cobertura Rotina &lt; 2 anos'!V47</f>
        <v>0.95180722891566261</v>
      </c>
      <c r="I47" s="7">
        <f>'Cobertura Rotina &lt; 2 anos'!P47</f>
        <v>0.81927710843373491</v>
      </c>
      <c r="J47" s="7">
        <f>'Cobertura Rotina &lt; 2 anos'!R47</f>
        <v>0.65662650602409633</v>
      </c>
      <c r="K47" s="7">
        <f>'Cobertura Rotina &lt; 2 anos'!T47</f>
        <v>1.036144578313253</v>
      </c>
      <c r="L47" s="7">
        <f>'Cobertura Rotina &lt; 2 anos'!X47</f>
        <v>0.86144578313253017</v>
      </c>
      <c r="M47" s="2">
        <f t="shared" si="4"/>
        <v>0</v>
      </c>
      <c r="N47" s="2">
        <f t="shared" si="5"/>
        <v>2</v>
      </c>
      <c r="O47" s="2">
        <f t="shared" si="2"/>
        <v>2</v>
      </c>
      <c r="P47" s="2">
        <f t="shared" si="3"/>
        <v>1</v>
      </c>
    </row>
    <row r="48" spans="1:16" x14ac:dyDescent="0.25">
      <c r="A48" s="2" t="s">
        <v>4</v>
      </c>
      <c r="B48" s="2" t="s">
        <v>52</v>
      </c>
      <c r="C48" s="7">
        <f>'Cobertura Rotina &lt; 2 anos'!F48</f>
        <v>0.51369863013698636</v>
      </c>
      <c r="D48" s="7">
        <f>'Cobertura Rotina &lt; 2 anos'!N48</f>
        <v>0.87328767123287676</v>
      </c>
      <c r="E48" s="7">
        <f>'Cobertura Rotina &lt; 2 anos'!H48</f>
        <v>0.86301369863013699</v>
      </c>
      <c r="F48" s="7">
        <f>'Cobertura Rotina &lt; 2 anos'!J48</f>
        <v>0.86301369863013699</v>
      </c>
      <c r="G48" s="7">
        <f>'Cobertura Rotina &lt; 2 anos'!L48</f>
        <v>0.86301369863013699</v>
      </c>
      <c r="H48" s="7">
        <f>'Cobertura Rotina &lt; 2 anos'!V48</f>
        <v>1.0273972602739727</v>
      </c>
      <c r="I48" s="7">
        <f>'Cobertura Rotina &lt; 2 anos'!P48</f>
        <v>0.77054794520547953</v>
      </c>
      <c r="J48" s="7">
        <f>'Cobertura Rotina &lt; 2 anos'!R48</f>
        <v>0.95547945205479456</v>
      </c>
      <c r="K48" s="7">
        <f>'Cobertura Rotina &lt; 2 anos'!T48</f>
        <v>1.0684931506849316</v>
      </c>
      <c r="L48" s="7">
        <f>'Cobertura Rotina &lt; 2 anos'!X48</f>
        <v>1.0376712328767124</v>
      </c>
      <c r="M48" s="2">
        <f t="shared" si="4"/>
        <v>0</v>
      </c>
      <c r="N48" s="2">
        <f t="shared" si="5"/>
        <v>4</v>
      </c>
      <c r="O48" s="2">
        <f t="shared" si="2"/>
        <v>4</v>
      </c>
      <c r="P48" s="2">
        <f t="shared" si="3"/>
        <v>1</v>
      </c>
    </row>
    <row r="49" spans="1:16" x14ac:dyDescent="0.25">
      <c r="A49" s="2" t="s">
        <v>5</v>
      </c>
      <c r="B49" s="2" t="s">
        <v>53</v>
      </c>
      <c r="C49" s="7">
        <f>'Cobertura Rotina &lt; 2 anos'!F49</f>
        <v>0.33713355048859939</v>
      </c>
      <c r="D49" s="7">
        <f>'Cobertura Rotina &lt; 2 anos'!N49</f>
        <v>0.67426710097719877</v>
      </c>
      <c r="E49" s="7">
        <f>'Cobertura Rotina &lt; 2 anos'!H49</f>
        <v>0.72312703583061888</v>
      </c>
      <c r="F49" s="7">
        <f>'Cobertura Rotina &lt; 2 anos'!J49</f>
        <v>0.7280130293159609</v>
      </c>
      <c r="G49" s="7">
        <f>'Cobertura Rotina &lt; 2 anos'!L49</f>
        <v>0.69869706840390877</v>
      </c>
      <c r="H49" s="7">
        <f>'Cobertura Rotina &lt; 2 anos'!V49</f>
        <v>0.80130293159609123</v>
      </c>
      <c r="I49" s="7">
        <f>'Cobertura Rotina &lt; 2 anos'!P49</f>
        <v>0.65960912052117271</v>
      </c>
      <c r="J49" s="7">
        <f>'Cobertura Rotina &lt; 2 anos'!R49</f>
        <v>0.68403908794788282</v>
      </c>
      <c r="K49" s="7">
        <f>'Cobertura Rotina &lt; 2 anos'!T49</f>
        <v>0.79153094462540718</v>
      </c>
      <c r="L49" s="7">
        <f>'Cobertura Rotina &lt; 2 anos'!X49</f>
        <v>0.7719869706840391</v>
      </c>
      <c r="M49" s="2">
        <f t="shared" si="4"/>
        <v>0</v>
      </c>
      <c r="N49" s="2">
        <f t="shared" si="5"/>
        <v>0</v>
      </c>
      <c r="O49" s="2">
        <f t="shared" si="2"/>
        <v>0</v>
      </c>
      <c r="P49" s="2">
        <f t="shared" si="3"/>
        <v>0</v>
      </c>
    </row>
    <row r="50" spans="1:16" x14ac:dyDescent="0.25">
      <c r="A50" s="2" t="s">
        <v>3</v>
      </c>
      <c r="B50" s="2" t="s">
        <v>54</v>
      </c>
      <c r="C50" s="7">
        <f>'Cobertura Rotina &lt; 2 anos'!F50</f>
        <v>0.57283464566929132</v>
      </c>
      <c r="D50" s="7">
        <f>'Cobertura Rotina &lt; 2 anos'!N50</f>
        <v>1.0039370078740157</v>
      </c>
      <c r="E50" s="7">
        <f>'Cobertura Rotina &lt; 2 anos'!H50</f>
        <v>1.015748031496063</v>
      </c>
      <c r="F50" s="7">
        <f>'Cobertura Rotina &lt; 2 anos'!J50</f>
        <v>1.0098425196850394</v>
      </c>
      <c r="G50" s="7">
        <f>'Cobertura Rotina &lt; 2 anos'!L50</f>
        <v>1.0039370078740157</v>
      </c>
      <c r="H50" s="7">
        <f>'Cobertura Rotina &lt; 2 anos'!V50</f>
        <v>1.0629921259842519</v>
      </c>
      <c r="I50" s="7">
        <f>'Cobertura Rotina &lt; 2 anos'!P50</f>
        <v>0.96850393700787396</v>
      </c>
      <c r="J50" s="7">
        <f>'Cobertura Rotina &lt; 2 anos'!R50</f>
        <v>1.0570866141732282</v>
      </c>
      <c r="K50" s="7">
        <f>'Cobertura Rotina &lt; 2 anos'!T50</f>
        <v>1.0629921259842519</v>
      </c>
      <c r="L50" s="7">
        <f>'Cobertura Rotina &lt; 2 anos'!X50</f>
        <v>1.0275590551181102</v>
      </c>
      <c r="M50" s="2">
        <f t="shared" si="4"/>
        <v>1</v>
      </c>
      <c r="N50" s="2">
        <f t="shared" si="5"/>
        <v>8</v>
      </c>
      <c r="O50" s="2">
        <f t="shared" si="2"/>
        <v>9</v>
      </c>
      <c r="P50" s="2">
        <f t="shared" si="3"/>
        <v>4</v>
      </c>
    </row>
    <row r="51" spans="1:16" x14ac:dyDescent="0.25">
      <c r="A51" s="2" t="s">
        <v>3</v>
      </c>
      <c r="B51" s="2" t="s">
        <v>55</v>
      </c>
      <c r="C51" s="7">
        <f>'Cobertura Rotina &lt; 2 anos'!F51</f>
        <v>5.1724137931034482E-2</v>
      </c>
      <c r="D51" s="7">
        <f>'Cobertura Rotina &lt; 2 anos'!N51</f>
        <v>0.7068965517241379</v>
      </c>
      <c r="E51" s="7">
        <f>'Cobertura Rotina &lt; 2 anos'!H51</f>
        <v>0.62068965517241381</v>
      </c>
      <c r="F51" s="7">
        <f>'Cobertura Rotina &lt; 2 anos'!J51</f>
        <v>0.63793103448275867</v>
      </c>
      <c r="G51" s="7">
        <f>'Cobertura Rotina &lt; 2 anos'!L51</f>
        <v>0.72413793103448276</v>
      </c>
      <c r="H51" s="7">
        <f>'Cobertura Rotina &lt; 2 anos'!V51</f>
        <v>0.94827586206896552</v>
      </c>
      <c r="I51" s="7">
        <f>'Cobertura Rotina &lt; 2 anos'!P51</f>
        <v>0.62068965517241381</v>
      </c>
      <c r="J51" s="7">
        <f>'Cobertura Rotina &lt; 2 anos'!R51</f>
        <v>0.68965517241379315</v>
      </c>
      <c r="K51" s="7">
        <f>'Cobertura Rotina &lt; 2 anos'!T51</f>
        <v>0.89655172413793105</v>
      </c>
      <c r="L51" s="7">
        <f>'Cobertura Rotina &lt; 2 anos'!X51</f>
        <v>0.93103448275862066</v>
      </c>
      <c r="M51" s="2">
        <f t="shared" si="4"/>
        <v>0</v>
      </c>
      <c r="N51" s="2">
        <f t="shared" si="5"/>
        <v>0</v>
      </c>
      <c r="O51" s="2">
        <f t="shared" si="2"/>
        <v>0</v>
      </c>
      <c r="P51" s="2">
        <f t="shared" si="3"/>
        <v>0</v>
      </c>
    </row>
    <row r="52" spans="1:16" x14ac:dyDescent="0.25">
      <c r="A52" s="2" t="s">
        <v>5</v>
      </c>
      <c r="B52" s="2" t="s">
        <v>56</v>
      </c>
      <c r="C52" s="7">
        <f>'Cobertura Rotina &lt; 2 anos'!F52</f>
        <v>1</v>
      </c>
      <c r="D52" s="7">
        <f>'Cobertura Rotina &lt; 2 anos'!N52</f>
        <v>1.234375</v>
      </c>
      <c r="E52" s="7">
        <f>'Cobertura Rotina &lt; 2 anos'!H52</f>
        <v>1.1171875</v>
      </c>
      <c r="F52" s="7">
        <f>'Cobertura Rotina &lt; 2 anos'!J52</f>
        <v>1.1171875</v>
      </c>
      <c r="G52" s="7">
        <f>'Cobertura Rotina &lt; 2 anos'!L52</f>
        <v>1.2578125</v>
      </c>
      <c r="H52" s="7">
        <f>'Cobertura Rotina &lt; 2 anos'!V52</f>
        <v>1.046875</v>
      </c>
      <c r="I52" s="7">
        <f>'Cobertura Rotina &lt; 2 anos'!P52</f>
        <v>1.15625</v>
      </c>
      <c r="J52" s="7">
        <f>'Cobertura Rotina &lt; 2 anos'!R52</f>
        <v>1.078125</v>
      </c>
      <c r="K52" s="7">
        <f>'Cobertura Rotina &lt; 2 anos'!T52</f>
        <v>1.09375</v>
      </c>
      <c r="L52" s="7">
        <f>'Cobertura Rotina &lt; 2 anos'!X52</f>
        <v>1.1171875</v>
      </c>
      <c r="M52" s="2">
        <f t="shared" si="4"/>
        <v>2</v>
      </c>
      <c r="N52" s="2">
        <f t="shared" si="5"/>
        <v>8</v>
      </c>
      <c r="O52" s="2">
        <f t="shared" si="2"/>
        <v>10</v>
      </c>
      <c r="P52" s="2">
        <f t="shared" si="3"/>
        <v>4</v>
      </c>
    </row>
    <row r="53" spans="1:16" x14ac:dyDescent="0.25">
      <c r="A53" s="2" t="s">
        <v>5</v>
      </c>
      <c r="B53" s="2" t="s">
        <v>57</v>
      </c>
      <c r="C53" s="7">
        <f>'Cobertura Rotina &lt; 2 anos'!F53</f>
        <v>0.33707865168539325</v>
      </c>
      <c r="D53" s="7">
        <f>'Cobertura Rotina &lt; 2 anos'!N53</f>
        <v>0.74157303370786509</v>
      </c>
      <c r="E53" s="7">
        <f>'Cobertura Rotina &lt; 2 anos'!H53</f>
        <v>0.8342696629213483</v>
      </c>
      <c r="F53" s="7">
        <f>'Cobertura Rotina &lt; 2 anos'!J53</f>
        <v>0.8258426966292135</v>
      </c>
      <c r="G53" s="7">
        <f>'Cobertura Rotina &lt; 2 anos'!L53</f>
        <v>0.75</v>
      </c>
      <c r="H53" s="7">
        <f>'Cobertura Rotina &lt; 2 anos'!V53</f>
        <v>1.0617977528089888</v>
      </c>
      <c r="I53" s="7">
        <f>'Cobertura Rotina &lt; 2 anos'!P53</f>
        <v>0.800561797752809</v>
      </c>
      <c r="J53" s="7">
        <f>'Cobertura Rotina &lt; 2 anos'!R53</f>
        <v>0.9101123595505618</v>
      </c>
      <c r="K53" s="7">
        <f>'Cobertura Rotina &lt; 2 anos'!T53</f>
        <v>1.1123595505617978</v>
      </c>
      <c r="L53" s="7">
        <f>'Cobertura Rotina &lt; 2 anos'!X53</f>
        <v>1.1292134831460674</v>
      </c>
      <c r="M53" s="2">
        <f t="shared" si="4"/>
        <v>0</v>
      </c>
      <c r="N53" s="2">
        <f t="shared" si="5"/>
        <v>3</v>
      </c>
      <c r="O53" s="2">
        <f t="shared" si="2"/>
        <v>3</v>
      </c>
      <c r="P53" s="2">
        <f t="shared" si="3"/>
        <v>1</v>
      </c>
    </row>
    <row r="54" spans="1:16" x14ac:dyDescent="0.25">
      <c r="A54" s="2" t="s">
        <v>3</v>
      </c>
      <c r="B54" s="2" t="s">
        <v>58</v>
      </c>
      <c r="C54" s="7">
        <f>'Cobertura Rotina &lt; 2 anos'!F54</f>
        <v>0.71908396946564879</v>
      </c>
      <c r="D54" s="7">
        <f>'Cobertura Rotina &lt; 2 anos'!N54</f>
        <v>0.95038167938931295</v>
      </c>
      <c r="E54" s="7">
        <f>'Cobertura Rotina &lt; 2 anos'!H54</f>
        <v>0.8954198473282442</v>
      </c>
      <c r="F54" s="7">
        <f>'Cobertura Rotina &lt; 2 anos'!J54</f>
        <v>0.87709923664122136</v>
      </c>
      <c r="G54" s="7">
        <f>'Cobertura Rotina &lt; 2 anos'!L54</f>
        <v>0.93893129770992367</v>
      </c>
      <c r="H54" s="7">
        <f>'Cobertura Rotina &lt; 2 anos'!V54</f>
        <v>0.97328244274809161</v>
      </c>
      <c r="I54" s="7">
        <f>'Cobertura Rotina &lt; 2 anos'!P54</f>
        <v>0.94351145038167938</v>
      </c>
      <c r="J54" s="7">
        <f>'Cobertura Rotina &lt; 2 anos'!R54</f>
        <v>0.84503816793893127</v>
      </c>
      <c r="K54" s="7">
        <f>'Cobertura Rotina &lt; 2 anos'!T54</f>
        <v>0.95954198473282437</v>
      </c>
      <c r="L54" s="7">
        <f>'Cobertura Rotina &lt; 2 anos'!X54</f>
        <v>0.94580152671755724</v>
      </c>
      <c r="M54" s="2">
        <f t="shared" si="4"/>
        <v>1</v>
      </c>
      <c r="N54" s="2">
        <f t="shared" si="5"/>
        <v>2</v>
      </c>
      <c r="O54" s="2">
        <f t="shared" si="2"/>
        <v>3</v>
      </c>
      <c r="P54" s="2">
        <f t="shared" si="3"/>
        <v>1</v>
      </c>
    </row>
    <row r="55" spans="1:16" x14ac:dyDescent="0.25">
      <c r="A55" s="2" t="s">
        <v>4</v>
      </c>
      <c r="B55" s="2" t="s">
        <v>59</v>
      </c>
      <c r="C55" s="7">
        <f>'Cobertura Rotina &lt; 2 anos'!F55</f>
        <v>0.48</v>
      </c>
      <c r="D55" s="7">
        <f>'Cobertura Rotina &lt; 2 anos'!N55</f>
        <v>0.92666666666666664</v>
      </c>
      <c r="E55" s="7">
        <f>'Cobertura Rotina &lt; 2 anos'!H55</f>
        <v>1</v>
      </c>
      <c r="F55" s="7">
        <f>'Cobertura Rotina &lt; 2 anos'!J55</f>
        <v>0.98666666666666669</v>
      </c>
      <c r="G55" s="7">
        <f>'Cobertura Rotina &lt; 2 anos'!L55</f>
        <v>0.95333333333333337</v>
      </c>
      <c r="H55" s="7">
        <f>'Cobertura Rotina &lt; 2 anos'!V55</f>
        <v>0.90666666666666662</v>
      </c>
      <c r="I55" s="7">
        <f>'Cobertura Rotina &lt; 2 anos'!P55</f>
        <v>0.93333333333333335</v>
      </c>
      <c r="J55" s="7">
        <f>'Cobertura Rotina &lt; 2 anos'!R55</f>
        <v>0.96666666666666667</v>
      </c>
      <c r="K55" s="7">
        <f>'Cobertura Rotina &lt; 2 anos'!T55</f>
        <v>0.83333333333333337</v>
      </c>
      <c r="L55" s="7">
        <f>'Cobertura Rotina &lt; 2 anos'!X55</f>
        <v>0.8666666666666667</v>
      </c>
      <c r="M55" s="2">
        <f t="shared" si="4"/>
        <v>1</v>
      </c>
      <c r="N55" s="2">
        <f t="shared" si="5"/>
        <v>4</v>
      </c>
      <c r="O55" s="2">
        <f t="shared" si="2"/>
        <v>5</v>
      </c>
      <c r="P55" s="2">
        <f t="shared" si="3"/>
        <v>3</v>
      </c>
    </row>
    <row r="56" spans="1:16" x14ac:dyDescent="0.25">
      <c r="A56" s="2" t="s">
        <v>3</v>
      </c>
      <c r="B56" s="2" t="s">
        <v>60</v>
      </c>
      <c r="C56" s="7">
        <f>'Cobertura Rotina &lt; 2 anos'!F56</f>
        <v>0.18227848101265823</v>
      </c>
      <c r="D56" s="7">
        <f>'Cobertura Rotina &lt; 2 anos'!N56</f>
        <v>0.88101265822784813</v>
      </c>
      <c r="E56" s="7">
        <f>'Cobertura Rotina &lt; 2 anos'!H56</f>
        <v>0.81265822784810138</v>
      </c>
      <c r="F56" s="7">
        <f>'Cobertura Rotina &lt; 2 anos'!J56</f>
        <v>0.80886075949367098</v>
      </c>
      <c r="G56" s="7">
        <f>'Cobertura Rotina &lt; 2 anos'!L56</f>
        <v>0.92278481012658231</v>
      </c>
      <c r="H56" s="7">
        <f>'Cobertura Rotina &lt; 2 anos'!V56</f>
        <v>0.81645569620253167</v>
      </c>
      <c r="I56" s="7">
        <f>'Cobertura Rotina &lt; 2 anos'!P56</f>
        <v>0.78607594936708869</v>
      </c>
      <c r="J56" s="7">
        <f>'Cobertura Rotina &lt; 2 anos'!R56</f>
        <v>0.66075949367088616</v>
      </c>
      <c r="K56" s="7">
        <f>'Cobertura Rotina &lt; 2 anos'!T56</f>
        <v>0.86582278481012664</v>
      </c>
      <c r="L56" s="7">
        <f>'Cobertura Rotina &lt; 2 anos'!X56</f>
        <v>0.7556962025316456</v>
      </c>
      <c r="M56" s="2">
        <f t="shared" si="4"/>
        <v>0</v>
      </c>
      <c r="N56" s="2">
        <f t="shared" si="5"/>
        <v>0</v>
      </c>
      <c r="O56" s="2">
        <f t="shared" si="2"/>
        <v>0</v>
      </c>
      <c r="P56" s="2">
        <f t="shared" si="3"/>
        <v>0</v>
      </c>
    </row>
    <row r="57" spans="1:16" x14ac:dyDescent="0.25">
      <c r="A57" s="2" t="s">
        <v>3</v>
      </c>
      <c r="B57" s="2" t="s">
        <v>61</v>
      </c>
      <c r="C57" s="7">
        <f>'Cobertura Rotina &lt; 2 anos'!F57</f>
        <v>0.20869565217391303</v>
      </c>
      <c r="D57" s="7">
        <f>'Cobertura Rotina &lt; 2 anos'!N57</f>
        <v>0.70869565217391306</v>
      </c>
      <c r="E57" s="7">
        <f>'Cobertura Rotina &lt; 2 anos'!H57</f>
        <v>0.70869565217391306</v>
      </c>
      <c r="F57" s="7">
        <f>'Cobertura Rotina &lt; 2 anos'!J57</f>
        <v>0.70434782608695656</v>
      </c>
      <c r="G57" s="7">
        <f>'Cobertura Rotina &lt; 2 anos'!L57</f>
        <v>0.75217391304347825</v>
      </c>
      <c r="H57" s="7">
        <f>'Cobertura Rotina &lt; 2 anos'!V57</f>
        <v>0.90434782608695652</v>
      </c>
      <c r="I57" s="7">
        <f>'Cobertura Rotina &lt; 2 anos'!P57</f>
        <v>0.68695652173913047</v>
      </c>
      <c r="J57" s="7">
        <f>'Cobertura Rotina &lt; 2 anos'!R57</f>
        <v>0.70869565217391306</v>
      </c>
      <c r="K57" s="7">
        <f>'Cobertura Rotina &lt; 2 anos'!T57</f>
        <v>0.84782608695652173</v>
      </c>
      <c r="L57" s="7">
        <f>'Cobertura Rotina &lt; 2 anos'!X57</f>
        <v>0.77391304347826084</v>
      </c>
      <c r="M57" s="2">
        <f t="shared" si="4"/>
        <v>0</v>
      </c>
      <c r="N57" s="2">
        <f t="shared" si="5"/>
        <v>0</v>
      </c>
      <c r="O57" s="2">
        <f t="shared" si="2"/>
        <v>0</v>
      </c>
      <c r="P57" s="2">
        <f t="shared" si="3"/>
        <v>0</v>
      </c>
    </row>
    <row r="58" spans="1:16" x14ac:dyDescent="0.25">
      <c r="A58" s="2" t="s">
        <v>5</v>
      </c>
      <c r="B58" s="2" t="s">
        <v>62</v>
      </c>
      <c r="C58" s="7">
        <f>'Cobertura Rotina &lt; 2 anos'!F58</f>
        <v>0.57692307692307687</v>
      </c>
      <c r="D58" s="7">
        <f>'Cobertura Rotina &lt; 2 anos'!N58</f>
        <v>0.83653846153846156</v>
      </c>
      <c r="E58" s="7">
        <f>'Cobertura Rotina &lt; 2 anos'!H58</f>
        <v>0.94230769230769229</v>
      </c>
      <c r="F58" s="7">
        <f>'Cobertura Rotina &lt; 2 anos'!J58</f>
        <v>0.94230769230769229</v>
      </c>
      <c r="G58" s="7">
        <f>'Cobertura Rotina &lt; 2 anos'!L58</f>
        <v>0.88461538461538458</v>
      </c>
      <c r="H58" s="7">
        <f>'Cobertura Rotina &lt; 2 anos'!V58</f>
        <v>0.88461538461538458</v>
      </c>
      <c r="I58" s="7">
        <f>'Cobertura Rotina &lt; 2 anos'!P58</f>
        <v>0.80769230769230771</v>
      </c>
      <c r="J58" s="7">
        <f>'Cobertura Rotina &lt; 2 anos'!R58</f>
        <v>0.83173076923076927</v>
      </c>
      <c r="K58" s="7">
        <f>'Cobertura Rotina &lt; 2 anos'!T58</f>
        <v>0.87980769230769229</v>
      </c>
      <c r="L58" s="7">
        <f>'Cobertura Rotina &lt; 2 anos'!X58</f>
        <v>0.72115384615384615</v>
      </c>
      <c r="M58" s="2">
        <f t="shared" si="4"/>
        <v>0</v>
      </c>
      <c r="N58" s="2">
        <f t="shared" si="5"/>
        <v>0</v>
      </c>
      <c r="O58" s="2">
        <f t="shared" si="2"/>
        <v>0</v>
      </c>
      <c r="P58" s="2">
        <f t="shared" si="3"/>
        <v>0</v>
      </c>
    </row>
    <row r="59" spans="1:16" x14ac:dyDescent="0.25">
      <c r="A59" s="2" t="s">
        <v>3</v>
      </c>
      <c r="B59" s="2" t="s">
        <v>63</v>
      </c>
      <c r="C59" s="7">
        <f>'Cobertura Rotina &lt; 2 anos'!F59</f>
        <v>4.8387096774193547E-2</v>
      </c>
      <c r="D59" s="7">
        <f>'Cobertura Rotina &lt; 2 anos'!N59</f>
        <v>1.0483870967741935</v>
      </c>
      <c r="E59" s="7">
        <f>'Cobertura Rotina &lt; 2 anos'!H59</f>
        <v>1.032258064516129</v>
      </c>
      <c r="F59" s="7">
        <f>'Cobertura Rotina &lt; 2 anos'!J59</f>
        <v>1.0161290322580645</v>
      </c>
      <c r="G59" s="7">
        <f>'Cobertura Rotina &lt; 2 anos'!L59</f>
        <v>1.0483870967741935</v>
      </c>
      <c r="H59" s="7">
        <f>'Cobertura Rotina &lt; 2 anos'!V59</f>
        <v>1.0483870967741935</v>
      </c>
      <c r="I59" s="7">
        <f>'Cobertura Rotina &lt; 2 anos'!P59</f>
        <v>1.032258064516129</v>
      </c>
      <c r="J59" s="7">
        <f>'Cobertura Rotina &lt; 2 anos'!R59</f>
        <v>0.91935483870967738</v>
      </c>
      <c r="K59" s="7">
        <f>'Cobertura Rotina &lt; 2 anos'!T59</f>
        <v>1.064516129032258</v>
      </c>
      <c r="L59" s="7">
        <f>'Cobertura Rotina &lt; 2 anos'!X59</f>
        <v>1.0806451612903225</v>
      </c>
      <c r="M59" s="2">
        <f t="shared" si="4"/>
        <v>1</v>
      </c>
      <c r="N59" s="2">
        <f t="shared" si="5"/>
        <v>7</v>
      </c>
      <c r="O59" s="2">
        <f t="shared" si="2"/>
        <v>8</v>
      </c>
      <c r="P59" s="2">
        <f t="shared" si="3"/>
        <v>4</v>
      </c>
    </row>
    <row r="60" spans="1:16" x14ac:dyDescent="0.25">
      <c r="A60" s="2" t="s">
        <v>5</v>
      </c>
      <c r="B60" s="2" t="s">
        <v>64</v>
      </c>
      <c r="C60" s="7">
        <f>'Cobertura Rotina &lt; 2 anos'!F60</f>
        <v>0.22167487684729062</v>
      </c>
      <c r="D60" s="7">
        <f>'Cobertura Rotina &lt; 2 anos'!N60</f>
        <v>1.041871921182266</v>
      </c>
      <c r="E60" s="7">
        <f>'Cobertura Rotina &lt; 2 anos'!H60</f>
        <v>0.87192118226600979</v>
      </c>
      <c r="F60" s="7">
        <f>'Cobertura Rotina &lt; 2 anos'!J60</f>
        <v>0.87192118226600979</v>
      </c>
      <c r="G60" s="7">
        <f>'Cobertura Rotina &lt; 2 anos'!L60</f>
        <v>1.0640394088669951</v>
      </c>
      <c r="H60" s="7">
        <f>'Cobertura Rotina &lt; 2 anos'!V60</f>
        <v>0.88669950738916248</v>
      </c>
      <c r="I60" s="7">
        <f>'Cobertura Rotina &lt; 2 anos'!P60</f>
        <v>0.99014778325123143</v>
      </c>
      <c r="J60" s="7">
        <f>'Cobertura Rotina &lt; 2 anos'!R60</f>
        <v>0.79802955665024622</v>
      </c>
      <c r="K60" s="7">
        <f>'Cobertura Rotina &lt; 2 anos'!T60</f>
        <v>1.0123152709359604</v>
      </c>
      <c r="L60" s="7">
        <f>'Cobertura Rotina &lt; 2 anos'!X60</f>
        <v>0.91625615763546797</v>
      </c>
      <c r="M60" s="2">
        <f t="shared" si="4"/>
        <v>1</v>
      </c>
      <c r="N60" s="2">
        <f t="shared" si="5"/>
        <v>3</v>
      </c>
      <c r="O60" s="2">
        <f t="shared" si="2"/>
        <v>4</v>
      </c>
      <c r="P60" s="2">
        <f t="shared" si="3"/>
        <v>1</v>
      </c>
    </row>
    <row r="61" spans="1:16" x14ac:dyDescent="0.25">
      <c r="A61" s="2" t="s">
        <v>4</v>
      </c>
      <c r="B61" s="2" t="s">
        <v>65</v>
      </c>
      <c r="C61" s="7">
        <f>'Cobertura Rotina &lt; 2 anos'!F61</f>
        <v>0.28027681660899656</v>
      </c>
      <c r="D61" s="7">
        <f>'Cobertura Rotina &lt; 2 anos'!N61</f>
        <v>1.0899653979238755</v>
      </c>
      <c r="E61" s="7">
        <f>'Cobertura Rotina &lt; 2 anos'!H61</f>
        <v>1.0017301038062285</v>
      </c>
      <c r="F61" s="7">
        <f>'Cobertura Rotina &lt; 2 anos'!J61</f>
        <v>1.0069204152249136</v>
      </c>
      <c r="G61" s="7">
        <f>'Cobertura Rotina &lt; 2 anos'!L61</f>
        <v>1.0795847750865053</v>
      </c>
      <c r="H61" s="7">
        <f>'Cobertura Rotina &lt; 2 anos'!V61</f>
        <v>1.1366782006920415</v>
      </c>
      <c r="I61" s="7">
        <f>'Cobertura Rotina &lt; 2 anos'!P61</f>
        <v>1.0536332179930796</v>
      </c>
      <c r="J61" s="7">
        <f>'Cobertura Rotina &lt; 2 anos'!R61</f>
        <v>1.0847750865051904</v>
      </c>
      <c r="K61" s="7">
        <f>'Cobertura Rotina &lt; 2 anos'!T61</f>
        <v>1.0899653979238755</v>
      </c>
      <c r="L61" s="7">
        <f>'Cobertura Rotina &lt; 2 anos'!X61</f>
        <v>1.0380622837370244</v>
      </c>
      <c r="M61" s="2">
        <f t="shared" si="4"/>
        <v>1</v>
      </c>
      <c r="N61" s="2">
        <f t="shared" si="5"/>
        <v>8</v>
      </c>
      <c r="O61" s="2">
        <f t="shared" si="2"/>
        <v>9</v>
      </c>
      <c r="P61" s="2">
        <f t="shared" si="3"/>
        <v>4</v>
      </c>
    </row>
    <row r="62" spans="1:16" x14ac:dyDescent="0.25">
      <c r="A62" s="2" t="s">
        <v>5</v>
      </c>
      <c r="B62" s="2" t="s">
        <v>66</v>
      </c>
      <c r="C62" s="7">
        <f>'Cobertura Rotina &lt; 2 anos'!F62</f>
        <v>0.58189655172413801</v>
      </c>
      <c r="D62" s="7">
        <f>'Cobertura Rotina &lt; 2 anos'!N62</f>
        <v>1.0991379310344829</v>
      </c>
      <c r="E62" s="7">
        <f>'Cobertura Rotina &lt; 2 anos'!H62</f>
        <v>0.75</v>
      </c>
      <c r="F62" s="7">
        <f>'Cobertura Rotina &lt; 2 anos'!J62</f>
        <v>0.77586206896551724</v>
      </c>
      <c r="G62" s="7">
        <f>'Cobertura Rotina &lt; 2 anos'!L62</f>
        <v>1.0862068965517242</v>
      </c>
      <c r="H62" s="7">
        <f>'Cobertura Rotina &lt; 2 anos'!V62</f>
        <v>1.2025862068965518</v>
      </c>
      <c r="I62" s="7">
        <f>'Cobertura Rotina &lt; 2 anos'!P62</f>
        <v>0.96982758620689657</v>
      </c>
      <c r="J62" s="7">
        <f>'Cobertura Rotina &lt; 2 anos'!R62</f>
        <v>1.1508620689655173</v>
      </c>
      <c r="K62" s="7">
        <f>'Cobertura Rotina &lt; 2 anos'!T62</f>
        <v>1.0991379310344829</v>
      </c>
      <c r="L62" s="7">
        <f>'Cobertura Rotina &lt; 2 anos'!X62</f>
        <v>1.021551724137931</v>
      </c>
      <c r="M62" s="2">
        <f t="shared" si="4"/>
        <v>1</v>
      </c>
      <c r="N62" s="2">
        <f t="shared" si="5"/>
        <v>6</v>
      </c>
      <c r="O62" s="2">
        <f t="shared" si="2"/>
        <v>7</v>
      </c>
      <c r="P62" s="2">
        <f t="shared" si="3"/>
        <v>2</v>
      </c>
    </row>
    <row r="63" spans="1:16" x14ac:dyDescent="0.25">
      <c r="A63" s="2" t="s">
        <v>2</v>
      </c>
      <c r="B63" s="2" t="s">
        <v>67</v>
      </c>
      <c r="C63" s="7">
        <f>'Cobertura Rotina &lt; 2 anos'!F63</f>
        <v>0.55128205128205132</v>
      </c>
      <c r="D63" s="7">
        <f>'Cobertura Rotina &lt; 2 anos'!N63</f>
        <v>1.0641025641025641</v>
      </c>
      <c r="E63" s="7">
        <f>'Cobertura Rotina &lt; 2 anos'!H63</f>
        <v>0.80769230769230771</v>
      </c>
      <c r="F63" s="7">
        <f>'Cobertura Rotina &lt; 2 anos'!J63</f>
        <v>0.80769230769230771</v>
      </c>
      <c r="G63" s="7">
        <f>'Cobertura Rotina &lt; 2 anos'!L63</f>
        <v>1.0512820512820513</v>
      </c>
      <c r="H63" s="7">
        <f>'Cobertura Rotina &lt; 2 anos'!V63</f>
        <v>0.96153846153846156</v>
      </c>
      <c r="I63" s="7">
        <f>'Cobertura Rotina &lt; 2 anos'!P63</f>
        <v>0.94871794871794868</v>
      </c>
      <c r="J63" s="7">
        <f>'Cobertura Rotina &lt; 2 anos'!R63</f>
        <v>0.71794871794871795</v>
      </c>
      <c r="K63" s="7">
        <f>'Cobertura Rotina &lt; 2 anos'!T63</f>
        <v>0.97435897435897434</v>
      </c>
      <c r="L63" s="7">
        <f>'Cobertura Rotina &lt; 2 anos'!X63</f>
        <v>0.9358974358974359</v>
      </c>
      <c r="M63" s="2">
        <f t="shared" si="4"/>
        <v>1</v>
      </c>
      <c r="N63" s="2">
        <f t="shared" si="5"/>
        <v>3</v>
      </c>
      <c r="O63" s="2">
        <f t="shared" si="2"/>
        <v>4</v>
      </c>
      <c r="P63" s="2">
        <f t="shared" si="3"/>
        <v>2</v>
      </c>
    </row>
    <row r="64" spans="1:16" x14ac:dyDescent="0.25">
      <c r="A64" s="2" t="s">
        <v>2</v>
      </c>
      <c r="B64" s="2" t="s">
        <v>68</v>
      </c>
      <c r="C64" s="7">
        <f>'Cobertura Rotina &lt; 2 anos'!F64</f>
        <v>0.84125874125874123</v>
      </c>
      <c r="D64" s="7">
        <f>'Cobertura Rotina &lt; 2 anos'!N64</f>
        <v>0.95034965034965035</v>
      </c>
      <c r="E64" s="7">
        <f>'Cobertura Rotina &lt; 2 anos'!H64</f>
        <v>0.813986013986014</v>
      </c>
      <c r="F64" s="7">
        <f>'Cobertura Rotina &lt; 2 anos'!J64</f>
        <v>0.82447552447552441</v>
      </c>
      <c r="G64" s="7">
        <f>'Cobertura Rotina &lt; 2 anos'!L64</f>
        <v>0.92727272727272725</v>
      </c>
      <c r="H64" s="7">
        <f>'Cobertura Rotina &lt; 2 anos'!V64</f>
        <v>0.82867132867132864</v>
      </c>
      <c r="I64" s="7">
        <f>'Cobertura Rotina &lt; 2 anos'!P64</f>
        <v>0.84755244755244752</v>
      </c>
      <c r="J64" s="7">
        <f>'Cobertura Rotina &lt; 2 anos'!R64</f>
        <v>0.73846153846153839</v>
      </c>
      <c r="K64" s="7">
        <f>'Cobertura Rotina &lt; 2 anos'!T64</f>
        <v>0.87062937062937062</v>
      </c>
      <c r="L64" s="7">
        <f>'Cobertura Rotina &lt; 2 anos'!X64</f>
        <v>0.8307692307692307</v>
      </c>
      <c r="M64" s="2">
        <f t="shared" si="4"/>
        <v>1</v>
      </c>
      <c r="N64" s="2">
        <f t="shared" si="5"/>
        <v>0</v>
      </c>
      <c r="O64" s="2">
        <f t="shared" si="2"/>
        <v>1</v>
      </c>
      <c r="P64" s="2">
        <f t="shared" si="3"/>
        <v>0</v>
      </c>
    </row>
    <row r="65" spans="1:16" x14ac:dyDescent="0.25">
      <c r="A65" s="2" t="s">
        <v>2</v>
      </c>
      <c r="B65" s="2" t="s">
        <v>69</v>
      </c>
      <c r="C65" s="7">
        <f>'Cobertura Rotina &lt; 2 anos'!F65</f>
        <v>0.73557692307692313</v>
      </c>
      <c r="D65" s="7">
        <f>'Cobertura Rotina &lt; 2 anos'!N65</f>
        <v>0.71153846153846156</v>
      </c>
      <c r="E65" s="7">
        <f>'Cobertura Rotina &lt; 2 anos'!H65</f>
        <v>0.75</v>
      </c>
      <c r="F65" s="7">
        <f>'Cobertura Rotina &lt; 2 anos'!J65</f>
        <v>0.75961538461538458</v>
      </c>
      <c r="G65" s="7">
        <f>'Cobertura Rotina &lt; 2 anos'!L65</f>
        <v>0.70192307692307687</v>
      </c>
      <c r="H65" s="7">
        <f>'Cobertura Rotina &lt; 2 anos'!V65</f>
        <v>0.90865384615384615</v>
      </c>
      <c r="I65" s="7">
        <f>'Cobertura Rotina &lt; 2 anos'!P65</f>
        <v>0.70673076923076927</v>
      </c>
      <c r="J65" s="7">
        <f>'Cobertura Rotina &lt; 2 anos'!R65</f>
        <v>0.80769230769230771</v>
      </c>
      <c r="K65" s="7">
        <f>'Cobertura Rotina &lt; 2 anos'!T65</f>
        <v>0.77403846153846156</v>
      </c>
      <c r="L65" s="7">
        <f>'Cobertura Rotina &lt; 2 anos'!X65</f>
        <v>0.69711538461538458</v>
      </c>
      <c r="M65" s="2">
        <f t="shared" si="4"/>
        <v>0</v>
      </c>
      <c r="N65" s="2">
        <f t="shared" si="5"/>
        <v>0</v>
      </c>
      <c r="O65" s="2">
        <f t="shared" si="2"/>
        <v>0</v>
      </c>
      <c r="P65" s="2">
        <f t="shared" si="3"/>
        <v>0</v>
      </c>
    </row>
    <row r="66" spans="1:16" x14ac:dyDescent="0.25">
      <c r="A66" s="2" t="s">
        <v>4</v>
      </c>
      <c r="B66" s="2" t="s">
        <v>70</v>
      </c>
      <c r="C66" s="7">
        <f>'Cobertura Rotina &lt; 2 anos'!F66</f>
        <v>0.61428571428571432</v>
      </c>
      <c r="D66" s="7">
        <f>'Cobertura Rotina &lt; 2 anos'!N66</f>
        <v>0.88571428571428568</v>
      </c>
      <c r="E66" s="7">
        <f>'Cobertura Rotina &lt; 2 anos'!H66</f>
        <v>0.97142857142857142</v>
      </c>
      <c r="F66" s="7">
        <f>'Cobertura Rotina &lt; 2 anos'!J66</f>
        <v>1</v>
      </c>
      <c r="G66" s="7">
        <f>'Cobertura Rotina &lt; 2 anos'!L66</f>
        <v>0.91428571428571426</v>
      </c>
      <c r="H66" s="7">
        <f>'Cobertura Rotina &lt; 2 anos'!V66</f>
        <v>1.1571428571428573</v>
      </c>
      <c r="I66" s="7">
        <f>'Cobertura Rotina &lt; 2 anos'!P66</f>
        <v>0.81428571428571428</v>
      </c>
      <c r="J66" s="7">
        <f>'Cobertura Rotina &lt; 2 anos'!R66</f>
        <v>0.98571428571428577</v>
      </c>
      <c r="K66" s="7">
        <f>'Cobertura Rotina &lt; 2 anos'!T66</f>
        <v>1.0714285714285714</v>
      </c>
      <c r="L66" s="7">
        <f>'Cobertura Rotina &lt; 2 anos'!X66</f>
        <v>1.0714285714285714</v>
      </c>
      <c r="M66" s="2">
        <f t="shared" ref="M66:M79" si="6">COUNTIF(C66:D66,"&gt;=0,9")</f>
        <v>0</v>
      </c>
      <c r="N66" s="2">
        <f t="shared" ref="N66:N79" si="7">COUNTIFS(E66:L66,"&gt;=0,95")</f>
        <v>6</v>
      </c>
      <c r="O66" s="2">
        <f t="shared" si="2"/>
        <v>6</v>
      </c>
      <c r="P66" s="2">
        <f t="shared" si="3"/>
        <v>3</v>
      </c>
    </row>
    <row r="67" spans="1:16" x14ac:dyDescent="0.25">
      <c r="A67" s="2" t="s">
        <v>4</v>
      </c>
      <c r="B67" s="2" t="s">
        <v>71</v>
      </c>
      <c r="C67" s="7">
        <f>'Cobertura Rotina &lt; 2 anos'!F67</f>
        <v>0.5</v>
      </c>
      <c r="D67" s="7">
        <f>'Cobertura Rotina &lt; 2 anos'!N67</f>
        <v>0.88076923076923075</v>
      </c>
      <c r="E67" s="7">
        <f>'Cobertura Rotina &lt; 2 anos'!H67</f>
        <v>0.89615384615384619</v>
      </c>
      <c r="F67" s="7">
        <f>'Cobertura Rotina &lt; 2 anos'!J67</f>
        <v>0.89230769230769236</v>
      </c>
      <c r="G67" s="7">
        <f>'Cobertura Rotina &lt; 2 anos'!L67</f>
        <v>0.88846153846153841</v>
      </c>
      <c r="H67" s="7">
        <f>'Cobertura Rotina &lt; 2 anos'!V67</f>
        <v>1.1192307692307693</v>
      </c>
      <c r="I67" s="7">
        <f>'Cobertura Rotina &lt; 2 anos'!P67</f>
        <v>0.86153846153846159</v>
      </c>
      <c r="J67" s="7">
        <f>'Cobertura Rotina &lt; 2 anos'!R67</f>
        <v>1.0038461538461538</v>
      </c>
      <c r="K67" s="7">
        <f>'Cobertura Rotina &lt; 2 anos'!T67</f>
        <v>0.97307692307692306</v>
      </c>
      <c r="L67" s="7">
        <f>'Cobertura Rotina &lt; 2 anos'!X67</f>
        <v>0.91923076923076918</v>
      </c>
      <c r="M67" s="2">
        <f t="shared" si="6"/>
        <v>0</v>
      </c>
      <c r="N67" s="2">
        <f t="shared" si="7"/>
        <v>3</v>
      </c>
      <c r="O67" s="2">
        <f t="shared" ref="O67:O79" si="8">SUM(M67:N67)</f>
        <v>3</v>
      </c>
      <c r="P67" s="2">
        <f t="shared" ref="P67:P79" si="9">COUNTIF(E67:H67,"&gt;=0,95")</f>
        <v>1</v>
      </c>
    </row>
    <row r="68" spans="1:16" x14ac:dyDescent="0.25">
      <c r="A68" s="2" t="s">
        <v>5</v>
      </c>
      <c r="B68" s="2" t="s">
        <v>72</v>
      </c>
      <c r="C68" s="7">
        <f>'Cobertura Rotina &lt; 2 anos'!F68</f>
        <v>0.69485294117647056</v>
      </c>
      <c r="D68" s="7">
        <f>'Cobertura Rotina &lt; 2 anos'!N68</f>
        <v>0.94852941176470584</v>
      </c>
      <c r="E68" s="7">
        <f>'Cobertura Rotina &lt; 2 anos'!H68</f>
        <v>0.95955882352941169</v>
      </c>
      <c r="F68" s="7">
        <f>'Cobertura Rotina &lt; 2 anos'!J68</f>
        <v>0.95955882352941169</v>
      </c>
      <c r="G68" s="7">
        <f>'Cobertura Rotina &lt; 2 anos'!L68</f>
        <v>0.97058823529411764</v>
      </c>
      <c r="H68" s="7">
        <f>'Cobertura Rotina &lt; 2 anos'!V68</f>
        <v>0.82720588235294112</v>
      </c>
      <c r="I68" s="7">
        <f>'Cobertura Rotina &lt; 2 anos'!P68</f>
        <v>1.025735294117647</v>
      </c>
      <c r="J68" s="7">
        <f>'Cobertura Rotina &lt; 2 anos'!R68</f>
        <v>0.69485294117647056</v>
      </c>
      <c r="K68" s="7">
        <f>'Cobertura Rotina &lt; 2 anos'!T68</f>
        <v>0.60661764705882348</v>
      </c>
      <c r="L68" s="7">
        <f>'Cobertura Rotina &lt; 2 anos'!X68</f>
        <v>0.59558823529411764</v>
      </c>
      <c r="M68" s="2">
        <f t="shared" si="6"/>
        <v>1</v>
      </c>
      <c r="N68" s="2">
        <f t="shared" si="7"/>
        <v>4</v>
      </c>
      <c r="O68" s="2">
        <f t="shared" si="8"/>
        <v>5</v>
      </c>
      <c r="P68" s="2">
        <f t="shared" si="9"/>
        <v>3</v>
      </c>
    </row>
    <row r="69" spans="1:16" x14ac:dyDescent="0.25">
      <c r="A69" s="2" t="s">
        <v>3</v>
      </c>
      <c r="B69" s="2" t="s">
        <v>73</v>
      </c>
      <c r="C69" s="7">
        <f>'Cobertura Rotina &lt; 2 anos'!F69</f>
        <v>1.3185483870967742</v>
      </c>
      <c r="D69" s="7">
        <f>'Cobertura Rotina &lt; 2 anos'!N69</f>
        <v>0.82499999999999996</v>
      </c>
      <c r="E69" s="7">
        <f>'Cobertura Rotina &lt; 2 anos'!H69</f>
        <v>0.79516129032258065</v>
      </c>
      <c r="F69" s="7">
        <f>'Cobertura Rotina &lt; 2 anos'!J69</f>
        <v>0.78790322580645167</v>
      </c>
      <c r="G69" s="7">
        <f>'Cobertura Rotina &lt; 2 anos'!L69</f>
        <v>0.85241935483870968</v>
      </c>
      <c r="H69" s="7">
        <f>'Cobertura Rotina &lt; 2 anos'!V69</f>
        <v>0.8379032258064516</v>
      </c>
      <c r="I69" s="7">
        <f>'Cobertura Rotina &lt; 2 anos'!P69</f>
        <v>0.79919354838709677</v>
      </c>
      <c r="J69" s="7">
        <f>'Cobertura Rotina &lt; 2 anos'!R69</f>
        <v>0.64838709677419359</v>
      </c>
      <c r="K69" s="7">
        <f>'Cobertura Rotina &lt; 2 anos'!T69</f>
        <v>0.87016129032258061</v>
      </c>
      <c r="L69" s="7">
        <f>'Cobertura Rotina &lt; 2 anos'!X69</f>
        <v>0.717741935483871</v>
      </c>
      <c r="M69" s="2">
        <f t="shared" si="6"/>
        <v>1</v>
      </c>
      <c r="N69" s="2">
        <f t="shared" si="7"/>
        <v>0</v>
      </c>
      <c r="O69" s="2">
        <f t="shared" si="8"/>
        <v>1</v>
      </c>
      <c r="P69" s="2">
        <f t="shared" si="9"/>
        <v>0</v>
      </c>
    </row>
    <row r="70" spans="1:16" x14ac:dyDescent="0.25">
      <c r="A70" s="2" t="s">
        <v>4</v>
      </c>
      <c r="B70" s="2" t="s">
        <v>74</v>
      </c>
      <c r="C70" s="7">
        <f>'Cobertura Rotina &lt; 2 anos'!F70</f>
        <v>0.75</v>
      </c>
      <c r="D70" s="7">
        <f>'Cobertura Rotina &lt; 2 anos'!N70</f>
        <v>1.0263157894736843</v>
      </c>
      <c r="E70" s="7">
        <f>'Cobertura Rotina &lt; 2 anos'!H70</f>
        <v>0.89473684210526316</v>
      </c>
      <c r="F70" s="7">
        <f>'Cobertura Rotina &lt; 2 anos'!J70</f>
        <v>0.89473684210526316</v>
      </c>
      <c r="G70" s="7">
        <f>'Cobertura Rotina &lt; 2 anos'!L70</f>
        <v>0.97368421052631582</v>
      </c>
      <c r="H70" s="7">
        <f>'Cobertura Rotina &lt; 2 anos'!V70</f>
        <v>1.0394736842105263</v>
      </c>
      <c r="I70" s="7">
        <f>'Cobertura Rotina &lt; 2 anos'!P70</f>
        <v>0.88157894736842102</v>
      </c>
      <c r="J70" s="7">
        <f>'Cobertura Rotina &lt; 2 anos'!R70</f>
        <v>0.81578947368421051</v>
      </c>
      <c r="K70" s="7">
        <f>'Cobertura Rotina &lt; 2 anos'!T70</f>
        <v>1.0263157894736843</v>
      </c>
      <c r="L70" s="7">
        <f>'Cobertura Rotina &lt; 2 anos'!X70</f>
        <v>1.013157894736842</v>
      </c>
      <c r="M70" s="2">
        <f t="shared" si="6"/>
        <v>1</v>
      </c>
      <c r="N70" s="2">
        <f t="shared" si="7"/>
        <v>4</v>
      </c>
      <c r="O70" s="2">
        <f t="shared" si="8"/>
        <v>5</v>
      </c>
      <c r="P70" s="2">
        <f t="shared" si="9"/>
        <v>2</v>
      </c>
    </row>
    <row r="71" spans="1:16" x14ac:dyDescent="0.25">
      <c r="A71" s="2" t="s">
        <v>2</v>
      </c>
      <c r="B71" s="2" t="s">
        <v>75</v>
      </c>
      <c r="C71" s="7">
        <f>'Cobertura Rotina &lt; 2 anos'!F71</f>
        <v>1.1276782104837624</v>
      </c>
      <c r="D71" s="7">
        <f>'Cobertura Rotina &lt; 2 anos'!N71</f>
        <v>0.84570812558954322</v>
      </c>
      <c r="E71" s="7">
        <f>'Cobertura Rotina &lt; 2 anos'!H71</f>
        <v>0.8212505053227328</v>
      </c>
      <c r="F71" s="7">
        <f>'Cobertura Rotina &lt; 2 anos'!J71</f>
        <v>0.81922921439159146</v>
      </c>
      <c r="G71" s="7">
        <f>'Cobertura Rotina &lt; 2 anos'!L71</f>
        <v>0.88512329874679962</v>
      </c>
      <c r="H71" s="7">
        <f>'Cobertura Rotina &lt; 2 anos'!V71</f>
        <v>0.85824012936261962</v>
      </c>
      <c r="I71" s="7">
        <f>'Cobertura Rotina &lt; 2 anos'!P71</f>
        <v>0.77738849211696537</v>
      </c>
      <c r="J71" s="7">
        <f>'Cobertura Rotina &lt; 2 anos'!R71</f>
        <v>0.70017517854736566</v>
      </c>
      <c r="K71" s="7">
        <f>'Cobertura Rotina &lt; 2 anos'!T71</f>
        <v>0.84065489826168982</v>
      </c>
      <c r="L71" s="7">
        <f>'Cobertura Rotina &lt; 2 anos'!X71</f>
        <v>0.60800431208731975</v>
      </c>
      <c r="M71" s="2">
        <f t="shared" si="6"/>
        <v>1</v>
      </c>
      <c r="N71" s="2">
        <f t="shared" si="7"/>
        <v>0</v>
      </c>
      <c r="O71" s="2">
        <f t="shared" si="8"/>
        <v>1</v>
      </c>
      <c r="P71" s="2">
        <f t="shared" si="9"/>
        <v>0</v>
      </c>
    </row>
    <row r="72" spans="1:16" x14ac:dyDescent="0.25">
      <c r="A72" s="2" t="s">
        <v>4</v>
      </c>
      <c r="B72" s="2" t="s">
        <v>76</v>
      </c>
      <c r="C72" s="7">
        <f>'Cobertura Rotina &lt; 2 anos'!F72</f>
        <v>7.9120879120879131E-2</v>
      </c>
      <c r="D72" s="7">
        <f>'Cobertura Rotina &lt; 2 anos'!N72</f>
        <v>0.8340659340659341</v>
      </c>
      <c r="E72" s="7">
        <f>'Cobertura Rotina &lt; 2 anos'!H72</f>
        <v>0.82747252747252753</v>
      </c>
      <c r="F72" s="7">
        <f>'Cobertura Rotina &lt; 2 anos'!J72</f>
        <v>0.82747252747252753</v>
      </c>
      <c r="G72" s="7">
        <f>'Cobertura Rotina &lt; 2 anos'!L72</f>
        <v>0.84395604395604396</v>
      </c>
      <c r="H72" s="7">
        <f>'Cobertura Rotina &lt; 2 anos'!V72</f>
        <v>0.89010989010989017</v>
      </c>
      <c r="I72" s="7">
        <f>'Cobertura Rotina &lt; 2 anos'!P72</f>
        <v>0.82417582417582425</v>
      </c>
      <c r="J72" s="7">
        <f>'Cobertura Rotina &lt; 2 anos'!R72</f>
        <v>0.77802197802197803</v>
      </c>
      <c r="K72" s="7">
        <f>'Cobertura Rotina &lt; 2 anos'!T72</f>
        <v>0.84395604395604396</v>
      </c>
      <c r="L72" s="7">
        <f>'Cobertura Rotina &lt; 2 anos'!X72</f>
        <v>0.72197802197802208</v>
      </c>
      <c r="M72" s="2">
        <f t="shared" si="6"/>
        <v>0</v>
      </c>
      <c r="N72" s="2">
        <f t="shared" si="7"/>
        <v>0</v>
      </c>
      <c r="O72" s="2">
        <f t="shared" si="8"/>
        <v>0</v>
      </c>
      <c r="P72" s="2">
        <f t="shared" si="9"/>
        <v>0</v>
      </c>
    </row>
    <row r="73" spans="1:16" x14ac:dyDescent="0.25">
      <c r="A73" s="2" t="s">
        <v>5</v>
      </c>
      <c r="B73" s="2" t="s">
        <v>77</v>
      </c>
      <c r="C73" s="7">
        <f>'Cobertura Rotina &lt; 2 anos'!F73</f>
        <v>0.23780487804878048</v>
      </c>
      <c r="D73" s="7">
        <f>'Cobertura Rotina &lt; 2 anos'!N73</f>
        <v>1.0853658536585367</v>
      </c>
      <c r="E73" s="7">
        <f>'Cobertura Rotina &lt; 2 anos'!H73</f>
        <v>0.93292682926829273</v>
      </c>
      <c r="F73" s="7">
        <f>'Cobertura Rotina &lt; 2 anos'!J73</f>
        <v>0.92682926829268297</v>
      </c>
      <c r="G73" s="7">
        <f>'Cobertura Rotina &lt; 2 anos'!L73</f>
        <v>1.0792682926829269</v>
      </c>
      <c r="H73" s="7">
        <f>'Cobertura Rotina &lt; 2 anos'!V73</f>
        <v>1.0304878048780488</v>
      </c>
      <c r="I73" s="7">
        <f>'Cobertura Rotina &lt; 2 anos'!P73</f>
        <v>0.98780487804878048</v>
      </c>
      <c r="J73" s="7">
        <f>'Cobertura Rotina &lt; 2 anos'!R73</f>
        <v>0.95731707317073167</v>
      </c>
      <c r="K73" s="7">
        <f>'Cobertura Rotina &lt; 2 anos'!T73</f>
        <v>1.0182926829268293</v>
      </c>
      <c r="L73" s="7">
        <f>'Cobertura Rotina &lt; 2 anos'!X73</f>
        <v>0.8902439024390244</v>
      </c>
      <c r="M73" s="2">
        <f t="shared" si="6"/>
        <v>1</v>
      </c>
      <c r="N73" s="2">
        <f t="shared" si="7"/>
        <v>5</v>
      </c>
      <c r="O73" s="2">
        <f t="shared" si="8"/>
        <v>6</v>
      </c>
      <c r="P73" s="2">
        <f t="shared" si="9"/>
        <v>2</v>
      </c>
    </row>
    <row r="74" spans="1:16" x14ac:dyDescent="0.25">
      <c r="A74" s="2" t="s">
        <v>2</v>
      </c>
      <c r="B74" s="2" t="s">
        <v>78</v>
      </c>
      <c r="C74" s="7">
        <f>'Cobertura Rotina &lt; 2 anos'!F74</f>
        <v>1.6730769230769229</v>
      </c>
      <c r="D74" s="7">
        <f>'Cobertura Rotina &lt; 2 anos'!N74</f>
        <v>1.113905325443787</v>
      </c>
      <c r="E74" s="7">
        <f>'Cobertura Rotina &lt; 2 anos'!H74</f>
        <v>1.096153846153846</v>
      </c>
      <c r="F74" s="7">
        <f>'Cobertura Rotina &lt; 2 anos'!J74</f>
        <v>1.096153846153846</v>
      </c>
      <c r="G74" s="7">
        <f>'Cobertura Rotina &lt; 2 anos'!L74</f>
        <v>1.1272189349112425</v>
      </c>
      <c r="H74" s="7">
        <f>'Cobertura Rotina &lt; 2 anos'!V74</f>
        <v>1.1050295857988166</v>
      </c>
      <c r="I74" s="7">
        <f>'Cobertura Rotina &lt; 2 anos'!P74</f>
        <v>1.1094674556213018</v>
      </c>
      <c r="J74" s="7">
        <f>'Cobertura Rotina &lt; 2 anos'!R74</f>
        <v>1.1494082840236686</v>
      </c>
      <c r="K74" s="7">
        <f>'Cobertura Rotina &lt; 2 anos'!T74</f>
        <v>1.0828402366863905</v>
      </c>
      <c r="L74" s="7">
        <f>'Cobertura Rotina &lt; 2 anos'!X74</f>
        <v>0.99852071005917153</v>
      </c>
      <c r="M74" s="2">
        <f t="shared" si="6"/>
        <v>2</v>
      </c>
      <c r="N74" s="2">
        <f t="shared" si="7"/>
        <v>8</v>
      </c>
      <c r="O74" s="2">
        <f t="shared" si="8"/>
        <v>10</v>
      </c>
      <c r="P74" s="2">
        <f t="shared" si="9"/>
        <v>4</v>
      </c>
    </row>
    <row r="75" spans="1:16" x14ac:dyDescent="0.25">
      <c r="A75" s="2" t="s">
        <v>2</v>
      </c>
      <c r="B75" s="2" t="s">
        <v>79</v>
      </c>
      <c r="C75" s="7">
        <f>'Cobertura Rotina &lt; 2 anos'!F75</f>
        <v>0.29671968190854875</v>
      </c>
      <c r="D75" s="7">
        <f>'Cobertura Rotina &lt; 2 anos'!N75</f>
        <v>0.85139165009940365</v>
      </c>
      <c r="E75" s="7">
        <f>'Cobertura Rotina &lt; 2 anos'!H75</f>
        <v>0.76938369781312133</v>
      </c>
      <c r="F75" s="7">
        <f>'Cobertura Rotina &lt; 2 anos'!J75</f>
        <v>0.76192842942345929</v>
      </c>
      <c r="G75" s="7">
        <f>'Cobertura Rotina &lt; 2 anos'!L75</f>
        <v>0.88866799204771374</v>
      </c>
      <c r="H75" s="7">
        <f>'Cobertura Rotina &lt; 2 anos'!V75</f>
        <v>0.80516898608349907</v>
      </c>
      <c r="I75" s="7">
        <f>'Cobertura Rotina &lt; 2 anos'!P75</f>
        <v>0.82306163021868795</v>
      </c>
      <c r="J75" s="7">
        <f>'Cobertura Rotina &lt; 2 anos'!R75</f>
        <v>0.60685884691848913</v>
      </c>
      <c r="K75" s="7">
        <f>'Cobertura Rotina &lt; 2 anos'!T75</f>
        <v>0.83349900596421478</v>
      </c>
      <c r="L75" s="7">
        <f>'Cobertura Rotina &lt; 2 anos'!X75</f>
        <v>0.6217693836978132</v>
      </c>
      <c r="M75" s="2">
        <f t="shared" si="6"/>
        <v>0</v>
      </c>
      <c r="N75" s="2">
        <f t="shared" si="7"/>
        <v>0</v>
      </c>
      <c r="O75" s="2">
        <f t="shared" si="8"/>
        <v>0</v>
      </c>
      <c r="P75" s="2">
        <f t="shared" si="9"/>
        <v>0</v>
      </c>
    </row>
    <row r="76" spans="1:16" x14ac:dyDescent="0.25">
      <c r="A76" s="2" t="s">
        <v>3</v>
      </c>
      <c r="B76" s="2" t="s">
        <v>80</v>
      </c>
      <c r="C76" s="7">
        <f>'Cobertura Rotina &lt; 2 anos'!F76</f>
        <v>0.64903846153846156</v>
      </c>
      <c r="D76" s="7">
        <f>'Cobertura Rotina &lt; 2 anos'!N76</f>
        <v>1.0961538461538463</v>
      </c>
      <c r="E76" s="7">
        <f>'Cobertura Rotina &lt; 2 anos'!H76</f>
        <v>1.1394230769230771</v>
      </c>
      <c r="F76" s="7">
        <f>'Cobertura Rotina &lt; 2 anos'!J76</f>
        <v>1.1682692307692308</v>
      </c>
      <c r="G76" s="7">
        <f>'Cobertura Rotina &lt; 2 anos'!L76</f>
        <v>1.1394230769230771</v>
      </c>
      <c r="H76" s="7">
        <f>'Cobertura Rotina &lt; 2 anos'!V76</f>
        <v>1.153846153846154</v>
      </c>
      <c r="I76" s="7">
        <f>'Cobertura Rotina &lt; 2 anos'!P76</f>
        <v>1.0817307692307694</v>
      </c>
      <c r="J76" s="7">
        <f>'Cobertura Rotina &lt; 2 anos'!R76</f>
        <v>1.0096153846153846</v>
      </c>
      <c r="K76" s="7">
        <f>'Cobertura Rotina &lt; 2 anos'!T76</f>
        <v>1.2980769230769231</v>
      </c>
      <c r="L76" s="7">
        <f>'Cobertura Rotina &lt; 2 anos'!X76</f>
        <v>1.125</v>
      </c>
      <c r="M76" s="2">
        <f t="shared" si="6"/>
        <v>1</v>
      </c>
      <c r="N76" s="2">
        <f t="shared" si="7"/>
        <v>8</v>
      </c>
      <c r="O76" s="2">
        <f t="shared" si="8"/>
        <v>9</v>
      </c>
      <c r="P76" s="2">
        <f t="shared" si="9"/>
        <v>4</v>
      </c>
    </row>
    <row r="77" spans="1:16" x14ac:dyDescent="0.25">
      <c r="A77" s="2" t="s">
        <v>4</v>
      </c>
      <c r="B77" s="2" t="s">
        <v>81</v>
      </c>
      <c r="C77" s="7">
        <f>'Cobertura Rotina &lt; 2 anos'!F77</f>
        <v>0.48341232227488157</v>
      </c>
      <c r="D77" s="7">
        <f>'Cobertura Rotina &lt; 2 anos'!N77</f>
        <v>1.0379146919431281</v>
      </c>
      <c r="E77" s="7">
        <f>'Cobertura Rotina &lt; 2 anos'!H77</f>
        <v>1.0308056872037916</v>
      </c>
      <c r="F77" s="7">
        <f>'Cobertura Rotina &lt; 2 anos'!J77</f>
        <v>1.0094786729857821</v>
      </c>
      <c r="G77" s="7">
        <f>'Cobertura Rotina &lt; 2 anos'!L77</f>
        <v>1.0165876777251186</v>
      </c>
      <c r="H77" s="7">
        <f>'Cobertura Rotina &lt; 2 anos'!V77</f>
        <v>1.1587677725118484</v>
      </c>
      <c r="I77" s="7">
        <f>'Cobertura Rotina &lt; 2 anos'!P77</f>
        <v>0.99526066350710907</v>
      </c>
      <c r="J77" s="7">
        <f>'Cobertura Rotina &lt; 2 anos'!R77</f>
        <v>0.99526066350710907</v>
      </c>
      <c r="K77" s="7">
        <f>'Cobertura Rotina &lt; 2 anos'!T77</f>
        <v>1.1872037914691944</v>
      </c>
      <c r="L77" s="7">
        <f>'Cobertura Rotina &lt; 2 anos'!X77</f>
        <v>1.0734597156398105</v>
      </c>
      <c r="M77" s="2">
        <f t="shared" si="6"/>
        <v>1</v>
      </c>
      <c r="N77" s="2">
        <f t="shared" si="7"/>
        <v>8</v>
      </c>
      <c r="O77" s="2">
        <f t="shared" si="8"/>
        <v>9</v>
      </c>
      <c r="P77" s="2">
        <f t="shared" si="9"/>
        <v>4</v>
      </c>
    </row>
    <row r="78" spans="1:16" x14ac:dyDescent="0.25">
      <c r="A78" s="2" t="s">
        <v>2</v>
      </c>
      <c r="B78" s="2" t="s">
        <v>82</v>
      </c>
      <c r="C78" s="7">
        <f>'Cobertura Rotina &lt; 2 anos'!F78</f>
        <v>0.86506329113924052</v>
      </c>
      <c r="D78" s="7">
        <f>'Cobertura Rotina &lt; 2 anos'!N78</f>
        <v>0.75645569620253161</v>
      </c>
      <c r="E78" s="7">
        <f>'Cobertura Rotina &lt; 2 anos'!H78</f>
        <v>0.7131645569620253</v>
      </c>
      <c r="F78" s="7">
        <f>'Cobertura Rotina &lt; 2 anos'!J78</f>
        <v>0.7172151898734177</v>
      </c>
      <c r="G78" s="7">
        <f>'Cobertura Rotina &lt; 2 anos'!L78</f>
        <v>0.7751898734177215</v>
      </c>
      <c r="H78" s="7">
        <f>'Cobertura Rotina &lt; 2 anos'!V78</f>
        <v>0.76379746835443041</v>
      </c>
      <c r="I78" s="7">
        <f>'Cobertura Rotina &lt; 2 anos'!P78</f>
        <v>0.72784810126582278</v>
      </c>
      <c r="J78" s="7">
        <f>'Cobertura Rotina &lt; 2 anos'!R78</f>
        <v>0.69316455696202528</v>
      </c>
      <c r="K78" s="7">
        <f>'Cobertura Rotina &lt; 2 anos'!T78</f>
        <v>0.77848101265822789</v>
      </c>
      <c r="L78" s="7">
        <f>'Cobertura Rotina &lt; 2 anos'!X78</f>
        <v>0.62658227848101267</v>
      </c>
      <c r="M78" s="2">
        <f t="shared" si="6"/>
        <v>0</v>
      </c>
      <c r="N78" s="2">
        <f t="shared" si="7"/>
        <v>0</v>
      </c>
      <c r="O78" s="2">
        <f t="shared" si="8"/>
        <v>0</v>
      </c>
      <c r="P78" s="2">
        <f t="shared" si="9"/>
        <v>0</v>
      </c>
    </row>
    <row r="79" spans="1:16" x14ac:dyDescent="0.25">
      <c r="A79" s="2" t="s">
        <v>2</v>
      </c>
      <c r="B79" s="2" t="s">
        <v>83</v>
      </c>
      <c r="C79" s="7">
        <f>'Cobertura Rotina &lt; 2 anos'!F79</f>
        <v>1.8272105396503673</v>
      </c>
      <c r="D79" s="7">
        <f>'Cobertura Rotina &lt; 2 anos'!N79</f>
        <v>0.81517608310108935</v>
      </c>
      <c r="E79" s="7">
        <f>'Cobertura Rotina &lt; 2 anos'!H79</f>
        <v>0.8402584241195844</v>
      </c>
      <c r="F79" s="7">
        <f>'Cobertura Rotina &lt; 2 anos'!J79</f>
        <v>0.83987838864960729</v>
      </c>
      <c r="G79" s="7">
        <f>'Cobertura Rotina &lt; 2 anos'!L79</f>
        <v>0.85165948821890036</v>
      </c>
      <c r="H79" s="7">
        <f>'Cobertura Rotina &lt; 2 anos'!V79</f>
        <v>0.87256143906764627</v>
      </c>
      <c r="I79" s="7">
        <f>'Cobertura Rotina &lt; 2 anos'!P79</f>
        <v>0.79617430960222946</v>
      </c>
      <c r="J79" s="7">
        <f>'Cobertura Rotina &lt; 2 anos'!R79</f>
        <v>0.63807955409171524</v>
      </c>
      <c r="K79" s="7">
        <f>'Cobertura Rotina &lt; 2 anos'!T79</f>
        <v>0.91512541170509243</v>
      </c>
      <c r="L79" s="7">
        <f>'Cobertura Rotina &lt; 2 anos'!X79</f>
        <v>0.72890803141626548</v>
      </c>
      <c r="M79" s="2">
        <f t="shared" si="6"/>
        <v>1</v>
      </c>
      <c r="N79" s="2">
        <f t="shared" si="7"/>
        <v>0</v>
      </c>
      <c r="O79" s="2">
        <f t="shared" si="8"/>
        <v>1</v>
      </c>
      <c r="P79" s="2">
        <f t="shared" si="9"/>
        <v>0</v>
      </c>
    </row>
    <row r="81" spans="1:16" s="50" customFormat="1" x14ac:dyDescent="0.25">
      <c r="A81" s="40"/>
      <c r="B81" s="45" t="s">
        <v>111</v>
      </c>
      <c r="C81" s="7">
        <f>'Cobertura Rotina &lt; 2 anos'!F81</f>
        <v>0.76050204918032782</v>
      </c>
      <c r="D81" s="7">
        <f>'Cobertura Rotina &lt; 2 anos'!N81</f>
        <v>0.89344262295081966</v>
      </c>
      <c r="E81" s="7">
        <f>'Cobertura Rotina &lt; 2 anos'!H81</f>
        <v>0.87218237704918034</v>
      </c>
      <c r="F81" s="7">
        <f>'Cobertura Rotina &lt; 2 anos'!J81</f>
        <v>0.86552254098360659</v>
      </c>
      <c r="G81" s="7">
        <f>'Cobertura Rotina &lt; 2 anos'!L81</f>
        <v>0.91444672131147542</v>
      </c>
      <c r="H81" s="7">
        <f>'Cobertura Rotina &lt; 2 anos'!V81</f>
        <v>0.91162909836065575</v>
      </c>
      <c r="I81" s="7">
        <f>'Cobertura Rotina &lt; 2 anos'!P81</f>
        <v>0.86654713114754101</v>
      </c>
      <c r="J81" s="7">
        <f>'Cobertura Rotina &lt; 2 anos'!R81</f>
        <v>0.77177254098360659</v>
      </c>
      <c r="K81" s="7">
        <f>'Cobertura Rotina &lt; 2 anos'!T81</f>
        <v>0.90957991803278693</v>
      </c>
      <c r="L81" s="7">
        <f>'Cobertura Rotina &lt; 2 anos'!X81</f>
        <v>0.80968237704918034</v>
      </c>
      <c r="M81" s="2">
        <f>COUNTIF(C81:D81,"&gt;=0,9")</f>
        <v>0</v>
      </c>
      <c r="N81" s="2">
        <f>COUNTIFS(E81:L81,"&gt;=0,95")</f>
        <v>0</v>
      </c>
      <c r="O81" s="2">
        <f t="shared" ref="O81" si="10">SUM(M81:N81)</f>
        <v>0</v>
      </c>
      <c r="P81" s="2">
        <f t="shared" ref="P81" si="11">COUNTIF(E81:H81,"&gt;=0,95")</f>
        <v>0</v>
      </c>
    </row>
    <row r="82" spans="1:16" s="50" customFormat="1" x14ac:dyDescent="0.25">
      <c r="A82" s="40"/>
      <c r="B82" s="45" t="s">
        <v>112</v>
      </c>
      <c r="C82" s="7">
        <f>'Cobertura Rotina &lt; 2 anos'!F82</f>
        <v>1.1349949574989195</v>
      </c>
      <c r="D82" s="7">
        <f>'Cobertura Rotina &lt; 2 anos'!N82</f>
        <v>0.87934015271574706</v>
      </c>
      <c r="E82" s="7">
        <f>'Cobertura Rotina &lt; 2 anos'!H82</f>
        <v>0.83352542861259193</v>
      </c>
      <c r="F82" s="7">
        <f>'Cobertura Rotina &lt; 2 anos'!J82</f>
        <v>0.83136435672093367</v>
      </c>
      <c r="G82" s="7">
        <f>'Cobertura Rotina &lt; 2 anos'!L82</f>
        <v>0.88582336839072184</v>
      </c>
      <c r="H82" s="7">
        <f>'Cobertura Rotina &lt; 2 anos'!V82</f>
        <v>0.92385823368390729</v>
      </c>
      <c r="I82" s="7">
        <f>'Cobertura Rotina &lt; 2 anos'!P82</f>
        <v>0.84173750180089335</v>
      </c>
      <c r="J82" s="7">
        <f>'Cobertura Rotina &lt; 2 anos'!R82</f>
        <v>0.80348652931854203</v>
      </c>
      <c r="K82" s="7">
        <f>'Cobertura Rotina &lt; 2 anos'!T82</f>
        <v>0.87977236709407869</v>
      </c>
      <c r="L82" s="7">
        <f>'Cobertura Rotina &lt; 2 anos'!X82</f>
        <v>0.80716035153436105</v>
      </c>
      <c r="M82" s="2">
        <f t="shared" ref="M82:M85" si="12">COUNTIF(C82:D82,"&gt;=0,9")</f>
        <v>1</v>
      </c>
      <c r="N82" s="2">
        <f t="shared" ref="N82:N85" si="13">COUNTIFS(E82:L82,"&gt;=0,95")</f>
        <v>0</v>
      </c>
      <c r="O82" s="2">
        <f t="shared" ref="O82:O85" si="14">SUM(M82:N82)</f>
        <v>1</v>
      </c>
      <c r="P82" s="2">
        <f t="shared" ref="P82:P85" si="15">COUNTIF(E82:H82,"&gt;=0,95")</f>
        <v>0</v>
      </c>
    </row>
    <row r="83" spans="1:16" s="50" customFormat="1" x14ac:dyDescent="0.25">
      <c r="A83" s="40"/>
      <c r="B83" s="45" t="s">
        <v>113</v>
      </c>
      <c r="C83" s="7">
        <f>'Cobertura Rotina &lt; 2 anos'!F83</f>
        <v>0.97311637778563853</v>
      </c>
      <c r="D83" s="7">
        <f>'Cobertura Rotina &lt; 2 anos'!N83</f>
        <v>0.84451876386789726</v>
      </c>
      <c r="E83" s="7">
        <f>'Cobertura Rotina &lt; 2 anos'!H83</f>
        <v>0.81195935299225008</v>
      </c>
      <c r="F83" s="7">
        <f>'Cobertura Rotina &lt; 2 anos'!J83</f>
        <v>0.81229700614207168</v>
      </c>
      <c r="G83" s="7">
        <f>'Cobertura Rotina &lt; 2 anos'!L83</f>
        <v>0.87196514133196135</v>
      </c>
      <c r="H83" s="7">
        <f>'Cobertura Rotina &lt; 2 anos'!V83</f>
        <v>0.84384345756825418</v>
      </c>
      <c r="I83" s="7">
        <f>'Cobertura Rotina &lt; 2 anos'!P83</f>
        <v>0.80501334533877866</v>
      </c>
      <c r="J83" s="7">
        <f>'Cobertura Rotina &lt; 2 anos'!R83</f>
        <v>0.7180917773418658</v>
      </c>
      <c r="K83" s="7">
        <f>'Cobertura Rotina &lt; 2 anos'!T83</f>
        <v>0.85633662411165068</v>
      </c>
      <c r="L83" s="7">
        <f>'Cobertura Rotina &lt; 2 anos'!X83</f>
        <v>0.69421487603305787</v>
      </c>
      <c r="M83" s="2">
        <f t="shared" si="12"/>
        <v>1</v>
      </c>
      <c r="N83" s="2">
        <f t="shared" si="13"/>
        <v>0</v>
      </c>
      <c r="O83" s="2">
        <f t="shared" si="14"/>
        <v>1</v>
      </c>
      <c r="P83" s="2">
        <f t="shared" si="15"/>
        <v>0</v>
      </c>
    </row>
    <row r="84" spans="1:16" s="50" customFormat="1" x14ac:dyDescent="0.25">
      <c r="A84" s="40"/>
      <c r="B84" s="45" t="s">
        <v>114</v>
      </c>
      <c r="C84" s="7">
        <f>'Cobertura Rotina &lt; 2 anos'!F84</f>
        <v>1.0032205176250146</v>
      </c>
      <c r="D84" s="7">
        <f>'Cobertura Rotina &lt; 2 anos'!N84</f>
        <v>0.93365733692469843</v>
      </c>
      <c r="E84" s="7">
        <f>'Cobertura Rotina &lt; 2 anos'!H84</f>
        <v>0.90765897646094384</v>
      </c>
      <c r="F84" s="7">
        <f>'Cobertura Rotina &lt; 2 anos'!J84</f>
        <v>0.90432134910411055</v>
      </c>
      <c r="G84" s="7">
        <f>'Cobertura Rotina &lt; 2 anos'!L84</f>
        <v>0.95368310106569854</v>
      </c>
      <c r="H84" s="7">
        <f>'Cobertura Rotina &lt; 2 anos'!V84</f>
        <v>0.93752195807471594</v>
      </c>
      <c r="I84" s="7">
        <f>'Cobertura Rotina &lt; 2 anos'!P84</f>
        <v>0.90484834289729477</v>
      </c>
      <c r="J84" s="7">
        <f>'Cobertura Rotina &lt; 2 anos'!R84</f>
        <v>0.79892259046726777</v>
      </c>
      <c r="K84" s="7">
        <f>'Cobertura Rotina &lt; 2 anos'!T84</f>
        <v>0.9095912870359526</v>
      </c>
      <c r="L84" s="7">
        <f>'Cobertura Rotina &lt; 2 anos'!X84</f>
        <v>0.79927391966272388</v>
      </c>
      <c r="M84" s="2">
        <f t="shared" si="12"/>
        <v>2</v>
      </c>
      <c r="N84" s="2">
        <f t="shared" si="13"/>
        <v>1</v>
      </c>
      <c r="O84" s="2">
        <f t="shared" si="14"/>
        <v>3</v>
      </c>
      <c r="P84" s="2">
        <f t="shared" si="15"/>
        <v>1</v>
      </c>
    </row>
    <row r="85" spans="1:16" s="50" customFormat="1" x14ac:dyDescent="0.25">
      <c r="A85" s="40"/>
      <c r="B85" s="47" t="s">
        <v>110</v>
      </c>
      <c r="C85" s="55">
        <f>'Cobertura Rotina &lt; 2 anos'!F85</f>
        <v>0.97570232487174102</v>
      </c>
      <c r="D85" s="55">
        <f>'Cobertura Rotina &lt; 2 anos'!N85</f>
        <v>0.86910914881849211</v>
      </c>
      <c r="E85" s="55">
        <f>'Cobertura Rotina &lt; 2 anos'!H85</f>
        <v>0.83712547441496765</v>
      </c>
      <c r="F85" s="55">
        <f>'Cobertura Rotina &lt; 2 anos'!J85</f>
        <v>0.83575229340300949</v>
      </c>
      <c r="G85" s="55">
        <f>'Cobertura Rotina &lt; 2 anos'!L85</f>
        <v>0.89185245932904844</v>
      </c>
      <c r="H85" s="55">
        <f>'Cobertura Rotina &lt; 2 anos'!V85</f>
        <v>0.87726241107699343</v>
      </c>
      <c r="I85" s="55">
        <f>'Cobertura Rotina &lt; 2 anos'!P85</f>
        <v>0.83300593137909329</v>
      </c>
      <c r="J85" s="55">
        <f>'Cobertura Rotina &lt; 2 anos'!R85</f>
        <v>0.74855529914366903</v>
      </c>
      <c r="K85" s="55">
        <f>'Cobertura Rotina &lt; 2 anos'!T85</f>
        <v>0.87405832204909117</v>
      </c>
      <c r="L85" s="55">
        <f>'Cobertura Rotina &lt; 2 anos'!X85</f>
        <v>0.73917189556195517</v>
      </c>
      <c r="M85" s="2">
        <f t="shared" si="12"/>
        <v>1</v>
      </c>
      <c r="N85" s="2">
        <f t="shared" si="13"/>
        <v>0</v>
      </c>
      <c r="O85" s="2">
        <f t="shared" si="14"/>
        <v>1</v>
      </c>
      <c r="P85" s="2">
        <f t="shared" si="15"/>
        <v>0</v>
      </c>
    </row>
    <row r="88" spans="1:16" x14ac:dyDescent="0.25">
      <c r="A88" s="29" t="s">
        <v>159</v>
      </c>
      <c r="B88" s="8"/>
    </row>
    <row r="89" spans="1:16" x14ac:dyDescent="0.25">
      <c r="A89" s="29" t="s">
        <v>158</v>
      </c>
      <c r="B89" s="8"/>
    </row>
    <row r="90" spans="1:16" x14ac:dyDescent="0.25">
      <c r="A90" s="11" t="s">
        <v>160</v>
      </c>
    </row>
    <row r="91" spans="1:16" x14ac:dyDescent="0.25">
      <c r="A91" s="40" t="s">
        <v>161</v>
      </c>
    </row>
    <row r="92" spans="1:16" x14ac:dyDescent="0.25">
      <c r="A92" s="40" t="s">
        <v>88</v>
      </c>
    </row>
    <row r="93" spans="1:16" ht="17.25" x14ac:dyDescent="0.25">
      <c r="A93" s="1" t="s">
        <v>89</v>
      </c>
    </row>
    <row r="94" spans="1:16" x14ac:dyDescent="0.25">
      <c r="A94" s="40" t="s">
        <v>90</v>
      </c>
    </row>
    <row r="95" spans="1:16" x14ac:dyDescent="0.25">
      <c r="A95" s="40" t="s">
        <v>91</v>
      </c>
    </row>
  </sheetData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Cobertura Rotina &lt; 2 anos</vt:lpstr>
      <vt:lpstr>Cobertura Reforços 1 e 4 anos</vt:lpstr>
      <vt:lpstr>Cobert. Meningo C Adolescentes</vt:lpstr>
      <vt:lpstr>Cobert. HPV 2023</vt:lpstr>
      <vt:lpstr>dTpa gestantes 2023</vt:lpstr>
      <vt:lpstr>cálculos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Tamiris Cristine Ribeiro Ferreira</dc:creator>
  <cp:lastModifiedBy>Renata Martins Fantin</cp:lastModifiedBy>
  <dcterms:created xsi:type="dcterms:W3CDTF">2022-08-04T15:03:57Z</dcterms:created>
  <dcterms:modified xsi:type="dcterms:W3CDTF">2023-09-29T19:06:54Z</dcterms:modified>
</cp:coreProperties>
</file>