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fileserver\sesa$\GEVS\IMUNIZACAO\PEI\RENATA\COBERTURAS\COBERTURA ROTINA\2021\"/>
    </mc:Choice>
  </mc:AlternateContent>
  <bookViews>
    <workbookView xWindow="0" yWindow="0" windowWidth="28800" windowHeight="11730" tabRatio="759"/>
  </bookViews>
  <sheets>
    <sheet name="CV Rotina &lt;2A - procedência" sheetId="4" r:id="rId1"/>
    <sheet name="CV Ref 1 e 4A - procedência" sheetId="1" r:id="rId2"/>
    <sheet name="CV Rotina &lt;2A - residência" sheetId="7" r:id="rId3"/>
    <sheet name="CV Ref 1 e 4A - residência" sheetId="8" r:id="rId4"/>
    <sheet name="cálculos" sheetId="5" state="hidden" r:id="rId5"/>
  </sheets>
  <definedNames>
    <definedName name="_xlnm._FilterDatabase" localSheetId="1" hidden="1">'CV Ref 1 e 4A - procedência'!$A$1:$X$79</definedName>
    <definedName name="_xlnm._FilterDatabase" localSheetId="3" hidden="1">'CV Ref 1 e 4A - residência'!$A$1:$X$79</definedName>
    <definedName name="_xlnm._FilterDatabase" localSheetId="0" hidden="1">'CV Rotina &lt;2A - procedência'!$A$1:$X$86</definedName>
    <definedName name="_xlnm._FilterDatabase" localSheetId="2" hidden="1">'CV Rotina &lt;2A - residência'!$A$1:$X$86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8" l="1"/>
  <c r="F4" i="8"/>
  <c r="L4" i="8" s="1"/>
  <c r="F5" i="8"/>
  <c r="X5" i="8" s="1"/>
  <c r="F6" i="8"/>
  <c r="F7" i="8"/>
  <c r="L7" i="8" s="1"/>
  <c r="F8" i="8"/>
  <c r="F9" i="8"/>
  <c r="F10" i="8"/>
  <c r="X10" i="8" s="1"/>
  <c r="F11" i="8"/>
  <c r="F12" i="8"/>
  <c r="T12" i="8" s="1"/>
  <c r="F13" i="8"/>
  <c r="F14" i="8"/>
  <c r="X14" i="8" s="1"/>
  <c r="F15" i="8"/>
  <c r="X15" i="8" s="1"/>
  <c r="F16" i="8"/>
  <c r="L16" i="8" s="1"/>
  <c r="F17" i="8"/>
  <c r="F18" i="8"/>
  <c r="X18" i="8" s="1"/>
  <c r="F19" i="8"/>
  <c r="F20" i="8"/>
  <c r="F21" i="8"/>
  <c r="F22" i="8"/>
  <c r="P22" i="8" s="1"/>
  <c r="F23" i="8"/>
  <c r="F24" i="8"/>
  <c r="L24" i="8" s="1"/>
  <c r="F25" i="8"/>
  <c r="F26" i="8"/>
  <c r="X26" i="8" s="1"/>
  <c r="F27" i="8"/>
  <c r="F28" i="8"/>
  <c r="X28" i="8" s="1"/>
  <c r="F29" i="8"/>
  <c r="F30" i="8"/>
  <c r="F31" i="8"/>
  <c r="F32" i="8"/>
  <c r="F33" i="8"/>
  <c r="F34" i="8"/>
  <c r="T34" i="8" s="1"/>
  <c r="F35" i="8"/>
  <c r="F36" i="8"/>
  <c r="L36" i="8" s="1"/>
  <c r="F37" i="8"/>
  <c r="F38" i="8"/>
  <c r="X38" i="8" s="1"/>
  <c r="F39" i="8"/>
  <c r="F40" i="8"/>
  <c r="X40" i="8" s="1"/>
  <c r="F41" i="8"/>
  <c r="F42" i="8"/>
  <c r="F43" i="8"/>
  <c r="F44" i="8"/>
  <c r="F45" i="8"/>
  <c r="F46" i="8"/>
  <c r="L46" i="8" s="1"/>
  <c r="F47" i="8"/>
  <c r="T47" i="8" s="1"/>
  <c r="F48" i="8"/>
  <c r="X48" i="8" s="1"/>
  <c r="F49" i="8"/>
  <c r="F50" i="8"/>
  <c r="X50" i="8" s="1"/>
  <c r="F51" i="8"/>
  <c r="F52" i="8"/>
  <c r="X52" i="8" s="1"/>
  <c r="F53" i="8"/>
  <c r="F54" i="8"/>
  <c r="F55" i="8"/>
  <c r="F56" i="8"/>
  <c r="F57" i="8"/>
  <c r="F58" i="8"/>
  <c r="X58" i="8" s="1"/>
  <c r="F59" i="8"/>
  <c r="F60" i="8"/>
  <c r="X60" i="8" s="1"/>
  <c r="F61" i="8"/>
  <c r="F62" i="8"/>
  <c r="X62" i="8" s="1"/>
  <c r="F63" i="8"/>
  <c r="F64" i="8"/>
  <c r="X64" i="8" s="1"/>
  <c r="F65" i="8"/>
  <c r="F66" i="8"/>
  <c r="P66" i="8" s="1"/>
  <c r="F67" i="8"/>
  <c r="F68" i="8"/>
  <c r="F69" i="8"/>
  <c r="F70" i="8"/>
  <c r="F71" i="8"/>
  <c r="T71" i="8" s="1"/>
  <c r="F72" i="8"/>
  <c r="T72" i="8" s="1"/>
  <c r="F73" i="8"/>
  <c r="F74" i="8"/>
  <c r="X74" i="8" s="1"/>
  <c r="F75" i="8"/>
  <c r="X75" i="8" s="1"/>
  <c r="F76" i="8"/>
  <c r="X76" i="8" s="1"/>
  <c r="F77" i="8"/>
  <c r="F78" i="8"/>
  <c r="L78" i="8" s="1"/>
  <c r="F79" i="8"/>
  <c r="D3" i="8"/>
  <c r="D4" i="8"/>
  <c r="H4" i="8" s="1"/>
  <c r="D5" i="8"/>
  <c r="H5" i="8" s="1"/>
  <c r="D6" i="8"/>
  <c r="D7" i="8"/>
  <c r="J7" i="8" s="1"/>
  <c r="D8" i="8"/>
  <c r="D9" i="8"/>
  <c r="D10" i="8"/>
  <c r="D11" i="8"/>
  <c r="V11" i="8" s="1"/>
  <c r="D12" i="8"/>
  <c r="D13" i="8"/>
  <c r="D14" i="8"/>
  <c r="V14" i="8" s="1"/>
  <c r="D15" i="8"/>
  <c r="D16" i="8"/>
  <c r="V16" i="8" s="1"/>
  <c r="D17" i="8"/>
  <c r="H17" i="8" s="1"/>
  <c r="D18" i="8"/>
  <c r="D19" i="8"/>
  <c r="R19" i="8" s="1"/>
  <c r="D20" i="8"/>
  <c r="D21" i="8"/>
  <c r="N21" i="8" s="1"/>
  <c r="D22" i="8"/>
  <c r="D23" i="8"/>
  <c r="D24" i="8"/>
  <c r="D25" i="8"/>
  <c r="D26" i="8"/>
  <c r="V26" i="8" s="1"/>
  <c r="D27" i="8"/>
  <c r="D28" i="8"/>
  <c r="D29" i="8"/>
  <c r="D30" i="8"/>
  <c r="J30" i="8" s="1"/>
  <c r="D31" i="8"/>
  <c r="D32" i="8"/>
  <c r="D33" i="8"/>
  <c r="V33" i="8" s="1"/>
  <c r="D34" i="8"/>
  <c r="D35" i="8"/>
  <c r="R35" i="8" s="1"/>
  <c r="D36" i="8"/>
  <c r="D37" i="8"/>
  <c r="D38" i="8"/>
  <c r="V38" i="8" s="1"/>
  <c r="D39" i="8"/>
  <c r="H39" i="8" s="1"/>
  <c r="D40" i="8"/>
  <c r="V40" i="8" s="1"/>
  <c r="D41" i="8"/>
  <c r="R41" i="8" s="1"/>
  <c r="D42" i="8"/>
  <c r="D43" i="8"/>
  <c r="J43" i="8" s="1"/>
  <c r="D44" i="8"/>
  <c r="D45" i="8"/>
  <c r="D46" i="8"/>
  <c r="D47" i="8"/>
  <c r="R47" i="8" s="1"/>
  <c r="D48" i="8"/>
  <c r="V48" i="8" s="1"/>
  <c r="D49" i="8"/>
  <c r="D50" i="8"/>
  <c r="V50" i="8" s="1"/>
  <c r="D51" i="8"/>
  <c r="D52" i="8"/>
  <c r="D53" i="8"/>
  <c r="J53" i="8" s="1"/>
  <c r="D54" i="8"/>
  <c r="J54" i="8" s="1"/>
  <c r="D55" i="8"/>
  <c r="D56" i="8"/>
  <c r="D57" i="8"/>
  <c r="D58" i="8"/>
  <c r="D59" i="8"/>
  <c r="D60" i="8"/>
  <c r="D61" i="8"/>
  <c r="D62" i="8"/>
  <c r="V62" i="8" s="1"/>
  <c r="D63" i="8"/>
  <c r="D64" i="8"/>
  <c r="V64" i="8" s="1"/>
  <c r="D65" i="8"/>
  <c r="D66" i="8"/>
  <c r="J66" i="8" s="1"/>
  <c r="D67" i="8"/>
  <c r="H67" i="8" s="1"/>
  <c r="D68" i="8"/>
  <c r="D69" i="8"/>
  <c r="V69" i="8" s="1"/>
  <c r="D70" i="8"/>
  <c r="D71" i="8"/>
  <c r="V71" i="8" s="1"/>
  <c r="D72" i="8"/>
  <c r="V72" i="8" s="1"/>
  <c r="D73" i="8"/>
  <c r="D74" i="8"/>
  <c r="V74" i="8" s="1"/>
  <c r="D75" i="8"/>
  <c r="R75" i="8" s="1"/>
  <c r="D76" i="8"/>
  <c r="V76" i="8" s="1"/>
  <c r="D77" i="8"/>
  <c r="V77" i="8" s="1"/>
  <c r="D78" i="8"/>
  <c r="J78" i="8" s="1"/>
  <c r="D79" i="8"/>
  <c r="V79" i="8" s="1"/>
  <c r="F2" i="8"/>
  <c r="P2" i="8" s="1"/>
  <c r="D2" i="8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F2" i="1"/>
  <c r="D2" i="1"/>
  <c r="BL94" i="8"/>
  <c r="BB94" i="8"/>
  <c r="AR94" i="8"/>
  <c r="AH94" i="8"/>
  <c r="W85" i="8"/>
  <c r="U85" i="8"/>
  <c r="S85" i="8"/>
  <c r="Q85" i="8"/>
  <c r="O85" i="8"/>
  <c r="M85" i="8"/>
  <c r="K85" i="8"/>
  <c r="I85" i="8"/>
  <c r="G85" i="8"/>
  <c r="E85" i="8"/>
  <c r="C85" i="8"/>
  <c r="W84" i="8"/>
  <c r="U84" i="8"/>
  <c r="S84" i="8"/>
  <c r="Q84" i="8"/>
  <c r="O84" i="8"/>
  <c r="M84" i="8"/>
  <c r="K84" i="8"/>
  <c r="I84" i="8"/>
  <c r="G84" i="8"/>
  <c r="E84" i="8"/>
  <c r="C84" i="8"/>
  <c r="W83" i="8"/>
  <c r="U83" i="8"/>
  <c r="S83" i="8"/>
  <c r="Q83" i="8"/>
  <c r="O83" i="8"/>
  <c r="M83" i="8"/>
  <c r="K83" i="8"/>
  <c r="I83" i="8"/>
  <c r="G83" i="8"/>
  <c r="E83" i="8"/>
  <c r="C83" i="8"/>
  <c r="W82" i="8"/>
  <c r="U82" i="8"/>
  <c r="S82" i="8"/>
  <c r="Q82" i="8"/>
  <c r="O82" i="8"/>
  <c r="M82" i="8"/>
  <c r="K82" i="8"/>
  <c r="I82" i="8"/>
  <c r="G82" i="8"/>
  <c r="E82" i="8"/>
  <c r="C82" i="8"/>
  <c r="W81" i="8"/>
  <c r="U81" i="8"/>
  <c r="S81" i="8"/>
  <c r="Q81" i="8"/>
  <c r="O81" i="8"/>
  <c r="M81" i="8"/>
  <c r="K81" i="8"/>
  <c r="I81" i="8"/>
  <c r="G81" i="8"/>
  <c r="E81" i="8"/>
  <c r="C81" i="8"/>
  <c r="J79" i="8"/>
  <c r="L79" i="8"/>
  <c r="H79" i="8"/>
  <c r="X78" i="8"/>
  <c r="T78" i="8"/>
  <c r="P78" i="8"/>
  <c r="N77" i="8"/>
  <c r="J77" i="8"/>
  <c r="X77" i="8"/>
  <c r="H77" i="8"/>
  <c r="T76" i="8"/>
  <c r="P76" i="8"/>
  <c r="L76" i="8"/>
  <c r="V75" i="8"/>
  <c r="N75" i="8"/>
  <c r="J75" i="8"/>
  <c r="V73" i="8"/>
  <c r="R73" i="8"/>
  <c r="N73" i="8"/>
  <c r="J73" i="8"/>
  <c r="H73" i="8"/>
  <c r="X73" i="8"/>
  <c r="X72" i="8"/>
  <c r="N71" i="8"/>
  <c r="J71" i="8"/>
  <c r="H71" i="8"/>
  <c r="X70" i="8"/>
  <c r="T70" i="8"/>
  <c r="P70" i="8"/>
  <c r="L70" i="8"/>
  <c r="H70" i="8"/>
  <c r="R70" i="8"/>
  <c r="P69" i="8"/>
  <c r="H69" i="8"/>
  <c r="X68" i="8"/>
  <c r="T68" i="8"/>
  <c r="P68" i="8"/>
  <c r="L68" i="8"/>
  <c r="N68" i="8"/>
  <c r="V67" i="8"/>
  <c r="L67" i="8"/>
  <c r="X66" i="8"/>
  <c r="T66" i="8"/>
  <c r="V65" i="8"/>
  <c r="X65" i="8"/>
  <c r="H65" i="8"/>
  <c r="T64" i="8"/>
  <c r="P64" i="8"/>
  <c r="L64" i="8"/>
  <c r="H64" i="8"/>
  <c r="X63" i="8"/>
  <c r="V63" i="8"/>
  <c r="X61" i="8"/>
  <c r="V61" i="8"/>
  <c r="L60" i="8"/>
  <c r="V60" i="8"/>
  <c r="T59" i="8"/>
  <c r="V59" i="8"/>
  <c r="T58" i="8"/>
  <c r="P58" i="8"/>
  <c r="L58" i="8"/>
  <c r="H58" i="8"/>
  <c r="R58" i="8"/>
  <c r="J57" i="8"/>
  <c r="P57" i="8"/>
  <c r="H57" i="8"/>
  <c r="X56" i="8"/>
  <c r="T56" i="8"/>
  <c r="P56" i="8"/>
  <c r="L56" i="8"/>
  <c r="N56" i="8"/>
  <c r="J55" i="8"/>
  <c r="L55" i="8"/>
  <c r="H55" i="8"/>
  <c r="X54" i="8"/>
  <c r="T54" i="8"/>
  <c r="P54" i="8"/>
  <c r="L54" i="8"/>
  <c r="X53" i="8"/>
  <c r="H53" i="8"/>
  <c r="P52" i="8"/>
  <c r="L52" i="8"/>
  <c r="V52" i="8"/>
  <c r="N51" i="8"/>
  <c r="H51" i="8"/>
  <c r="X51" i="8"/>
  <c r="J51" i="8"/>
  <c r="R49" i="8"/>
  <c r="J49" i="8"/>
  <c r="X49" i="8"/>
  <c r="H49" i="8"/>
  <c r="P48" i="8"/>
  <c r="V47" i="8"/>
  <c r="N47" i="8"/>
  <c r="J47" i="8"/>
  <c r="H47" i="8"/>
  <c r="X46" i="8"/>
  <c r="T46" i="8"/>
  <c r="P46" i="8"/>
  <c r="R46" i="8"/>
  <c r="V45" i="8"/>
  <c r="R45" i="8"/>
  <c r="J45" i="8"/>
  <c r="P45" i="8"/>
  <c r="H45" i="8"/>
  <c r="X44" i="8"/>
  <c r="T44" i="8"/>
  <c r="P44" i="8"/>
  <c r="L44" i="8"/>
  <c r="N44" i="8"/>
  <c r="R43" i="8"/>
  <c r="L43" i="8"/>
  <c r="H43" i="8"/>
  <c r="X42" i="8"/>
  <c r="T42" i="8"/>
  <c r="P42" i="8"/>
  <c r="L42" i="8"/>
  <c r="J42" i="8"/>
  <c r="V41" i="8"/>
  <c r="J41" i="8"/>
  <c r="X41" i="8"/>
  <c r="H41" i="8"/>
  <c r="T40" i="8"/>
  <c r="P40" i="8"/>
  <c r="L40" i="8"/>
  <c r="V39" i="8"/>
  <c r="N39" i="8"/>
  <c r="X39" i="8"/>
  <c r="R39" i="8"/>
  <c r="R37" i="8"/>
  <c r="J37" i="8"/>
  <c r="X37" i="8"/>
  <c r="H37" i="8"/>
  <c r="V36" i="8"/>
  <c r="T35" i="8"/>
  <c r="V35" i="8"/>
  <c r="X34" i="8"/>
  <c r="P34" i="8"/>
  <c r="L34" i="8"/>
  <c r="H34" i="8"/>
  <c r="R34" i="8"/>
  <c r="P33" i="8"/>
  <c r="X32" i="8"/>
  <c r="T32" i="8"/>
  <c r="P32" i="8"/>
  <c r="L32" i="8"/>
  <c r="N32" i="8"/>
  <c r="L31" i="8"/>
  <c r="H31" i="8"/>
  <c r="X30" i="8"/>
  <c r="T30" i="8"/>
  <c r="P30" i="8"/>
  <c r="L30" i="8"/>
  <c r="X29" i="8"/>
  <c r="H29" i="8"/>
  <c r="P28" i="8"/>
  <c r="L28" i="8"/>
  <c r="H28" i="8"/>
  <c r="V28" i="8"/>
  <c r="X27" i="8"/>
  <c r="V27" i="8"/>
  <c r="X25" i="8"/>
  <c r="H25" i="8"/>
  <c r="V24" i="8"/>
  <c r="H23" i="8"/>
  <c r="T23" i="8"/>
  <c r="V23" i="8"/>
  <c r="X22" i="8"/>
  <c r="T22" i="8"/>
  <c r="H22" i="8"/>
  <c r="R22" i="8"/>
  <c r="H21" i="8"/>
  <c r="P21" i="8"/>
  <c r="X20" i="8"/>
  <c r="T20" i="8"/>
  <c r="P20" i="8"/>
  <c r="L20" i="8"/>
  <c r="N20" i="8"/>
  <c r="L19" i="8"/>
  <c r="H19" i="8"/>
  <c r="T18" i="8"/>
  <c r="P18" i="8"/>
  <c r="L18" i="8"/>
  <c r="J18" i="8"/>
  <c r="R17" i="8"/>
  <c r="J17" i="8"/>
  <c r="X17" i="8"/>
  <c r="X16" i="8"/>
  <c r="T16" i="8"/>
  <c r="P16" i="8"/>
  <c r="V15" i="8"/>
  <c r="R15" i="8"/>
  <c r="N15" i="8"/>
  <c r="H15" i="8"/>
  <c r="J15" i="8"/>
  <c r="V13" i="8"/>
  <c r="R13" i="8"/>
  <c r="J13" i="8"/>
  <c r="X13" i="8"/>
  <c r="H13" i="8"/>
  <c r="L12" i="8"/>
  <c r="V12" i="8"/>
  <c r="R11" i="8"/>
  <c r="J11" i="8"/>
  <c r="T11" i="8"/>
  <c r="N11" i="8"/>
  <c r="T10" i="8"/>
  <c r="P10" i="8"/>
  <c r="L10" i="8"/>
  <c r="H10" i="8"/>
  <c r="R10" i="8"/>
  <c r="R9" i="8"/>
  <c r="H9" i="8"/>
  <c r="P9" i="8"/>
  <c r="V9" i="8"/>
  <c r="X8" i="8"/>
  <c r="T8" i="8"/>
  <c r="P8" i="8"/>
  <c r="L8" i="8"/>
  <c r="N8" i="8"/>
  <c r="N7" i="8"/>
  <c r="H7" i="8"/>
  <c r="X6" i="8"/>
  <c r="T6" i="8"/>
  <c r="P6" i="8"/>
  <c r="L6" i="8"/>
  <c r="J6" i="8"/>
  <c r="V5" i="8"/>
  <c r="X4" i="8"/>
  <c r="T4" i="8"/>
  <c r="P4" i="8"/>
  <c r="X2" i="8"/>
  <c r="T2" i="8"/>
  <c r="L2" i="8"/>
  <c r="BL94" i="1"/>
  <c r="BB94" i="1"/>
  <c r="AR94" i="1"/>
  <c r="AH94" i="1"/>
  <c r="BL95" i="7"/>
  <c r="BB95" i="7"/>
  <c r="AR95" i="7"/>
  <c r="AH95" i="7"/>
  <c r="C85" i="7"/>
  <c r="W84" i="7"/>
  <c r="U84" i="7"/>
  <c r="S84" i="7"/>
  <c r="Q84" i="7"/>
  <c r="O84" i="7"/>
  <c r="M84" i="7"/>
  <c r="K84" i="7"/>
  <c r="I84" i="7"/>
  <c r="G84" i="7"/>
  <c r="E84" i="7"/>
  <c r="C84" i="7"/>
  <c r="W83" i="7"/>
  <c r="U83" i="7"/>
  <c r="S83" i="7"/>
  <c r="Q83" i="7"/>
  <c r="O83" i="7"/>
  <c r="M83" i="7"/>
  <c r="K83" i="7"/>
  <c r="I83" i="7"/>
  <c r="G83" i="7"/>
  <c r="E83" i="7"/>
  <c r="C83" i="7"/>
  <c r="W82" i="7"/>
  <c r="U82" i="7"/>
  <c r="S82" i="7"/>
  <c r="Q82" i="7"/>
  <c r="O82" i="7"/>
  <c r="M82" i="7"/>
  <c r="K82" i="7"/>
  <c r="I82" i="7"/>
  <c r="G82" i="7"/>
  <c r="E82" i="7"/>
  <c r="C82" i="7"/>
  <c r="W81" i="7"/>
  <c r="U81" i="7"/>
  <c r="S81" i="7"/>
  <c r="Q81" i="7"/>
  <c r="Q85" i="7" s="1"/>
  <c r="O81" i="7"/>
  <c r="O85" i="7" s="1"/>
  <c r="M81" i="7"/>
  <c r="K81" i="7"/>
  <c r="I81" i="7"/>
  <c r="G81" i="7"/>
  <c r="E81" i="7"/>
  <c r="C81" i="7"/>
  <c r="X79" i="7"/>
  <c r="V79" i="7"/>
  <c r="T79" i="7"/>
  <c r="R79" i="7"/>
  <c r="P79" i="7"/>
  <c r="N79" i="7"/>
  <c r="J79" i="7"/>
  <c r="F79" i="7"/>
  <c r="D79" i="7"/>
  <c r="L79" i="7" s="1"/>
  <c r="L78" i="7"/>
  <c r="D78" i="7"/>
  <c r="X78" i="7" s="1"/>
  <c r="V77" i="7"/>
  <c r="R77" i="7"/>
  <c r="N77" i="7"/>
  <c r="L77" i="7"/>
  <c r="J77" i="7"/>
  <c r="H77" i="7"/>
  <c r="F77" i="7"/>
  <c r="D77" i="7"/>
  <c r="P77" i="7" s="1"/>
  <c r="T76" i="7"/>
  <c r="D76" i="7"/>
  <c r="X75" i="7"/>
  <c r="V75" i="7"/>
  <c r="T75" i="7"/>
  <c r="R75" i="7"/>
  <c r="P75" i="7"/>
  <c r="N75" i="7"/>
  <c r="L75" i="7"/>
  <c r="J75" i="7"/>
  <c r="F75" i="7"/>
  <c r="D75" i="7"/>
  <c r="H75" i="7" s="1"/>
  <c r="X74" i="7"/>
  <c r="T74" i="7"/>
  <c r="L74" i="7"/>
  <c r="D74" i="7"/>
  <c r="V73" i="7"/>
  <c r="R73" i="7"/>
  <c r="N73" i="7"/>
  <c r="L73" i="7"/>
  <c r="J73" i="7"/>
  <c r="H73" i="7"/>
  <c r="F73" i="7"/>
  <c r="D73" i="7"/>
  <c r="P73" i="7" s="1"/>
  <c r="T72" i="7"/>
  <c r="D72" i="7"/>
  <c r="X72" i="7" s="1"/>
  <c r="X71" i="7"/>
  <c r="V71" i="7"/>
  <c r="T71" i="7"/>
  <c r="R71" i="7"/>
  <c r="P71" i="7"/>
  <c r="N71" i="7"/>
  <c r="L71" i="7"/>
  <c r="J71" i="7"/>
  <c r="F71" i="7"/>
  <c r="D71" i="7"/>
  <c r="H71" i="7" s="1"/>
  <c r="L70" i="7"/>
  <c r="D70" i="7"/>
  <c r="X70" i="7" s="1"/>
  <c r="V69" i="7"/>
  <c r="R69" i="7"/>
  <c r="N69" i="7"/>
  <c r="L69" i="7"/>
  <c r="J69" i="7"/>
  <c r="H69" i="7"/>
  <c r="F69" i="7"/>
  <c r="D69" i="7"/>
  <c r="P69" i="7" s="1"/>
  <c r="T68" i="7"/>
  <c r="D68" i="7"/>
  <c r="X67" i="7"/>
  <c r="V67" i="7"/>
  <c r="T67" i="7"/>
  <c r="R67" i="7"/>
  <c r="P67" i="7"/>
  <c r="N67" i="7"/>
  <c r="L67" i="7"/>
  <c r="J67" i="7"/>
  <c r="F67" i="7"/>
  <c r="D67" i="7"/>
  <c r="H67" i="7" s="1"/>
  <c r="X66" i="7"/>
  <c r="T66" i="7"/>
  <c r="L66" i="7"/>
  <c r="D66" i="7"/>
  <c r="V65" i="7"/>
  <c r="R65" i="7"/>
  <c r="N65" i="7"/>
  <c r="L65" i="7"/>
  <c r="J65" i="7"/>
  <c r="H65" i="7"/>
  <c r="F65" i="7"/>
  <c r="D65" i="7"/>
  <c r="P65" i="7" s="1"/>
  <c r="T64" i="7"/>
  <c r="D64" i="7"/>
  <c r="X64" i="7" s="1"/>
  <c r="X63" i="7"/>
  <c r="V63" i="7"/>
  <c r="T63" i="7"/>
  <c r="R63" i="7"/>
  <c r="N63" i="7"/>
  <c r="L63" i="7"/>
  <c r="J63" i="7"/>
  <c r="H63" i="7"/>
  <c r="F63" i="7"/>
  <c r="D63" i="7"/>
  <c r="P63" i="7" s="1"/>
  <c r="L62" i="7"/>
  <c r="D62" i="7"/>
  <c r="X62" i="7" s="1"/>
  <c r="V61" i="7"/>
  <c r="T61" i="7"/>
  <c r="R61" i="7"/>
  <c r="N61" i="7"/>
  <c r="L61" i="7"/>
  <c r="J61" i="7"/>
  <c r="H61" i="7"/>
  <c r="F61" i="7"/>
  <c r="D61" i="7"/>
  <c r="P61" i="7" s="1"/>
  <c r="X60" i="7"/>
  <c r="T60" i="7"/>
  <c r="P60" i="7"/>
  <c r="L60" i="7"/>
  <c r="H60" i="7"/>
  <c r="D60" i="7"/>
  <c r="X59" i="7"/>
  <c r="V59" i="7"/>
  <c r="T59" i="7"/>
  <c r="R59" i="7"/>
  <c r="N59" i="7"/>
  <c r="L59" i="7"/>
  <c r="J59" i="7"/>
  <c r="H59" i="7"/>
  <c r="F59" i="7"/>
  <c r="D59" i="7"/>
  <c r="P59" i="7" s="1"/>
  <c r="X58" i="7"/>
  <c r="P58" i="7"/>
  <c r="H58" i="7"/>
  <c r="D58" i="7"/>
  <c r="X57" i="7"/>
  <c r="V57" i="7"/>
  <c r="T57" i="7"/>
  <c r="R57" i="7"/>
  <c r="N57" i="7"/>
  <c r="L57" i="7"/>
  <c r="J57" i="7"/>
  <c r="H57" i="7"/>
  <c r="F57" i="7"/>
  <c r="D57" i="7"/>
  <c r="P57" i="7" s="1"/>
  <c r="X56" i="7"/>
  <c r="T56" i="7"/>
  <c r="P56" i="7"/>
  <c r="H56" i="7"/>
  <c r="D56" i="7"/>
  <c r="X55" i="7"/>
  <c r="V55" i="7"/>
  <c r="T55" i="7"/>
  <c r="R55" i="7"/>
  <c r="N55" i="7"/>
  <c r="L55" i="7"/>
  <c r="J55" i="7"/>
  <c r="H55" i="7"/>
  <c r="F55" i="7"/>
  <c r="D55" i="7"/>
  <c r="P55" i="7" s="1"/>
  <c r="X54" i="7"/>
  <c r="T54" i="7"/>
  <c r="P54" i="7"/>
  <c r="L54" i="7"/>
  <c r="H54" i="7"/>
  <c r="D54" i="7"/>
  <c r="X53" i="7"/>
  <c r="V53" i="7"/>
  <c r="T53" i="7"/>
  <c r="R53" i="7"/>
  <c r="N53" i="7"/>
  <c r="L53" i="7"/>
  <c r="J53" i="7"/>
  <c r="H53" i="7"/>
  <c r="F53" i="7"/>
  <c r="D53" i="7"/>
  <c r="P53" i="7" s="1"/>
  <c r="P52" i="7"/>
  <c r="D52" i="7"/>
  <c r="X52" i="7" s="1"/>
  <c r="X51" i="7"/>
  <c r="V51" i="7"/>
  <c r="T51" i="7"/>
  <c r="R51" i="7"/>
  <c r="N51" i="7"/>
  <c r="L51" i="7"/>
  <c r="J51" i="7"/>
  <c r="H51" i="7"/>
  <c r="F51" i="7"/>
  <c r="D51" i="7"/>
  <c r="P51" i="7" s="1"/>
  <c r="X50" i="7"/>
  <c r="P50" i="7"/>
  <c r="H50" i="7"/>
  <c r="D50" i="7"/>
  <c r="T50" i="7" s="1"/>
  <c r="X49" i="7"/>
  <c r="V49" i="7"/>
  <c r="T49" i="7"/>
  <c r="R49" i="7"/>
  <c r="N49" i="7"/>
  <c r="L49" i="7"/>
  <c r="J49" i="7"/>
  <c r="H49" i="7"/>
  <c r="F49" i="7"/>
  <c r="D49" i="7"/>
  <c r="P49" i="7" s="1"/>
  <c r="X48" i="7"/>
  <c r="T48" i="7"/>
  <c r="P48" i="7"/>
  <c r="L48" i="7"/>
  <c r="H48" i="7"/>
  <c r="D48" i="7"/>
  <c r="X47" i="7"/>
  <c r="V47" i="7"/>
  <c r="T47" i="7"/>
  <c r="R47" i="7"/>
  <c r="N47" i="7"/>
  <c r="L47" i="7"/>
  <c r="J47" i="7"/>
  <c r="H47" i="7"/>
  <c r="F47" i="7"/>
  <c r="D47" i="7"/>
  <c r="P47" i="7" s="1"/>
  <c r="X46" i="7"/>
  <c r="P46" i="7"/>
  <c r="H46" i="7"/>
  <c r="D46" i="7"/>
  <c r="X45" i="7"/>
  <c r="V45" i="7"/>
  <c r="T45" i="7"/>
  <c r="R45" i="7"/>
  <c r="N45" i="7"/>
  <c r="L45" i="7"/>
  <c r="J45" i="7"/>
  <c r="H45" i="7"/>
  <c r="F45" i="7"/>
  <c r="D45" i="7"/>
  <c r="P45" i="7" s="1"/>
  <c r="X44" i="7"/>
  <c r="T44" i="7"/>
  <c r="P44" i="7"/>
  <c r="H44" i="7"/>
  <c r="D44" i="7"/>
  <c r="X43" i="7"/>
  <c r="V43" i="7"/>
  <c r="T43" i="7"/>
  <c r="R43" i="7"/>
  <c r="N43" i="7"/>
  <c r="L43" i="7"/>
  <c r="J43" i="7"/>
  <c r="H43" i="7"/>
  <c r="F43" i="7"/>
  <c r="D43" i="7"/>
  <c r="P43" i="7" s="1"/>
  <c r="X42" i="7"/>
  <c r="T42" i="7"/>
  <c r="P42" i="7"/>
  <c r="L42" i="7"/>
  <c r="H42" i="7"/>
  <c r="D42" i="7"/>
  <c r="X41" i="7"/>
  <c r="V41" i="7"/>
  <c r="T41" i="7"/>
  <c r="R41" i="7"/>
  <c r="N41" i="7"/>
  <c r="L41" i="7"/>
  <c r="J41" i="7"/>
  <c r="H41" i="7"/>
  <c r="F41" i="7"/>
  <c r="D41" i="7"/>
  <c r="P41" i="7" s="1"/>
  <c r="P40" i="7"/>
  <c r="D40" i="7"/>
  <c r="X40" i="7" s="1"/>
  <c r="X39" i="7"/>
  <c r="V39" i="7"/>
  <c r="T39" i="7"/>
  <c r="R39" i="7"/>
  <c r="P39" i="7"/>
  <c r="N39" i="7"/>
  <c r="L39" i="7"/>
  <c r="J39" i="7"/>
  <c r="H39" i="7"/>
  <c r="F39" i="7"/>
  <c r="D39" i="7"/>
  <c r="L38" i="7"/>
  <c r="D38" i="7"/>
  <c r="X38" i="7" s="1"/>
  <c r="X37" i="7"/>
  <c r="V37" i="7"/>
  <c r="T37" i="7"/>
  <c r="R37" i="7"/>
  <c r="N37" i="7"/>
  <c r="L37" i="7"/>
  <c r="J37" i="7"/>
  <c r="H37" i="7"/>
  <c r="F37" i="7"/>
  <c r="D37" i="7"/>
  <c r="P37" i="7" s="1"/>
  <c r="D36" i="7"/>
  <c r="L36" i="7" s="1"/>
  <c r="X35" i="7"/>
  <c r="V35" i="7"/>
  <c r="T35" i="7"/>
  <c r="R35" i="7"/>
  <c r="N35" i="7"/>
  <c r="L35" i="7"/>
  <c r="J35" i="7"/>
  <c r="H35" i="7"/>
  <c r="F35" i="7"/>
  <c r="D35" i="7"/>
  <c r="P35" i="7" s="1"/>
  <c r="T34" i="7"/>
  <c r="D34" i="7"/>
  <c r="X33" i="7"/>
  <c r="V33" i="7"/>
  <c r="T33" i="7"/>
  <c r="R33" i="7"/>
  <c r="N33" i="7"/>
  <c r="L33" i="7"/>
  <c r="J33" i="7"/>
  <c r="H33" i="7"/>
  <c r="F33" i="7"/>
  <c r="D33" i="7"/>
  <c r="P33" i="7" s="1"/>
  <c r="X32" i="7"/>
  <c r="T32" i="7"/>
  <c r="L32" i="7"/>
  <c r="D32" i="7"/>
  <c r="X31" i="7"/>
  <c r="V31" i="7"/>
  <c r="T31" i="7"/>
  <c r="R31" i="7"/>
  <c r="N31" i="7"/>
  <c r="L31" i="7"/>
  <c r="J31" i="7"/>
  <c r="H31" i="7"/>
  <c r="F31" i="7"/>
  <c r="D31" i="7"/>
  <c r="P31" i="7" s="1"/>
  <c r="T30" i="7"/>
  <c r="P30" i="7"/>
  <c r="L30" i="7"/>
  <c r="D30" i="7"/>
  <c r="X29" i="7"/>
  <c r="V29" i="7"/>
  <c r="T29" i="7"/>
  <c r="R29" i="7"/>
  <c r="N29" i="7"/>
  <c r="L29" i="7"/>
  <c r="J29" i="7"/>
  <c r="H29" i="7"/>
  <c r="F29" i="7"/>
  <c r="D29" i="7"/>
  <c r="P29" i="7" s="1"/>
  <c r="T28" i="7"/>
  <c r="D28" i="7"/>
  <c r="X28" i="7" s="1"/>
  <c r="X27" i="7"/>
  <c r="V27" i="7"/>
  <c r="T27" i="7"/>
  <c r="R27" i="7"/>
  <c r="N27" i="7"/>
  <c r="L27" i="7"/>
  <c r="J27" i="7"/>
  <c r="H27" i="7"/>
  <c r="F27" i="7"/>
  <c r="D27" i="7"/>
  <c r="P27" i="7" s="1"/>
  <c r="L26" i="7"/>
  <c r="D26" i="7"/>
  <c r="X26" i="7" s="1"/>
  <c r="X25" i="7"/>
  <c r="V25" i="7"/>
  <c r="T25" i="7"/>
  <c r="R25" i="7"/>
  <c r="N25" i="7"/>
  <c r="L25" i="7"/>
  <c r="J25" i="7"/>
  <c r="H25" i="7"/>
  <c r="F25" i="7"/>
  <c r="D25" i="7"/>
  <c r="P25" i="7" s="1"/>
  <c r="D24" i="7"/>
  <c r="H24" i="7" s="1"/>
  <c r="T23" i="7"/>
  <c r="D23" i="7"/>
  <c r="X22" i="7"/>
  <c r="T22" i="7"/>
  <c r="L22" i="7"/>
  <c r="D22" i="7"/>
  <c r="T21" i="7"/>
  <c r="P21" i="7"/>
  <c r="L21" i="7"/>
  <c r="D21" i="7"/>
  <c r="D20" i="7"/>
  <c r="X20" i="7" s="1"/>
  <c r="L19" i="7"/>
  <c r="D19" i="7"/>
  <c r="T19" i="7" s="1"/>
  <c r="D18" i="7"/>
  <c r="H18" i="7" s="1"/>
  <c r="T17" i="7"/>
  <c r="D17" i="7"/>
  <c r="X16" i="7"/>
  <c r="T16" i="7"/>
  <c r="L16" i="7"/>
  <c r="D16" i="7"/>
  <c r="T15" i="7"/>
  <c r="P15" i="7"/>
  <c r="L15" i="7"/>
  <c r="D15" i="7"/>
  <c r="D14" i="7"/>
  <c r="T14" i="7" s="1"/>
  <c r="D13" i="7"/>
  <c r="T13" i="7" s="1"/>
  <c r="X12" i="7"/>
  <c r="V12" i="7"/>
  <c r="R12" i="7"/>
  <c r="P12" i="7"/>
  <c r="N12" i="7"/>
  <c r="L12" i="7"/>
  <c r="J12" i="7"/>
  <c r="H12" i="7"/>
  <c r="F12" i="7"/>
  <c r="D12" i="7"/>
  <c r="T12" i="7" s="1"/>
  <c r="D11" i="7"/>
  <c r="V11" i="7" s="1"/>
  <c r="J10" i="7"/>
  <c r="D10" i="7"/>
  <c r="V10" i="7" s="1"/>
  <c r="J9" i="7"/>
  <c r="D9" i="7"/>
  <c r="X9" i="7" s="1"/>
  <c r="X8" i="7"/>
  <c r="T8" i="7"/>
  <c r="P8" i="7"/>
  <c r="N8" i="7"/>
  <c r="L8" i="7"/>
  <c r="J8" i="7"/>
  <c r="H8" i="7"/>
  <c r="D8" i="7"/>
  <c r="R8" i="7" s="1"/>
  <c r="V7" i="7"/>
  <c r="T7" i="7"/>
  <c r="R7" i="7"/>
  <c r="P7" i="7"/>
  <c r="L7" i="7"/>
  <c r="H7" i="7"/>
  <c r="D7" i="7"/>
  <c r="X7" i="7" s="1"/>
  <c r="V6" i="7"/>
  <c r="T6" i="7"/>
  <c r="R6" i="7"/>
  <c r="L6" i="7"/>
  <c r="D6" i="7"/>
  <c r="N6" i="7" s="1"/>
  <c r="X5" i="7"/>
  <c r="H5" i="7"/>
  <c r="D5" i="7"/>
  <c r="V5" i="7" s="1"/>
  <c r="P4" i="7"/>
  <c r="L4" i="7"/>
  <c r="J4" i="7"/>
  <c r="H4" i="7"/>
  <c r="D4" i="7"/>
  <c r="X4" i="7" s="1"/>
  <c r="V3" i="7"/>
  <c r="T3" i="7"/>
  <c r="R3" i="7"/>
  <c r="P3" i="7"/>
  <c r="N3" i="7"/>
  <c r="J3" i="7"/>
  <c r="F3" i="7"/>
  <c r="D3" i="7"/>
  <c r="X3" i="7" s="1"/>
  <c r="V2" i="7"/>
  <c r="T2" i="7"/>
  <c r="D2" i="7"/>
  <c r="BL95" i="4"/>
  <c r="BB95" i="4"/>
  <c r="AR95" i="4"/>
  <c r="AH95" i="4"/>
  <c r="E85" i="7" l="1"/>
  <c r="T48" i="8"/>
  <c r="L72" i="8"/>
  <c r="P12" i="8"/>
  <c r="P36" i="8"/>
  <c r="P60" i="8"/>
  <c r="X12" i="8"/>
  <c r="T36" i="8"/>
  <c r="T60" i="8"/>
  <c r="X36" i="8"/>
  <c r="F81" i="8"/>
  <c r="T81" i="8" s="1"/>
  <c r="P24" i="8"/>
  <c r="F82" i="8"/>
  <c r="P82" i="8" s="1"/>
  <c r="T24" i="8"/>
  <c r="X24" i="8"/>
  <c r="F83" i="8"/>
  <c r="P83" i="8" s="1"/>
  <c r="L48" i="8"/>
  <c r="L38" i="8"/>
  <c r="L74" i="8"/>
  <c r="P38" i="8"/>
  <c r="L62" i="8"/>
  <c r="P74" i="8"/>
  <c r="T38" i="8"/>
  <c r="P62" i="8"/>
  <c r="T74" i="8"/>
  <c r="L22" i="8"/>
  <c r="T28" i="8"/>
  <c r="T52" i="8"/>
  <c r="T62" i="8"/>
  <c r="L66" i="8"/>
  <c r="P72" i="8"/>
  <c r="L50" i="8"/>
  <c r="L26" i="8"/>
  <c r="P50" i="8"/>
  <c r="L14" i="8"/>
  <c r="P26" i="8"/>
  <c r="T50" i="8"/>
  <c r="P14" i="8"/>
  <c r="T26" i="8"/>
  <c r="T14" i="8"/>
  <c r="J5" i="8"/>
  <c r="V7" i="8"/>
  <c r="J21" i="8"/>
  <c r="V43" i="8"/>
  <c r="H75" i="8"/>
  <c r="N79" i="8"/>
  <c r="V4" i="8"/>
  <c r="R71" i="8"/>
  <c r="R77" i="8"/>
  <c r="R79" i="8"/>
  <c r="J19" i="8"/>
  <c r="J35" i="8"/>
  <c r="D81" i="8"/>
  <c r="V81" i="8" s="1"/>
  <c r="V17" i="8"/>
  <c r="V19" i="8"/>
  <c r="R21" i="8"/>
  <c r="J23" i="8"/>
  <c r="J25" i="8"/>
  <c r="H27" i="8"/>
  <c r="H40" i="8"/>
  <c r="V49" i="8"/>
  <c r="R51" i="8"/>
  <c r="N53" i="8"/>
  <c r="N55" i="8"/>
  <c r="N57" i="8"/>
  <c r="H59" i="8"/>
  <c r="V21" i="8"/>
  <c r="N23" i="8"/>
  <c r="N25" i="8"/>
  <c r="J27" i="8"/>
  <c r="H46" i="8"/>
  <c r="V51" i="8"/>
  <c r="R53" i="8"/>
  <c r="R55" i="8"/>
  <c r="R57" i="8"/>
  <c r="J59" i="8"/>
  <c r="H61" i="8"/>
  <c r="H76" i="8"/>
  <c r="H3" i="8"/>
  <c r="H16" i="8"/>
  <c r="R23" i="8"/>
  <c r="R25" i="8"/>
  <c r="N27" i="8"/>
  <c r="J29" i="8"/>
  <c r="J31" i="8"/>
  <c r="H33" i="8"/>
  <c r="V53" i="8"/>
  <c r="V55" i="8"/>
  <c r="V57" i="8"/>
  <c r="N59" i="8"/>
  <c r="J61" i="8"/>
  <c r="H63" i="8"/>
  <c r="J3" i="8"/>
  <c r="V25" i="8"/>
  <c r="R27" i="8"/>
  <c r="N29" i="8"/>
  <c r="N31" i="8"/>
  <c r="J33" i="8"/>
  <c r="R59" i="8"/>
  <c r="N61" i="8"/>
  <c r="J63" i="8"/>
  <c r="N3" i="8"/>
  <c r="R29" i="8"/>
  <c r="R31" i="8"/>
  <c r="N33" i="8"/>
  <c r="H35" i="8"/>
  <c r="H52" i="8"/>
  <c r="R61" i="8"/>
  <c r="N63" i="8"/>
  <c r="J65" i="8"/>
  <c r="J67" i="8"/>
  <c r="J69" i="8"/>
  <c r="R3" i="8"/>
  <c r="N5" i="8"/>
  <c r="J9" i="8"/>
  <c r="V29" i="8"/>
  <c r="V31" i="8"/>
  <c r="R33" i="8"/>
  <c r="R63" i="8"/>
  <c r="N65" i="8"/>
  <c r="N67" i="8"/>
  <c r="N69" i="8"/>
  <c r="D85" i="8"/>
  <c r="J85" i="8" s="1"/>
  <c r="V3" i="8"/>
  <c r="R5" i="8"/>
  <c r="R7" i="8"/>
  <c r="N9" i="8"/>
  <c r="H11" i="8"/>
  <c r="N35" i="8"/>
  <c r="N37" i="8"/>
  <c r="J39" i="8"/>
  <c r="R65" i="8"/>
  <c r="R67" i="8"/>
  <c r="R69" i="8"/>
  <c r="N13" i="8"/>
  <c r="V37" i="8"/>
  <c r="N41" i="8"/>
  <c r="N43" i="8"/>
  <c r="N45" i="8"/>
  <c r="N17" i="8"/>
  <c r="N19" i="8"/>
  <c r="N49" i="8"/>
  <c r="L83" i="8"/>
  <c r="L81" i="8"/>
  <c r="P81" i="8"/>
  <c r="J4" i="8"/>
  <c r="L5" i="8"/>
  <c r="N6" i="8"/>
  <c r="P7" i="8"/>
  <c r="R8" i="8"/>
  <c r="T9" i="8"/>
  <c r="V10" i="8"/>
  <c r="X11" i="8"/>
  <c r="J16" i="8"/>
  <c r="L17" i="8"/>
  <c r="N18" i="8"/>
  <c r="P19" i="8"/>
  <c r="R20" i="8"/>
  <c r="T21" i="8"/>
  <c r="V22" i="8"/>
  <c r="X23" i="8"/>
  <c r="J28" i="8"/>
  <c r="L29" i="8"/>
  <c r="N30" i="8"/>
  <c r="P31" i="8"/>
  <c r="R32" i="8"/>
  <c r="T33" i="8"/>
  <c r="V34" i="8"/>
  <c r="X35" i="8"/>
  <c r="J40" i="8"/>
  <c r="L41" i="8"/>
  <c r="N42" i="8"/>
  <c r="P43" i="8"/>
  <c r="R44" i="8"/>
  <c r="T45" i="8"/>
  <c r="V46" i="8"/>
  <c r="X47" i="8"/>
  <c r="J52" i="8"/>
  <c r="L53" i="8"/>
  <c r="N54" i="8"/>
  <c r="P55" i="8"/>
  <c r="R56" i="8"/>
  <c r="T57" i="8"/>
  <c r="V58" i="8"/>
  <c r="X59" i="8"/>
  <c r="J64" i="8"/>
  <c r="L65" i="8"/>
  <c r="N66" i="8"/>
  <c r="P67" i="8"/>
  <c r="R68" i="8"/>
  <c r="T69" i="8"/>
  <c r="V70" i="8"/>
  <c r="X71" i="8"/>
  <c r="J76" i="8"/>
  <c r="L77" i="8"/>
  <c r="N78" i="8"/>
  <c r="P79" i="8"/>
  <c r="D84" i="8"/>
  <c r="J84" i="8" s="1"/>
  <c r="F85" i="8"/>
  <c r="P85" i="8" s="1"/>
  <c r="H14" i="8"/>
  <c r="H26" i="8"/>
  <c r="H38" i="8"/>
  <c r="H50" i="8"/>
  <c r="H62" i="8"/>
  <c r="H74" i="8"/>
  <c r="H2" i="8"/>
  <c r="J2" i="8"/>
  <c r="L3" i="8"/>
  <c r="N4" i="8"/>
  <c r="P5" i="8"/>
  <c r="R6" i="8"/>
  <c r="T7" i="8"/>
  <c r="V8" i="8"/>
  <c r="X9" i="8"/>
  <c r="J14" i="8"/>
  <c r="L15" i="8"/>
  <c r="N16" i="8"/>
  <c r="P17" i="8"/>
  <c r="R18" i="8"/>
  <c r="T19" i="8"/>
  <c r="V20" i="8"/>
  <c r="X21" i="8"/>
  <c r="J26" i="8"/>
  <c r="L27" i="8"/>
  <c r="N28" i="8"/>
  <c r="P29" i="8"/>
  <c r="R30" i="8"/>
  <c r="T31" i="8"/>
  <c r="V32" i="8"/>
  <c r="X33" i="8"/>
  <c r="J38" i="8"/>
  <c r="L39" i="8"/>
  <c r="N40" i="8"/>
  <c r="P41" i="8"/>
  <c r="R42" i="8"/>
  <c r="T43" i="8"/>
  <c r="V44" i="8"/>
  <c r="X45" i="8"/>
  <c r="J50" i="8"/>
  <c r="L51" i="8"/>
  <c r="N52" i="8"/>
  <c r="P53" i="8"/>
  <c r="R54" i="8"/>
  <c r="T55" i="8"/>
  <c r="V56" i="8"/>
  <c r="X57" i="8"/>
  <c r="J62" i="8"/>
  <c r="L63" i="8"/>
  <c r="N64" i="8"/>
  <c r="P65" i="8"/>
  <c r="R66" i="8"/>
  <c r="T67" i="8"/>
  <c r="V68" i="8"/>
  <c r="X69" i="8"/>
  <c r="J74" i="8"/>
  <c r="L75" i="8"/>
  <c r="N76" i="8"/>
  <c r="P77" i="8"/>
  <c r="R78" i="8"/>
  <c r="T79" i="8"/>
  <c r="D83" i="8"/>
  <c r="H83" i="8" s="1"/>
  <c r="F84" i="8"/>
  <c r="X84" i="8" s="1"/>
  <c r="H24" i="8"/>
  <c r="H36" i="8"/>
  <c r="H48" i="8"/>
  <c r="H60" i="8"/>
  <c r="H72" i="8"/>
  <c r="H12" i="8"/>
  <c r="N2" i="8"/>
  <c r="P3" i="8"/>
  <c r="R4" i="8"/>
  <c r="T5" i="8"/>
  <c r="V6" i="8"/>
  <c r="X7" i="8"/>
  <c r="J12" i="8"/>
  <c r="L13" i="8"/>
  <c r="N14" i="8"/>
  <c r="P15" i="8"/>
  <c r="R16" i="8"/>
  <c r="T17" i="8"/>
  <c r="V18" i="8"/>
  <c r="X19" i="8"/>
  <c r="J24" i="8"/>
  <c r="L25" i="8"/>
  <c r="N26" i="8"/>
  <c r="P27" i="8"/>
  <c r="R28" i="8"/>
  <c r="T29" i="8"/>
  <c r="V30" i="8"/>
  <c r="X31" i="8"/>
  <c r="J36" i="8"/>
  <c r="L37" i="8"/>
  <c r="N38" i="8"/>
  <c r="P39" i="8"/>
  <c r="R40" i="8"/>
  <c r="T41" i="8"/>
  <c r="V42" i="8"/>
  <c r="X43" i="8"/>
  <c r="J48" i="8"/>
  <c r="L49" i="8"/>
  <c r="N50" i="8"/>
  <c r="P51" i="8"/>
  <c r="R52" i="8"/>
  <c r="T53" i="8"/>
  <c r="V54" i="8"/>
  <c r="X55" i="8"/>
  <c r="J60" i="8"/>
  <c r="L61" i="8"/>
  <c r="N62" i="8"/>
  <c r="P63" i="8"/>
  <c r="R64" i="8"/>
  <c r="T65" i="8"/>
  <c r="V66" i="8"/>
  <c r="X67" i="8"/>
  <c r="J72" i="8"/>
  <c r="L73" i="8"/>
  <c r="N74" i="8"/>
  <c r="P75" i="8"/>
  <c r="R76" i="8"/>
  <c r="T77" i="8"/>
  <c r="V78" i="8"/>
  <c r="X79" i="8"/>
  <c r="D82" i="8"/>
  <c r="V82" i="8" s="1"/>
  <c r="R2" i="8"/>
  <c r="T3" i="8"/>
  <c r="J10" i="8"/>
  <c r="L11" i="8"/>
  <c r="N12" i="8"/>
  <c r="P13" i="8"/>
  <c r="R14" i="8"/>
  <c r="T15" i="8"/>
  <c r="J22" i="8"/>
  <c r="L23" i="8"/>
  <c r="N24" i="8"/>
  <c r="P25" i="8"/>
  <c r="R26" i="8"/>
  <c r="T27" i="8"/>
  <c r="J34" i="8"/>
  <c r="L35" i="8"/>
  <c r="N36" i="8"/>
  <c r="P37" i="8"/>
  <c r="R38" i="8"/>
  <c r="T39" i="8"/>
  <c r="J46" i="8"/>
  <c r="L47" i="8"/>
  <c r="N48" i="8"/>
  <c r="P49" i="8"/>
  <c r="R50" i="8"/>
  <c r="T51" i="8"/>
  <c r="J58" i="8"/>
  <c r="L59" i="8"/>
  <c r="N60" i="8"/>
  <c r="P61" i="8"/>
  <c r="R62" i="8"/>
  <c r="T63" i="8"/>
  <c r="J70" i="8"/>
  <c r="L71" i="8"/>
  <c r="N72" i="8"/>
  <c r="P73" i="8"/>
  <c r="R74" i="8"/>
  <c r="T75" i="8"/>
  <c r="H20" i="8"/>
  <c r="H32" i="8"/>
  <c r="H44" i="8"/>
  <c r="H56" i="8"/>
  <c r="H68" i="8"/>
  <c r="H8" i="8"/>
  <c r="V2" i="8"/>
  <c r="X3" i="8"/>
  <c r="J8" i="8"/>
  <c r="L9" i="8"/>
  <c r="N10" i="8"/>
  <c r="P11" i="8"/>
  <c r="R12" i="8"/>
  <c r="T13" i="8"/>
  <c r="J20" i="8"/>
  <c r="L21" i="8"/>
  <c r="N22" i="8"/>
  <c r="P23" i="8"/>
  <c r="R24" i="8"/>
  <c r="T25" i="8"/>
  <c r="J32" i="8"/>
  <c r="L33" i="8"/>
  <c r="N34" i="8"/>
  <c r="P35" i="8"/>
  <c r="R36" i="8"/>
  <c r="T37" i="8"/>
  <c r="J44" i="8"/>
  <c r="L45" i="8"/>
  <c r="N46" i="8"/>
  <c r="P47" i="8"/>
  <c r="R48" i="8"/>
  <c r="T49" i="8"/>
  <c r="J56" i="8"/>
  <c r="L57" i="8"/>
  <c r="N58" i="8"/>
  <c r="P59" i="8"/>
  <c r="R60" i="8"/>
  <c r="T61" i="8"/>
  <c r="J68" i="8"/>
  <c r="L69" i="8"/>
  <c r="N70" i="8"/>
  <c r="P71" i="8"/>
  <c r="R72" i="8"/>
  <c r="T73" i="8"/>
  <c r="H18" i="8"/>
  <c r="H42" i="8"/>
  <c r="H54" i="8"/>
  <c r="H66" i="8"/>
  <c r="H78" i="8"/>
  <c r="H6" i="8"/>
  <c r="H30" i="8"/>
  <c r="F85" i="7"/>
  <c r="D85" i="7"/>
  <c r="D83" i="7"/>
  <c r="N83" i="7" s="1"/>
  <c r="P11" i="7"/>
  <c r="T20" i="7"/>
  <c r="M85" i="7"/>
  <c r="N85" i="7" s="1"/>
  <c r="F2" i="7"/>
  <c r="R4" i="7"/>
  <c r="J5" i="7"/>
  <c r="L9" i="7"/>
  <c r="L10" i="7"/>
  <c r="T11" i="7"/>
  <c r="R13" i="7"/>
  <c r="X14" i="7"/>
  <c r="P19" i="7"/>
  <c r="P26" i="7"/>
  <c r="H36" i="7"/>
  <c r="P38" i="7"/>
  <c r="T40" i="7"/>
  <c r="V48" i="7"/>
  <c r="R48" i="7"/>
  <c r="N48" i="7"/>
  <c r="J48" i="7"/>
  <c r="F48" i="7"/>
  <c r="L50" i="7"/>
  <c r="T52" i="7"/>
  <c r="V60" i="7"/>
  <c r="R60" i="7"/>
  <c r="N60" i="7"/>
  <c r="J60" i="7"/>
  <c r="F60" i="7"/>
  <c r="P62" i="7"/>
  <c r="P70" i="7"/>
  <c r="P78" i="7"/>
  <c r="P85" i="7"/>
  <c r="N82" i="7"/>
  <c r="L83" i="7"/>
  <c r="V18" i="7"/>
  <c r="R18" i="7"/>
  <c r="N18" i="7"/>
  <c r="J18" i="7"/>
  <c r="F18" i="7"/>
  <c r="V24" i="7"/>
  <c r="R24" i="7"/>
  <c r="N24" i="7"/>
  <c r="J24" i="7"/>
  <c r="F24" i="7"/>
  <c r="H2" i="7"/>
  <c r="T4" i="7"/>
  <c r="L5" i="7"/>
  <c r="P9" i="7"/>
  <c r="F17" i="7"/>
  <c r="V17" i="7"/>
  <c r="R17" i="7"/>
  <c r="N17" i="7"/>
  <c r="J17" i="7"/>
  <c r="L24" i="7"/>
  <c r="T26" i="7"/>
  <c r="J34" i="7"/>
  <c r="F34" i="7"/>
  <c r="V34" i="7"/>
  <c r="R34" i="7"/>
  <c r="N34" i="7"/>
  <c r="T38" i="7"/>
  <c r="T62" i="7"/>
  <c r="V68" i="7"/>
  <c r="R68" i="7"/>
  <c r="N68" i="7"/>
  <c r="J68" i="7"/>
  <c r="F68" i="7"/>
  <c r="T70" i="7"/>
  <c r="V76" i="7"/>
  <c r="R76" i="7"/>
  <c r="N76" i="7"/>
  <c r="J76" i="7"/>
  <c r="F76" i="7"/>
  <c r="T78" i="7"/>
  <c r="P82" i="7"/>
  <c r="R85" i="7"/>
  <c r="V36" i="7"/>
  <c r="R36" i="7"/>
  <c r="N36" i="7"/>
  <c r="J36" i="7"/>
  <c r="F36" i="7"/>
  <c r="F23" i="7"/>
  <c r="V23" i="7"/>
  <c r="R23" i="7"/>
  <c r="N23" i="7"/>
  <c r="J23" i="7"/>
  <c r="J2" i="7"/>
  <c r="D81" i="7"/>
  <c r="F81" i="7" s="1"/>
  <c r="V4" i="7"/>
  <c r="U86" i="7" s="1"/>
  <c r="U87" i="7" s="1"/>
  <c r="N5" i="7"/>
  <c r="F6" i="7"/>
  <c r="R9" i="7"/>
  <c r="R10" i="7"/>
  <c r="X11" i="7"/>
  <c r="X13" i="7"/>
  <c r="H17" i="7"/>
  <c r="P18" i="7"/>
  <c r="X19" i="7"/>
  <c r="H23" i="7"/>
  <c r="P24" i="7"/>
  <c r="H34" i="7"/>
  <c r="P36" i="7"/>
  <c r="J46" i="7"/>
  <c r="F46" i="7"/>
  <c r="V46" i="7"/>
  <c r="R46" i="7"/>
  <c r="N46" i="7"/>
  <c r="J58" i="7"/>
  <c r="F58" i="7"/>
  <c r="V58" i="7"/>
  <c r="R58" i="7"/>
  <c r="N58" i="7"/>
  <c r="H68" i="7"/>
  <c r="H76" i="7"/>
  <c r="L18" i="7"/>
  <c r="T9" i="7"/>
  <c r="N16" i="7"/>
  <c r="J16" i="7"/>
  <c r="F16" i="7"/>
  <c r="V16" i="7"/>
  <c r="R16" i="7"/>
  <c r="T18" i="7"/>
  <c r="L23" i="7"/>
  <c r="J66" i="7"/>
  <c r="F66" i="7"/>
  <c r="V66" i="7"/>
  <c r="R66" i="7"/>
  <c r="N66" i="7"/>
  <c r="J74" i="7"/>
  <c r="F74" i="7"/>
  <c r="V74" i="7"/>
  <c r="R74" i="7"/>
  <c r="N74" i="7"/>
  <c r="P13" i="7"/>
  <c r="N10" i="7"/>
  <c r="L2" i="7"/>
  <c r="P5" i="7"/>
  <c r="H6" i="7"/>
  <c r="L17" i="7"/>
  <c r="N22" i="7"/>
  <c r="J22" i="7"/>
  <c r="F22" i="7"/>
  <c r="V22" i="7"/>
  <c r="R22" i="7"/>
  <c r="T24" i="7"/>
  <c r="V32" i="7"/>
  <c r="R32" i="7"/>
  <c r="N32" i="7"/>
  <c r="J32" i="7"/>
  <c r="F32" i="7"/>
  <c r="L34" i="7"/>
  <c r="T36" i="7"/>
  <c r="L68" i="7"/>
  <c r="L76" i="7"/>
  <c r="T82" i="7"/>
  <c r="R83" i="7"/>
  <c r="N2" i="7"/>
  <c r="H3" i="7"/>
  <c r="R5" i="7"/>
  <c r="J6" i="7"/>
  <c r="F7" i="7"/>
  <c r="N7" i="7"/>
  <c r="H16" i="7"/>
  <c r="P17" i="7"/>
  <c r="X18" i="7"/>
  <c r="H22" i="7"/>
  <c r="P23" i="7"/>
  <c r="X24" i="7"/>
  <c r="H32" i="7"/>
  <c r="P34" i="7"/>
  <c r="X36" i="7"/>
  <c r="V44" i="7"/>
  <c r="R44" i="7"/>
  <c r="N44" i="7"/>
  <c r="J44" i="7"/>
  <c r="F44" i="7"/>
  <c r="L46" i="7"/>
  <c r="V56" i="7"/>
  <c r="R56" i="7"/>
  <c r="N56" i="7"/>
  <c r="J56" i="7"/>
  <c r="F56" i="7"/>
  <c r="L58" i="7"/>
  <c r="H66" i="7"/>
  <c r="P68" i="7"/>
  <c r="H74" i="7"/>
  <c r="P76" i="7"/>
  <c r="X81" i="7"/>
  <c r="W85" i="7"/>
  <c r="X85" i="7" s="1"/>
  <c r="T83" i="7"/>
  <c r="P2" i="7"/>
  <c r="T5" i="7"/>
  <c r="V21" i="7"/>
  <c r="R21" i="7"/>
  <c r="N21" i="7"/>
  <c r="J21" i="7"/>
  <c r="F21" i="7"/>
  <c r="D82" i="7"/>
  <c r="X82" i="7" s="1"/>
  <c r="V15" i="7"/>
  <c r="R15" i="7"/>
  <c r="N15" i="7"/>
  <c r="J15" i="7"/>
  <c r="F15" i="7"/>
  <c r="J30" i="7"/>
  <c r="F30" i="7"/>
  <c r="V30" i="7"/>
  <c r="R30" i="7"/>
  <c r="N30" i="7"/>
  <c r="R2" i="7"/>
  <c r="L3" i="7"/>
  <c r="F4" i="7"/>
  <c r="P6" i="7"/>
  <c r="J7" i="7"/>
  <c r="V8" i="7"/>
  <c r="F8" i="7"/>
  <c r="H15" i="7"/>
  <c r="P16" i="7"/>
  <c r="X17" i="7"/>
  <c r="H21" i="7"/>
  <c r="P22" i="7"/>
  <c r="X23" i="7"/>
  <c r="H30" i="7"/>
  <c r="P32" i="7"/>
  <c r="X34" i="7"/>
  <c r="J42" i="7"/>
  <c r="F42" i="7"/>
  <c r="V42" i="7"/>
  <c r="R42" i="7"/>
  <c r="N42" i="7"/>
  <c r="L44" i="7"/>
  <c r="T46" i="7"/>
  <c r="J54" i="7"/>
  <c r="F54" i="7"/>
  <c r="V54" i="7"/>
  <c r="R54" i="7"/>
  <c r="N54" i="7"/>
  <c r="L56" i="7"/>
  <c r="T58" i="7"/>
  <c r="P66" i="7"/>
  <c r="X68" i="7"/>
  <c r="P74" i="7"/>
  <c r="X76" i="7"/>
  <c r="R11" i="7"/>
  <c r="N11" i="7"/>
  <c r="J11" i="7"/>
  <c r="N13" i="7"/>
  <c r="F13" i="7"/>
  <c r="V13" i="7"/>
  <c r="F14" i="7"/>
  <c r="V14" i="7"/>
  <c r="R14" i="7"/>
  <c r="N14" i="7"/>
  <c r="J14" i="7"/>
  <c r="F20" i="7"/>
  <c r="V20" i="7"/>
  <c r="R20" i="7"/>
  <c r="N20" i="7"/>
  <c r="J20" i="7"/>
  <c r="V28" i="7"/>
  <c r="R28" i="7"/>
  <c r="N28" i="7"/>
  <c r="J28" i="7"/>
  <c r="F28" i="7"/>
  <c r="V64" i="7"/>
  <c r="R64" i="7"/>
  <c r="N64" i="7"/>
  <c r="J64" i="7"/>
  <c r="F64" i="7"/>
  <c r="V72" i="7"/>
  <c r="R72" i="7"/>
  <c r="N72" i="7"/>
  <c r="J72" i="7"/>
  <c r="F72" i="7"/>
  <c r="N9" i="7"/>
  <c r="V9" i="7"/>
  <c r="F11" i="7"/>
  <c r="H13" i="7"/>
  <c r="H28" i="7"/>
  <c r="V40" i="7"/>
  <c r="R40" i="7"/>
  <c r="N40" i="7"/>
  <c r="J40" i="7"/>
  <c r="F40" i="7"/>
  <c r="V52" i="7"/>
  <c r="R52" i="7"/>
  <c r="N52" i="7"/>
  <c r="J52" i="7"/>
  <c r="F52" i="7"/>
  <c r="H64" i="7"/>
  <c r="H72" i="7"/>
  <c r="H81" i="7"/>
  <c r="G85" i="7"/>
  <c r="H85" i="7" s="1"/>
  <c r="H14" i="7"/>
  <c r="H20" i="7"/>
  <c r="X2" i="7"/>
  <c r="F9" i="7"/>
  <c r="J13" i="7"/>
  <c r="N19" i="7"/>
  <c r="J19" i="7"/>
  <c r="F19" i="7"/>
  <c r="V19" i="7"/>
  <c r="R19" i="7"/>
  <c r="J26" i="7"/>
  <c r="F26" i="7"/>
  <c r="V26" i="7"/>
  <c r="R26" i="7"/>
  <c r="N26" i="7"/>
  <c r="L28" i="7"/>
  <c r="J38" i="7"/>
  <c r="F38" i="7"/>
  <c r="V38" i="7"/>
  <c r="R38" i="7"/>
  <c r="N38" i="7"/>
  <c r="H40" i="7"/>
  <c r="H52" i="7"/>
  <c r="J62" i="7"/>
  <c r="F62" i="7"/>
  <c r="V62" i="7"/>
  <c r="R62" i="7"/>
  <c r="N62" i="7"/>
  <c r="L64" i="7"/>
  <c r="J70" i="7"/>
  <c r="F70" i="7"/>
  <c r="V70" i="7"/>
  <c r="R70" i="7"/>
  <c r="N70" i="7"/>
  <c r="L72" i="7"/>
  <c r="J78" i="7"/>
  <c r="F78" i="7"/>
  <c r="V78" i="7"/>
  <c r="R78" i="7"/>
  <c r="N78" i="7"/>
  <c r="I85" i="7"/>
  <c r="J85" i="7" s="1"/>
  <c r="H82" i="7"/>
  <c r="F83" i="7"/>
  <c r="D84" i="7"/>
  <c r="F84" i="7" s="1"/>
  <c r="H10" i="7"/>
  <c r="X10" i="7"/>
  <c r="T10" i="7"/>
  <c r="P10" i="7"/>
  <c r="H11" i="7"/>
  <c r="L14" i="7"/>
  <c r="L20" i="7"/>
  <c r="N4" i="7"/>
  <c r="F5" i="7"/>
  <c r="X6" i="7"/>
  <c r="H9" i="7"/>
  <c r="F10" i="7"/>
  <c r="L11" i="7"/>
  <c r="L13" i="7"/>
  <c r="P14" i="7"/>
  <c r="X15" i="7"/>
  <c r="H19" i="7"/>
  <c r="P20" i="7"/>
  <c r="X21" i="7"/>
  <c r="H26" i="7"/>
  <c r="P28" i="7"/>
  <c r="X30" i="7"/>
  <c r="H38" i="7"/>
  <c r="L40" i="7"/>
  <c r="J50" i="7"/>
  <c r="F50" i="7"/>
  <c r="V50" i="7"/>
  <c r="R50" i="7"/>
  <c r="N50" i="7"/>
  <c r="L52" i="7"/>
  <c r="H62" i="7"/>
  <c r="P64" i="7"/>
  <c r="H70" i="7"/>
  <c r="P72" i="7"/>
  <c r="H78" i="7"/>
  <c r="L81" i="7"/>
  <c r="K85" i="7"/>
  <c r="L85" i="7" s="1"/>
  <c r="H83" i="7"/>
  <c r="T65" i="7"/>
  <c r="T69" i="7"/>
  <c r="T73" i="7"/>
  <c r="S86" i="7" s="1"/>
  <c r="S87" i="7" s="1"/>
  <c r="T77" i="7"/>
  <c r="H79" i="7"/>
  <c r="S85" i="7"/>
  <c r="T85" i="7" s="1"/>
  <c r="X61" i="7"/>
  <c r="X65" i="7"/>
  <c r="X69" i="7"/>
  <c r="X73" i="7"/>
  <c r="X77" i="7"/>
  <c r="U85" i="7"/>
  <c r="V85" i="7" s="1"/>
  <c r="L82" i="8" l="1"/>
  <c r="X81" i="8"/>
  <c r="X82" i="8"/>
  <c r="X83" i="8"/>
  <c r="T82" i="8"/>
  <c r="T83" i="8"/>
  <c r="X85" i="8"/>
  <c r="T85" i="8"/>
  <c r="R85" i="8"/>
  <c r="V83" i="8"/>
  <c r="R81" i="8"/>
  <c r="J81" i="8"/>
  <c r="N84" i="8"/>
  <c r="H81" i="8"/>
  <c r="H85" i="8"/>
  <c r="V85" i="8"/>
  <c r="N85" i="8"/>
  <c r="N81" i="8"/>
  <c r="R84" i="8"/>
  <c r="J82" i="8"/>
  <c r="V84" i="8"/>
  <c r="N82" i="8"/>
  <c r="H84" i="8"/>
  <c r="R82" i="8"/>
  <c r="L84" i="8"/>
  <c r="P84" i="8"/>
  <c r="J83" i="8"/>
  <c r="N83" i="8"/>
  <c r="H82" i="8"/>
  <c r="T84" i="8"/>
  <c r="L85" i="8"/>
  <c r="R83" i="8"/>
  <c r="W86" i="7"/>
  <c r="W87" i="7" s="1"/>
  <c r="E86" i="7"/>
  <c r="E87" i="7" s="1"/>
  <c r="P81" i="7"/>
  <c r="N84" i="7"/>
  <c r="H84" i="7"/>
  <c r="F82" i="7"/>
  <c r="P83" i="7"/>
  <c r="J83" i="7"/>
  <c r="J82" i="7"/>
  <c r="K86" i="7"/>
  <c r="K87" i="7" s="1"/>
  <c r="R82" i="7"/>
  <c r="L82" i="7"/>
  <c r="O86" i="7"/>
  <c r="O87" i="7" s="1"/>
  <c r="T81" i="7"/>
  <c r="J84" i="7"/>
  <c r="N81" i="7"/>
  <c r="M86" i="7"/>
  <c r="M87" i="7" s="1"/>
  <c r="G86" i="7"/>
  <c r="G87" i="7" s="1"/>
  <c r="R84" i="7"/>
  <c r="P84" i="7"/>
  <c r="V84" i="7"/>
  <c r="T84" i="7"/>
  <c r="Q86" i="7"/>
  <c r="Q87" i="7" s="1"/>
  <c r="V82" i="7"/>
  <c r="V81" i="7"/>
  <c r="I86" i="7"/>
  <c r="I87" i="7" s="1"/>
  <c r="L84" i="7"/>
  <c r="J81" i="7"/>
  <c r="X83" i="7"/>
  <c r="V83" i="7"/>
  <c r="R81" i="7"/>
  <c r="X84" i="7"/>
  <c r="D3" i="4" l="1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2" i="4"/>
  <c r="G81" i="1" l="1"/>
  <c r="G82" i="1"/>
  <c r="G83" i="1"/>
  <c r="G84" i="1"/>
  <c r="G85" i="1"/>
  <c r="W81" i="1" l="1"/>
  <c r="W85" i="1"/>
  <c r="W84" i="1"/>
  <c r="W83" i="1"/>
  <c r="W82" i="1"/>
  <c r="I85" i="1" l="1"/>
  <c r="E85" i="1"/>
  <c r="E84" i="1"/>
  <c r="E83" i="1"/>
  <c r="E82" i="1"/>
  <c r="E81" i="1"/>
  <c r="C85" i="1"/>
  <c r="C84" i="1"/>
  <c r="C83" i="1"/>
  <c r="C82" i="1"/>
  <c r="C81" i="1"/>
  <c r="H2" i="1"/>
  <c r="C85" i="4" l="1"/>
  <c r="C84" i="4"/>
  <c r="C83" i="4"/>
  <c r="C82" i="4"/>
  <c r="C81" i="4"/>
  <c r="W84" i="4" l="1"/>
  <c r="W83" i="4"/>
  <c r="W82" i="4"/>
  <c r="W81" i="4"/>
  <c r="U84" i="4"/>
  <c r="U83" i="4"/>
  <c r="U82" i="4"/>
  <c r="U81" i="4"/>
  <c r="S84" i="4"/>
  <c r="S83" i="4"/>
  <c r="S82" i="4"/>
  <c r="S81" i="4"/>
  <c r="Q84" i="4"/>
  <c r="Q83" i="4"/>
  <c r="Q82" i="4"/>
  <c r="Q81" i="4"/>
  <c r="O84" i="4"/>
  <c r="O83" i="4"/>
  <c r="O82" i="4"/>
  <c r="O81" i="4"/>
  <c r="M81" i="4"/>
  <c r="M84" i="4"/>
  <c r="M83" i="4"/>
  <c r="M82" i="4"/>
  <c r="K84" i="4"/>
  <c r="K83" i="4"/>
  <c r="K82" i="4"/>
  <c r="K81" i="4"/>
  <c r="I84" i="4"/>
  <c r="I83" i="4"/>
  <c r="I82" i="4"/>
  <c r="I81" i="4"/>
  <c r="G84" i="4"/>
  <c r="G83" i="4"/>
  <c r="G82" i="4"/>
  <c r="G81" i="4"/>
  <c r="E84" i="4"/>
  <c r="E83" i="4"/>
  <c r="E82" i="4"/>
  <c r="E81" i="4"/>
  <c r="U85" i="4" l="1"/>
  <c r="O85" i="4"/>
  <c r="E85" i="4"/>
  <c r="M85" i="4"/>
  <c r="S85" i="4"/>
  <c r="I85" i="4"/>
  <c r="K85" i="4"/>
  <c r="Q85" i="4"/>
  <c r="W85" i="4"/>
  <c r="G85" i="4"/>
  <c r="D81" i="4"/>
  <c r="D85" i="4"/>
  <c r="D84" i="4"/>
  <c r="D83" i="4"/>
  <c r="D82" i="4"/>
  <c r="F85" i="4" l="1"/>
  <c r="C85" i="5" s="1"/>
  <c r="X83" i="4"/>
  <c r="L83" i="5" s="1"/>
  <c r="R81" i="4"/>
  <c r="J81" i="5" s="1"/>
  <c r="N82" i="4"/>
  <c r="D82" i="5" s="1"/>
  <c r="N84" i="4"/>
  <c r="D84" i="5" s="1"/>
  <c r="N85" i="4"/>
  <c r="D85" i="5" s="1"/>
  <c r="J83" i="4"/>
  <c r="F83" i="5" s="1"/>
  <c r="V82" i="4"/>
  <c r="H82" i="5" s="1"/>
  <c r="R85" i="4"/>
  <c r="J85" i="5" s="1"/>
  <c r="L81" i="4"/>
  <c r="G81" i="5" s="1"/>
  <c r="R84" i="4"/>
  <c r="J84" i="5" s="1"/>
  <c r="X82" i="4"/>
  <c r="L82" i="5" s="1"/>
  <c r="R83" i="4"/>
  <c r="J83" i="5" s="1"/>
  <c r="V81" i="4"/>
  <c r="H81" i="5" s="1"/>
  <c r="F81" i="4"/>
  <c r="C81" i="5" s="1"/>
  <c r="J81" i="4"/>
  <c r="F81" i="5" s="1"/>
  <c r="R82" i="4"/>
  <c r="J82" i="5" s="1"/>
  <c r="V85" i="4"/>
  <c r="H85" i="5" s="1"/>
  <c r="J85" i="4"/>
  <c r="F85" i="5" s="1"/>
  <c r="V84" i="4"/>
  <c r="H84" i="5" s="1"/>
  <c r="J84" i="4"/>
  <c r="F84" i="5" s="1"/>
  <c r="P81" i="4"/>
  <c r="I81" i="5" s="1"/>
  <c r="V83" i="4"/>
  <c r="H83" i="5" s="1"/>
  <c r="X81" i="4"/>
  <c r="L81" i="5" s="1"/>
  <c r="H81" i="4"/>
  <c r="E81" i="5" s="1"/>
  <c r="X85" i="4"/>
  <c r="L85" i="5" s="1"/>
  <c r="J82" i="4"/>
  <c r="F82" i="5" s="1"/>
  <c r="N81" i="4"/>
  <c r="D81" i="5" s="1"/>
  <c r="N83" i="4"/>
  <c r="D83" i="5" s="1"/>
  <c r="X84" i="4"/>
  <c r="L84" i="5" s="1"/>
  <c r="X79" i="4"/>
  <c r="L79" i="5" s="1"/>
  <c r="V79" i="4"/>
  <c r="H79" i="5" s="1"/>
  <c r="T79" i="4"/>
  <c r="K79" i="5" s="1"/>
  <c r="R79" i="4"/>
  <c r="J79" i="5" s="1"/>
  <c r="P79" i="4"/>
  <c r="I79" i="5" s="1"/>
  <c r="N79" i="4"/>
  <c r="D79" i="5" s="1"/>
  <c r="L79" i="4"/>
  <c r="G79" i="5" s="1"/>
  <c r="J79" i="4"/>
  <c r="F79" i="5" s="1"/>
  <c r="H79" i="4"/>
  <c r="E79" i="5" s="1"/>
  <c r="F79" i="4"/>
  <c r="C79" i="5" s="1"/>
  <c r="X78" i="4"/>
  <c r="L78" i="5" s="1"/>
  <c r="V78" i="4"/>
  <c r="H78" i="5" s="1"/>
  <c r="T78" i="4"/>
  <c r="K78" i="5" s="1"/>
  <c r="R78" i="4"/>
  <c r="J78" i="5" s="1"/>
  <c r="P78" i="4"/>
  <c r="I78" i="5" s="1"/>
  <c r="N78" i="4"/>
  <c r="D78" i="5" s="1"/>
  <c r="L78" i="4"/>
  <c r="G78" i="5" s="1"/>
  <c r="J78" i="4"/>
  <c r="F78" i="5" s="1"/>
  <c r="H78" i="4"/>
  <c r="E78" i="5" s="1"/>
  <c r="F78" i="4"/>
  <c r="C78" i="5" s="1"/>
  <c r="X77" i="4"/>
  <c r="L77" i="5" s="1"/>
  <c r="V77" i="4"/>
  <c r="H77" i="5" s="1"/>
  <c r="T77" i="4"/>
  <c r="K77" i="5" s="1"/>
  <c r="R77" i="4"/>
  <c r="J77" i="5" s="1"/>
  <c r="P77" i="4"/>
  <c r="I77" i="5" s="1"/>
  <c r="N77" i="4"/>
  <c r="D77" i="5" s="1"/>
  <c r="L77" i="4"/>
  <c r="G77" i="5" s="1"/>
  <c r="J77" i="4"/>
  <c r="F77" i="5" s="1"/>
  <c r="H77" i="4"/>
  <c r="E77" i="5" s="1"/>
  <c r="F77" i="4"/>
  <c r="C77" i="5" s="1"/>
  <c r="X76" i="4"/>
  <c r="L76" i="5" s="1"/>
  <c r="V76" i="4"/>
  <c r="H76" i="5" s="1"/>
  <c r="T76" i="4"/>
  <c r="K76" i="5" s="1"/>
  <c r="R76" i="4"/>
  <c r="J76" i="5" s="1"/>
  <c r="P76" i="4"/>
  <c r="I76" i="5" s="1"/>
  <c r="N76" i="4"/>
  <c r="D76" i="5" s="1"/>
  <c r="L76" i="4"/>
  <c r="G76" i="5" s="1"/>
  <c r="J76" i="4"/>
  <c r="F76" i="5" s="1"/>
  <c r="H76" i="4"/>
  <c r="E76" i="5" s="1"/>
  <c r="F76" i="4"/>
  <c r="C76" i="5" s="1"/>
  <c r="X75" i="4"/>
  <c r="L75" i="5" s="1"/>
  <c r="V75" i="4"/>
  <c r="H75" i="5" s="1"/>
  <c r="T75" i="4"/>
  <c r="K75" i="5" s="1"/>
  <c r="R75" i="4"/>
  <c r="J75" i="5" s="1"/>
  <c r="P75" i="4"/>
  <c r="I75" i="5" s="1"/>
  <c r="N75" i="4"/>
  <c r="D75" i="5" s="1"/>
  <c r="L75" i="4"/>
  <c r="G75" i="5" s="1"/>
  <c r="J75" i="4"/>
  <c r="F75" i="5" s="1"/>
  <c r="H75" i="4"/>
  <c r="E75" i="5" s="1"/>
  <c r="F75" i="4"/>
  <c r="C75" i="5" s="1"/>
  <c r="X74" i="4"/>
  <c r="L74" i="5" s="1"/>
  <c r="V74" i="4"/>
  <c r="H74" i="5" s="1"/>
  <c r="T74" i="4"/>
  <c r="K74" i="5" s="1"/>
  <c r="R74" i="4"/>
  <c r="J74" i="5" s="1"/>
  <c r="P74" i="4"/>
  <c r="I74" i="5" s="1"/>
  <c r="N74" i="4"/>
  <c r="D74" i="5" s="1"/>
  <c r="L74" i="4"/>
  <c r="G74" i="5" s="1"/>
  <c r="J74" i="4"/>
  <c r="F74" i="5" s="1"/>
  <c r="H74" i="4"/>
  <c r="E74" i="5" s="1"/>
  <c r="F74" i="4"/>
  <c r="C74" i="5" s="1"/>
  <c r="X73" i="4"/>
  <c r="L73" i="5" s="1"/>
  <c r="V73" i="4"/>
  <c r="H73" i="5" s="1"/>
  <c r="T73" i="4"/>
  <c r="K73" i="5" s="1"/>
  <c r="R73" i="4"/>
  <c r="J73" i="5" s="1"/>
  <c r="P73" i="4"/>
  <c r="I73" i="5" s="1"/>
  <c r="N73" i="4"/>
  <c r="D73" i="5" s="1"/>
  <c r="L73" i="4"/>
  <c r="G73" i="5" s="1"/>
  <c r="J73" i="4"/>
  <c r="F73" i="5" s="1"/>
  <c r="H73" i="4"/>
  <c r="E73" i="5" s="1"/>
  <c r="F73" i="4"/>
  <c r="C73" i="5" s="1"/>
  <c r="X72" i="4"/>
  <c r="L72" i="5" s="1"/>
  <c r="V72" i="4"/>
  <c r="H72" i="5" s="1"/>
  <c r="T72" i="4"/>
  <c r="K72" i="5" s="1"/>
  <c r="R72" i="4"/>
  <c r="J72" i="5" s="1"/>
  <c r="P72" i="4"/>
  <c r="I72" i="5" s="1"/>
  <c r="N72" i="4"/>
  <c r="D72" i="5" s="1"/>
  <c r="L72" i="4"/>
  <c r="G72" i="5" s="1"/>
  <c r="J72" i="4"/>
  <c r="F72" i="5" s="1"/>
  <c r="H72" i="4"/>
  <c r="E72" i="5" s="1"/>
  <c r="F72" i="4"/>
  <c r="C72" i="5" s="1"/>
  <c r="X71" i="4"/>
  <c r="L71" i="5" s="1"/>
  <c r="V71" i="4"/>
  <c r="H71" i="5" s="1"/>
  <c r="T71" i="4"/>
  <c r="K71" i="5" s="1"/>
  <c r="R71" i="4"/>
  <c r="J71" i="5" s="1"/>
  <c r="P71" i="4"/>
  <c r="I71" i="5" s="1"/>
  <c r="N71" i="4"/>
  <c r="D71" i="5" s="1"/>
  <c r="L71" i="4"/>
  <c r="G71" i="5" s="1"/>
  <c r="J71" i="4"/>
  <c r="F71" i="5" s="1"/>
  <c r="H71" i="4"/>
  <c r="E71" i="5" s="1"/>
  <c r="F71" i="4"/>
  <c r="C71" i="5" s="1"/>
  <c r="X70" i="4"/>
  <c r="L70" i="5" s="1"/>
  <c r="V70" i="4"/>
  <c r="H70" i="5" s="1"/>
  <c r="T70" i="4"/>
  <c r="K70" i="5" s="1"/>
  <c r="R70" i="4"/>
  <c r="J70" i="5" s="1"/>
  <c r="P70" i="4"/>
  <c r="I70" i="5" s="1"/>
  <c r="N70" i="4"/>
  <c r="D70" i="5" s="1"/>
  <c r="L70" i="4"/>
  <c r="G70" i="5" s="1"/>
  <c r="J70" i="4"/>
  <c r="F70" i="5" s="1"/>
  <c r="H70" i="4"/>
  <c r="E70" i="5" s="1"/>
  <c r="F70" i="4"/>
  <c r="C70" i="5" s="1"/>
  <c r="X69" i="4"/>
  <c r="L69" i="5" s="1"/>
  <c r="V69" i="4"/>
  <c r="H69" i="5" s="1"/>
  <c r="T69" i="4"/>
  <c r="K69" i="5" s="1"/>
  <c r="R69" i="4"/>
  <c r="J69" i="5" s="1"/>
  <c r="P69" i="4"/>
  <c r="I69" i="5" s="1"/>
  <c r="N69" i="4"/>
  <c r="D69" i="5" s="1"/>
  <c r="L69" i="4"/>
  <c r="G69" i="5" s="1"/>
  <c r="J69" i="4"/>
  <c r="F69" i="5" s="1"/>
  <c r="H69" i="4"/>
  <c r="E69" i="5" s="1"/>
  <c r="F69" i="4"/>
  <c r="C69" i="5" s="1"/>
  <c r="X68" i="4"/>
  <c r="L68" i="5" s="1"/>
  <c r="V68" i="4"/>
  <c r="H68" i="5" s="1"/>
  <c r="T68" i="4"/>
  <c r="K68" i="5" s="1"/>
  <c r="R68" i="4"/>
  <c r="J68" i="5" s="1"/>
  <c r="P68" i="4"/>
  <c r="I68" i="5" s="1"/>
  <c r="N68" i="4"/>
  <c r="D68" i="5" s="1"/>
  <c r="L68" i="4"/>
  <c r="G68" i="5" s="1"/>
  <c r="J68" i="4"/>
  <c r="F68" i="5" s="1"/>
  <c r="H68" i="4"/>
  <c r="E68" i="5" s="1"/>
  <c r="F68" i="4"/>
  <c r="C68" i="5" s="1"/>
  <c r="X67" i="4"/>
  <c r="L67" i="5" s="1"/>
  <c r="V67" i="4"/>
  <c r="H67" i="5" s="1"/>
  <c r="T67" i="4"/>
  <c r="K67" i="5" s="1"/>
  <c r="R67" i="4"/>
  <c r="J67" i="5" s="1"/>
  <c r="P67" i="4"/>
  <c r="I67" i="5" s="1"/>
  <c r="N67" i="4"/>
  <c r="D67" i="5" s="1"/>
  <c r="L67" i="4"/>
  <c r="G67" i="5" s="1"/>
  <c r="J67" i="4"/>
  <c r="F67" i="5" s="1"/>
  <c r="H67" i="4"/>
  <c r="E67" i="5" s="1"/>
  <c r="F67" i="4"/>
  <c r="C67" i="5" s="1"/>
  <c r="X66" i="4"/>
  <c r="L66" i="5" s="1"/>
  <c r="V66" i="4"/>
  <c r="H66" i="5" s="1"/>
  <c r="T66" i="4"/>
  <c r="K66" i="5" s="1"/>
  <c r="R66" i="4"/>
  <c r="J66" i="5" s="1"/>
  <c r="P66" i="4"/>
  <c r="I66" i="5" s="1"/>
  <c r="N66" i="4"/>
  <c r="D66" i="5" s="1"/>
  <c r="L66" i="4"/>
  <c r="G66" i="5" s="1"/>
  <c r="J66" i="4"/>
  <c r="F66" i="5" s="1"/>
  <c r="H66" i="4"/>
  <c r="E66" i="5" s="1"/>
  <c r="F66" i="4"/>
  <c r="C66" i="5" s="1"/>
  <c r="X65" i="4"/>
  <c r="L65" i="5" s="1"/>
  <c r="V65" i="4"/>
  <c r="H65" i="5" s="1"/>
  <c r="T65" i="4"/>
  <c r="K65" i="5" s="1"/>
  <c r="R65" i="4"/>
  <c r="J65" i="5" s="1"/>
  <c r="P65" i="4"/>
  <c r="I65" i="5" s="1"/>
  <c r="N65" i="4"/>
  <c r="D65" i="5" s="1"/>
  <c r="L65" i="4"/>
  <c r="G65" i="5" s="1"/>
  <c r="J65" i="4"/>
  <c r="F65" i="5" s="1"/>
  <c r="H65" i="4"/>
  <c r="E65" i="5" s="1"/>
  <c r="F65" i="4"/>
  <c r="C65" i="5" s="1"/>
  <c r="X64" i="4"/>
  <c r="L64" i="5" s="1"/>
  <c r="V64" i="4"/>
  <c r="H64" i="5" s="1"/>
  <c r="T64" i="4"/>
  <c r="K64" i="5" s="1"/>
  <c r="R64" i="4"/>
  <c r="J64" i="5" s="1"/>
  <c r="P64" i="4"/>
  <c r="I64" i="5" s="1"/>
  <c r="N64" i="4"/>
  <c r="D64" i="5" s="1"/>
  <c r="L64" i="4"/>
  <c r="G64" i="5" s="1"/>
  <c r="J64" i="4"/>
  <c r="F64" i="5" s="1"/>
  <c r="H64" i="4"/>
  <c r="E64" i="5" s="1"/>
  <c r="F64" i="4"/>
  <c r="C64" i="5" s="1"/>
  <c r="X63" i="4"/>
  <c r="L63" i="5" s="1"/>
  <c r="V63" i="4"/>
  <c r="H63" i="5" s="1"/>
  <c r="T63" i="4"/>
  <c r="K63" i="5" s="1"/>
  <c r="R63" i="4"/>
  <c r="J63" i="5" s="1"/>
  <c r="P63" i="4"/>
  <c r="I63" i="5" s="1"/>
  <c r="N63" i="4"/>
  <c r="D63" i="5" s="1"/>
  <c r="L63" i="4"/>
  <c r="G63" i="5" s="1"/>
  <c r="J63" i="4"/>
  <c r="F63" i="5" s="1"/>
  <c r="H63" i="4"/>
  <c r="E63" i="5" s="1"/>
  <c r="F63" i="4"/>
  <c r="C63" i="5" s="1"/>
  <c r="X62" i="4"/>
  <c r="L62" i="5" s="1"/>
  <c r="V62" i="4"/>
  <c r="H62" i="5" s="1"/>
  <c r="T62" i="4"/>
  <c r="K62" i="5" s="1"/>
  <c r="R62" i="4"/>
  <c r="J62" i="5" s="1"/>
  <c r="P62" i="4"/>
  <c r="I62" i="5" s="1"/>
  <c r="N62" i="4"/>
  <c r="D62" i="5" s="1"/>
  <c r="L62" i="4"/>
  <c r="G62" i="5" s="1"/>
  <c r="J62" i="4"/>
  <c r="F62" i="5" s="1"/>
  <c r="H62" i="4"/>
  <c r="E62" i="5" s="1"/>
  <c r="F62" i="4"/>
  <c r="C62" i="5" s="1"/>
  <c r="X61" i="4"/>
  <c r="L61" i="5" s="1"/>
  <c r="V61" i="4"/>
  <c r="H61" i="5" s="1"/>
  <c r="T61" i="4"/>
  <c r="K61" i="5" s="1"/>
  <c r="R61" i="4"/>
  <c r="J61" i="5" s="1"/>
  <c r="P61" i="4"/>
  <c r="I61" i="5" s="1"/>
  <c r="N61" i="4"/>
  <c r="D61" i="5" s="1"/>
  <c r="L61" i="4"/>
  <c r="G61" i="5" s="1"/>
  <c r="J61" i="4"/>
  <c r="F61" i="5" s="1"/>
  <c r="H61" i="4"/>
  <c r="E61" i="5" s="1"/>
  <c r="F61" i="4"/>
  <c r="C61" i="5" s="1"/>
  <c r="X60" i="4"/>
  <c r="L60" i="5" s="1"/>
  <c r="V60" i="4"/>
  <c r="H60" i="5" s="1"/>
  <c r="T60" i="4"/>
  <c r="K60" i="5" s="1"/>
  <c r="R60" i="4"/>
  <c r="J60" i="5" s="1"/>
  <c r="P60" i="4"/>
  <c r="I60" i="5" s="1"/>
  <c r="N60" i="4"/>
  <c r="D60" i="5" s="1"/>
  <c r="L60" i="4"/>
  <c r="G60" i="5" s="1"/>
  <c r="J60" i="4"/>
  <c r="F60" i="5" s="1"/>
  <c r="H60" i="4"/>
  <c r="E60" i="5" s="1"/>
  <c r="F60" i="4"/>
  <c r="C60" i="5" s="1"/>
  <c r="X59" i="4"/>
  <c r="L59" i="5" s="1"/>
  <c r="V59" i="4"/>
  <c r="H59" i="5" s="1"/>
  <c r="T59" i="4"/>
  <c r="K59" i="5" s="1"/>
  <c r="R59" i="4"/>
  <c r="J59" i="5" s="1"/>
  <c r="P59" i="4"/>
  <c r="I59" i="5" s="1"/>
  <c r="N59" i="4"/>
  <c r="D59" i="5" s="1"/>
  <c r="L59" i="4"/>
  <c r="G59" i="5" s="1"/>
  <c r="J59" i="4"/>
  <c r="F59" i="5" s="1"/>
  <c r="H59" i="4"/>
  <c r="E59" i="5" s="1"/>
  <c r="F59" i="4"/>
  <c r="C59" i="5" s="1"/>
  <c r="X58" i="4"/>
  <c r="L58" i="5" s="1"/>
  <c r="V58" i="4"/>
  <c r="H58" i="5" s="1"/>
  <c r="T58" i="4"/>
  <c r="K58" i="5" s="1"/>
  <c r="R58" i="4"/>
  <c r="J58" i="5" s="1"/>
  <c r="P58" i="4"/>
  <c r="I58" i="5" s="1"/>
  <c r="N58" i="4"/>
  <c r="D58" i="5" s="1"/>
  <c r="L58" i="4"/>
  <c r="G58" i="5" s="1"/>
  <c r="J58" i="4"/>
  <c r="F58" i="5" s="1"/>
  <c r="H58" i="4"/>
  <c r="E58" i="5" s="1"/>
  <c r="F58" i="4"/>
  <c r="C58" i="5" s="1"/>
  <c r="X57" i="4"/>
  <c r="L57" i="5" s="1"/>
  <c r="V57" i="4"/>
  <c r="H57" i="5" s="1"/>
  <c r="T57" i="4"/>
  <c r="K57" i="5" s="1"/>
  <c r="R57" i="4"/>
  <c r="J57" i="5" s="1"/>
  <c r="P57" i="4"/>
  <c r="I57" i="5" s="1"/>
  <c r="N57" i="4"/>
  <c r="D57" i="5" s="1"/>
  <c r="L57" i="4"/>
  <c r="G57" i="5" s="1"/>
  <c r="J57" i="4"/>
  <c r="F57" i="5" s="1"/>
  <c r="H57" i="4"/>
  <c r="E57" i="5" s="1"/>
  <c r="F57" i="4"/>
  <c r="C57" i="5" s="1"/>
  <c r="X56" i="4"/>
  <c r="L56" i="5" s="1"/>
  <c r="V56" i="4"/>
  <c r="H56" i="5" s="1"/>
  <c r="T56" i="4"/>
  <c r="K56" i="5" s="1"/>
  <c r="R56" i="4"/>
  <c r="J56" i="5" s="1"/>
  <c r="P56" i="4"/>
  <c r="I56" i="5" s="1"/>
  <c r="N56" i="4"/>
  <c r="D56" i="5" s="1"/>
  <c r="L56" i="4"/>
  <c r="G56" i="5" s="1"/>
  <c r="J56" i="4"/>
  <c r="F56" i="5" s="1"/>
  <c r="H56" i="4"/>
  <c r="E56" i="5" s="1"/>
  <c r="F56" i="4"/>
  <c r="C56" i="5" s="1"/>
  <c r="X55" i="4"/>
  <c r="L55" i="5" s="1"/>
  <c r="V55" i="4"/>
  <c r="H55" i="5" s="1"/>
  <c r="T55" i="4"/>
  <c r="K55" i="5" s="1"/>
  <c r="R55" i="4"/>
  <c r="J55" i="5" s="1"/>
  <c r="P55" i="4"/>
  <c r="I55" i="5" s="1"/>
  <c r="N55" i="4"/>
  <c r="D55" i="5" s="1"/>
  <c r="L55" i="4"/>
  <c r="G55" i="5" s="1"/>
  <c r="J55" i="4"/>
  <c r="F55" i="5" s="1"/>
  <c r="H55" i="4"/>
  <c r="E55" i="5" s="1"/>
  <c r="F55" i="4"/>
  <c r="C55" i="5" s="1"/>
  <c r="X54" i="4"/>
  <c r="L54" i="5" s="1"/>
  <c r="V54" i="4"/>
  <c r="H54" i="5" s="1"/>
  <c r="T54" i="4"/>
  <c r="K54" i="5" s="1"/>
  <c r="R54" i="4"/>
  <c r="J54" i="5" s="1"/>
  <c r="P54" i="4"/>
  <c r="I54" i="5" s="1"/>
  <c r="N54" i="4"/>
  <c r="D54" i="5" s="1"/>
  <c r="L54" i="4"/>
  <c r="G54" i="5" s="1"/>
  <c r="J54" i="4"/>
  <c r="F54" i="5" s="1"/>
  <c r="H54" i="4"/>
  <c r="E54" i="5" s="1"/>
  <c r="F54" i="4"/>
  <c r="C54" i="5" s="1"/>
  <c r="X53" i="4"/>
  <c r="L53" i="5" s="1"/>
  <c r="V53" i="4"/>
  <c r="H53" i="5" s="1"/>
  <c r="T53" i="4"/>
  <c r="K53" i="5" s="1"/>
  <c r="R53" i="4"/>
  <c r="J53" i="5" s="1"/>
  <c r="P53" i="4"/>
  <c r="I53" i="5" s="1"/>
  <c r="N53" i="4"/>
  <c r="D53" i="5" s="1"/>
  <c r="L53" i="4"/>
  <c r="G53" i="5" s="1"/>
  <c r="J53" i="4"/>
  <c r="F53" i="5" s="1"/>
  <c r="H53" i="4"/>
  <c r="E53" i="5" s="1"/>
  <c r="F53" i="4"/>
  <c r="C53" i="5" s="1"/>
  <c r="X52" i="4"/>
  <c r="L52" i="5" s="1"/>
  <c r="V52" i="4"/>
  <c r="H52" i="5" s="1"/>
  <c r="T52" i="4"/>
  <c r="K52" i="5" s="1"/>
  <c r="R52" i="4"/>
  <c r="J52" i="5" s="1"/>
  <c r="P52" i="4"/>
  <c r="I52" i="5" s="1"/>
  <c r="N52" i="4"/>
  <c r="D52" i="5" s="1"/>
  <c r="L52" i="4"/>
  <c r="G52" i="5" s="1"/>
  <c r="J52" i="4"/>
  <c r="F52" i="5" s="1"/>
  <c r="H52" i="4"/>
  <c r="E52" i="5" s="1"/>
  <c r="F52" i="4"/>
  <c r="C52" i="5" s="1"/>
  <c r="X51" i="4"/>
  <c r="L51" i="5" s="1"/>
  <c r="V51" i="4"/>
  <c r="H51" i="5" s="1"/>
  <c r="T51" i="4"/>
  <c r="K51" i="5" s="1"/>
  <c r="R51" i="4"/>
  <c r="J51" i="5" s="1"/>
  <c r="P51" i="4"/>
  <c r="I51" i="5" s="1"/>
  <c r="N51" i="4"/>
  <c r="D51" i="5" s="1"/>
  <c r="L51" i="4"/>
  <c r="G51" i="5" s="1"/>
  <c r="J51" i="4"/>
  <c r="F51" i="5" s="1"/>
  <c r="H51" i="4"/>
  <c r="E51" i="5" s="1"/>
  <c r="F51" i="4"/>
  <c r="C51" i="5" s="1"/>
  <c r="X50" i="4"/>
  <c r="L50" i="5" s="1"/>
  <c r="V50" i="4"/>
  <c r="H50" i="5" s="1"/>
  <c r="T50" i="4"/>
  <c r="K50" i="5" s="1"/>
  <c r="R50" i="4"/>
  <c r="J50" i="5" s="1"/>
  <c r="P50" i="4"/>
  <c r="I50" i="5" s="1"/>
  <c r="N50" i="4"/>
  <c r="D50" i="5" s="1"/>
  <c r="L50" i="4"/>
  <c r="G50" i="5" s="1"/>
  <c r="J50" i="4"/>
  <c r="F50" i="5" s="1"/>
  <c r="H50" i="4"/>
  <c r="E50" i="5" s="1"/>
  <c r="F50" i="4"/>
  <c r="C50" i="5" s="1"/>
  <c r="X49" i="4"/>
  <c r="L49" i="5" s="1"/>
  <c r="V49" i="4"/>
  <c r="H49" i="5" s="1"/>
  <c r="T49" i="4"/>
  <c r="K49" i="5" s="1"/>
  <c r="R49" i="4"/>
  <c r="J49" i="5" s="1"/>
  <c r="P49" i="4"/>
  <c r="I49" i="5" s="1"/>
  <c r="N49" i="4"/>
  <c r="D49" i="5" s="1"/>
  <c r="L49" i="4"/>
  <c r="G49" i="5" s="1"/>
  <c r="J49" i="4"/>
  <c r="F49" i="5" s="1"/>
  <c r="H49" i="4"/>
  <c r="E49" i="5" s="1"/>
  <c r="F49" i="4"/>
  <c r="C49" i="5" s="1"/>
  <c r="X48" i="4"/>
  <c r="L48" i="5" s="1"/>
  <c r="V48" i="4"/>
  <c r="H48" i="5" s="1"/>
  <c r="T48" i="4"/>
  <c r="K48" i="5" s="1"/>
  <c r="R48" i="4"/>
  <c r="J48" i="5" s="1"/>
  <c r="P48" i="4"/>
  <c r="I48" i="5" s="1"/>
  <c r="N48" i="4"/>
  <c r="D48" i="5" s="1"/>
  <c r="L48" i="4"/>
  <c r="G48" i="5" s="1"/>
  <c r="J48" i="4"/>
  <c r="F48" i="5" s="1"/>
  <c r="H48" i="4"/>
  <c r="E48" i="5" s="1"/>
  <c r="F48" i="4"/>
  <c r="C48" i="5" s="1"/>
  <c r="X47" i="4"/>
  <c r="L47" i="5" s="1"/>
  <c r="V47" i="4"/>
  <c r="H47" i="5" s="1"/>
  <c r="T47" i="4"/>
  <c r="K47" i="5" s="1"/>
  <c r="R47" i="4"/>
  <c r="J47" i="5" s="1"/>
  <c r="P47" i="4"/>
  <c r="I47" i="5" s="1"/>
  <c r="N47" i="4"/>
  <c r="D47" i="5" s="1"/>
  <c r="L47" i="4"/>
  <c r="G47" i="5" s="1"/>
  <c r="J47" i="4"/>
  <c r="F47" i="5" s="1"/>
  <c r="H47" i="4"/>
  <c r="E47" i="5" s="1"/>
  <c r="F47" i="4"/>
  <c r="C47" i="5" s="1"/>
  <c r="X46" i="4"/>
  <c r="L46" i="5" s="1"/>
  <c r="V46" i="4"/>
  <c r="H46" i="5" s="1"/>
  <c r="T46" i="4"/>
  <c r="K46" i="5" s="1"/>
  <c r="R46" i="4"/>
  <c r="J46" i="5" s="1"/>
  <c r="P46" i="4"/>
  <c r="I46" i="5" s="1"/>
  <c r="N46" i="4"/>
  <c r="D46" i="5" s="1"/>
  <c r="L46" i="4"/>
  <c r="G46" i="5" s="1"/>
  <c r="J46" i="4"/>
  <c r="F46" i="5" s="1"/>
  <c r="H46" i="4"/>
  <c r="E46" i="5" s="1"/>
  <c r="F46" i="4"/>
  <c r="C46" i="5" s="1"/>
  <c r="X45" i="4"/>
  <c r="L45" i="5" s="1"/>
  <c r="V45" i="4"/>
  <c r="H45" i="5" s="1"/>
  <c r="T45" i="4"/>
  <c r="K45" i="5" s="1"/>
  <c r="R45" i="4"/>
  <c r="J45" i="5" s="1"/>
  <c r="P45" i="4"/>
  <c r="I45" i="5" s="1"/>
  <c r="N45" i="4"/>
  <c r="D45" i="5" s="1"/>
  <c r="L45" i="4"/>
  <c r="G45" i="5" s="1"/>
  <c r="J45" i="4"/>
  <c r="F45" i="5" s="1"/>
  <c r="H45" i="4"/>
  <c r="E45" i="5" s="1"/>
  <c r="F45" i="4"/>
  <c r="C45" i="5" s="1"/>
  <c r="X44" i="4"/>
  <c r="L44" i="5" s="1"/>
  <c r="V44" i="4"/>
  <c r="H44" i="5" s="1"/>
  <c r="T44" i="4"/>
  <c r="K44" i="5" s="1"/>
  <c r="R44" i="4"/>
  <c r="J44" i="5" s="1"/>
  <c r="P44" i="4"/>
  <c r="I44" i="5" s="1"/>
  <c r="N44" i="4"/>
  <c r="D44" i="5" s="1"/>
  <c r="L44" i="4"/>
  <c r="G44" i="5" s="1"/>
  <c r="J44" i="4"/>
  <c r="F44" i="5" s="1"/>
  <c r="H44" i="4"/>
  <c r="E44" i="5" s="1"/>
  <c r="F44" i="4"/>
  <c r="C44" i="5" s="1"/>
  <c r="X43" i="4"/>
  <c r="L43" i="5" s="1"/>
  <c r="V43" i="4"/>
  <c r="H43" i="5" s="1"/>
  <c r="T43" i="4"/>
  <c r="K43" i="5" s="1"/>
  <c r="R43" i="4"/>
  <c r="J43" i="5" s="1"/>
  <c r="P43" i="4"/>
  <c r="I43" i="5" s="1"/>
  <c r="N43" i="4"/>
  <c r="D43" i="5" s="1"/>
  <c r="L43" i="4"/>
  <c r="G43" i="5" s="1"/>
  <c r="J43" i="4"/>
  <c r="F43" i="5" s="1"/>
  <c r="H43" i="4"/>
  <c r="E43" i="5" s="1"/>
  <c r="F43" i="4"/>
  <c r="C43" i="5" s="1"/>
  <c r="X42" i="4"/>
  <c r="L42" i="5" s="1"/>
  <c r="V42" i="4"/>
  <c r="H42" i="5" s="1"/>
  <c r="T42" i="4"/>
  <c r="K42" i="5" s="1"/>
  <c r="R42" i="4"/>
  <c r="J42" i="5" s="1"/>
  <c r="P42" i="4"/>
  <c r="I42" i="5" s="1"/>
  <c r="N42" i="4"/>
  <c r="D42" i="5" s="1"/>
  <c r="L42" i="4"/>
  <c r="G42" i="5" s="1"/>
  <c r="J42" i="4"/>
  <c r="F42" i="5" s="1"/>
  <c r="H42" i="4"/>
  <c r="E42" i="5" s="1"/>
  <c r="F42" i="4"/>
  <c r="C42" i="5" s="1"/>
  <c r="X41" i="4"/>
  <c r="L41" i="5" s="1"/>
  <c r="V41" i="4"/>
  <c r="H41" i="5" s="1"/>
  <c r="T41" i="4"/>
  <c r="K41" i="5" s="1"/>
  <c r="R41" i="4"/>
  <c r="J41" i="5" s="1"/>
  <c r="P41" i="4"/>
  <c r="I41" i="5" s="1"/>
  <c r="N41" i="4"/>
  <c r="D41" i="5" s="1"/>
  <c r="L41" i="4"/>
  <c r="G41" i="5" s="1"/>
  <c r="J41" i="4"/>
  <c r="F41" i="5" s="1"/>
  <c r="H41" i="4"/>
  <c r="E41" i="5" s="1"/>
  <c r="F41" i="4"/>
  <c r="C41" i="5" s="1"/>
  <c r="X40" i="4"/>
  <c r="L40" i="5" s="1"/>
  <c r="V40" i="4"/>
  <c r="H40" i="5" s="1"/>
  <c r="T40" i="4"/>
  <c r="K40" i="5" s="1"/>
  <c r="R40" i="4"/>
  <c r="J40" i="5" s="1"/>
  <c r="P40" i="4"/>
  <c r="I40" i="5" s="1"/>
  <c r="N40" i="4"/>
  <c r="D40" i="5" s="1"/>
  <c r="L40" i="4"/>
  <c r="G40" i="5" s="1"/>
  <c r="J40" i="4"/>
  <c r="F40" i="5" s="1"/>
  <c r="H40" i="4"/>
  <c r="E40" i="5" s="1"/>
  <c r="F40" i="4"/>
  <c r="C40" i="5" s="1"/>
  <c r="X39" i="4"/>
  <c r="L39" i="5" s="1"/>
  <c r="V39" i="4"/>
  <c r="H39" i="5" s="1"/>
  <c r="T39" i="4"/>
  <c r="K39" i="5" s="1"/>
  <c r="R39" i="4"/>
  <c r="J39" i="5" s="1"/>
  <c r="P39" i="4"/>
  <c r="I39" i="5" s="1"/>
  <c r="N39" i="4"/>
  <c r="D39" i="5" s="1"/>
  <c r="L39" i="4"/>
  <c r="G39" i="5" s="1"/>
  <c r="J39" i="4"/>
  <c r="F39" i="5" s="1"/>
  <c r="H39" i="4"/>
  <c r="E39" i="5" s="1"/>
  <c r="F39" i="4"/>
  <c r="C39" i="5" s="1"/>
  <c r="X38" i="4"/>
  <c r="L38" i="5" s="1"/>
  <c r="V38" i="4"/>
  <c r="H38" i="5" s="1"/>
  <c r="T38" i="4"/>
  <c r="K38" i="5" s="1"/>
  <c r="R38" i="4"/>
  <c r="J38" i="5" s="1"/>
  <c r="P38" i="4"/>
  <c r="I38" i="5" s="1"/>
  <c r="N38" i="4"/>
  <c r="D38" i="5" s="1"/>
  <c r="L38" i="4"/>
  <c r="G38" i="5" s="1"/>
  <c r="J38" i="4"/>
  <c r="F38" i="5" s="1"/>
  <c r="H38" i="4"/>
  <c r="E38" i="5" s="1"/>
  <c r="F38" i="4"/>
  <c r="C38" i="5" s="1"/>
  <c r="X37" i="4"/>
  <c r="L37" i="5" s="1"/>
  <c r="V37" i="4"/>
  <c r="H37" i="5" s="1"/>
  <c r="T37" i="4"/>
  <c r="K37" i="5" s="1"/>
  <c r="R37" i="4"/>
  <c r="J37" i="5" s="1"/>
  <c r="P37" i="4"/>
  <c r="I37" i="5" s="1"/>
  <c r="N37" i="4"/>
  <c r="D37" i="5" s="1"/>
  <c r="L37" i="4"/>
  <c r="G37" i="5" s="1"/>
  <c r="J37" i="4"/>
  <c r="F37" i="5" s="1"/>
  <c r="H37" i="4"/>
  <c r="E37" i="5" s="1"/>
  <c r="F37" i="4"/>
  <c r="C37" i="5" s="1"/>
  <c r="X36" i="4"/>
  <c r="L36" i="5" s="1"/>
  <c r="V36" i="4"/>
  <c r="H36" i="5" s="1"/>
  <c r="T36" i="4"/>
  <c r="K36" i="5" s="1"/>
  <c r="R36" i="4"/>
  <c r="J36" i="5" s="1"/>
  <c r="P36" i="4"/>
  <c r="I36" i="5" s="1"/>
  <c r="N36" i="4"/>
  <c r="D36" i="5" s="1"/>
  <c r="L36" i="4"/>
  <c r="G36" i="5" s="1"/>
  <c r="J36" i="4"/>
  <c r="F36" i="5" s="1"/>
  <c r="H36" i="4"/>
  <c r="E36" i="5" s="1"/>
  <c r="F36" i="4"/>
  <c r="C36" i="5" s="1"/>
  <c r="X35" i="4"/>
  <c r="L35" i="5" s="1"/>
  <c r="V35" i="4"/>
  <c r="H35" i="5" s="1"/>
  <c r="T35" i="4"/>
  <c r="K35" i="5" s="1"/>
  <c r="R35" i="4"/>
  <c r="J35" i="5" s="1"/>
  <c r="P35" i="4"/>
  <c r="I35" i="5" s="1"/>
  <c r="N35" i="4"/>
  <c r="D35" i="5" s="1"/>
  <c r="L35" i="4"/>
  <c r="G35" i="5" s="1"/>
  <c r="J35" i="4"/>
  <c r="F35" i="5" s="1"/>
  <c r="H35" i="4"/>
  <c r="E35" i="5" s="1"/>
  <c r="F35" i="4"/>
  <c r="C35" i="5" s="1"/>
  <c r="X34" i="4"/>
  <c r="L34" i="5" s="1"/>
  <c r="V34" i="4"/>
  <c r="H34" i="5" s="1"/>
  <c r="T34" i="4"/>
  <c r="K34" i="5" s="1"/>
  <c r="R34" i="4"/>
  <c r="J34" i="5" s="1"/>
  <c r="P34" i="4"/>
  <c r="I34" i="5" s="1"/>
  <c r="N34" i="4"/>
  <c r="D34" i="5" s="1"/>
  <c r="L34" i="4"/>
  <c r="G34" i="5" s="1"/>
  <c r="J34" i="4"/>
  <c r="F34" i="5" s="1"/>
  <c r="H34" i="4"/>
  <c r="E34" i="5" s="1"/>
  <c r="F34" i="4"/>
  <c r="C34" i="5" s="1"/>
  <c r="X33" i="4"/>
  <c r="L33" i="5" s="1"/>
  <c r="V33" i="4"/>
  <c r="H33" i="5" s="1"/>
  <c r="T33" i="4"/>
  <c r="K33" i="5" s="1"/>
  <c r="R33" i="4"/>
  <c r="J33" i="5" s="1"/>
  <c r="P33" i="4"/>
  <c r="I33" i="5" s="1"/>
  <c r="N33" i="4"/>
  <c r="D33" i="5" s="1"/>
  <c r="L33" i="4"/>
  <c r="G33" i="5" s="1"/>
  <c r="J33" i="4"/>
  <c r="F33" i="5" s="1"/>
  <c r="H33" i="4"/>
  <c r="E33" i="5" s="1"/>
  <c r="F33" i="4"/>
  <c r="C33" i="5" s="1"/>
  <c r="X32" i="4"/>
  <c r="L32" i="5" s="1"/>
  <c r="V32" i="4"/>
  <c r="H32" i="5" s="1"/>
  <c r="T32" i="4"/>
  <c r="K32" i="5" s="1"/>
  <c r="R32" i="4"/>
  <c r="J32" i="5" s="1"/>
  <c r="P32" i="4"/>
  <c r="I32" i="5" s="1"/>
  <c r="N32" i="4"/>
  <c r="D32" i="5" s="1"/>
  <c r="L32" i="4"/>
  <c r="G32" i="5" s="1"/>
  <c r="J32" i="4"/>
  <c r="F32" i="5" s="1"/>
  <c r="H32" i="4"/>
  <c r="E32" i="5" s="1"/>
  <c r="F32" i="4"/>
  <c r="C32" i="5" s="1"/>
  <c r="X31" i="4"/>
  <c r="L31" i="5" s="1"/>
  <c r="V31" i="4"/>
  <c r="H31" i="5" s="1"/>
  <c r="T31" i="4"/>
  <c r="K31" i="5" s="1"/>
  <c r="R31" i="4"/>
  <c r="J31" i="5" s="1"/>
  <c r="P31" i="4"/>
  <c r="I31" i="5" s="1"/>
  <c r="N31" i="4"/>
  <c r="D31" i="5" s="1"/>
  <c r="L31" i="4"/>
  <c r="G31" i="5" s="1"/>
  <c r="J31" i="4"/>
  <c r="F31" i="5" s="1"/>
  <c r="H31" i="4"/>
  <c r="E31" i="5" s="1"/>
  <c r="F31" i="4"/>
  <c r="C31" i="5" s="1"/>
  <c r="X30" i="4"/>
  <c r="L30" i="5" s="1"/>
  <c r="V30" i="4"/>
  <c r="H30" i="5" s="1"/>
  <c r="T30" i="4"/>
  <c r="K30" i="5" s="1"/>
  <c r="R30" i="4"/>
  <c r="J30" i="5" s="1"/>
  <c r="P30" i="4"/>
  <c r="I30" i="5" s="1"/>
  <c r="N30" i="4"/>
  <c r="D30" i="5" s="1"/>
  <c r="L30" i="4"/>
  <c r="G30" i="5" s="1"/>
  <c r="J30" i="4"/>
  <c r="F30" i="5" s="1"/>
  <c r="H30" i="4"/>
  <c r="E30" i="5" s="1"/>
  <c r="F30" i="4"/>
  <c r="C30" i="5" s="1"/>
  <c r="X29" i="4"/>
  <c r="L29" i="5" s="1"/>
  <c r="V29" i="4"/>
  <c r="H29" i="5" s="1"/>
  <c r="T29" i="4"/>
  <c r="K29" i="5" s="1"/>
  <c r="R29" i="4"/>
  <c r="J29" i="5" s="1"/>
  <c r="P29" i="4"/>
  <c r="I29" i="5" s="1"/>
  <c r="N29" i="4"/>
  <c r="D29" i="5" s="1"/>
  <c r="L29" i="4"/>
  <c r="G29" i="5" s="1"/>
  <c r="J29" i="4"/>
  <c r="F29" i="5" s="1"/>
  <c r="H29" i="4"/>
  <c r="E29" i="5" s="1"/>
  <c r="F29" i="4"/>
  <c r="C29" i="5" s="1"/>
  <c r="X28" i="4"/>
  <c r="L28" i="5" s="1"/>
  <c r="V28" i="4"/>
  <c r="H28" i="5" s="1"/>
  <c r="T28" i="4"/>
  <c r="K28" i="5" s="1"/>
  <c r="R28" i="4"/>
  <c r="J28" i="5" s="1"/>
  <c r="P28" i="4"/>
  <c r="I28" i="5" s="1"/>
  <c r="N28" i="4"/>
  <c r="D28" i="5" s="1"/>
  <c r="L28" i="4"/>
  <c r="G28" i="5" s="1"/>
  <c r="J28" i="4"/>
  <c r="F28" i="5" s="1"/>
  <c r="H28" i="4"/>
  <c r="E28" i="5" s="1"/>
  <c r="F28" i="4"/>
  <c r="C28" i="5" s="1"/>
  <c r="X27" i="4"/>
  <c r="L27" i="5" s="1"/>
  <c r="V27" i="4"/>
  <c r="H27" i="5" s="1"/>
  <c r="T27" i="4"/>
  <c r="K27" i="5" s="1"/>
  <c r="R27" i="4"/>
  <c r="J27" i="5" s="1"/>
  <c r="P27" i="4"/>
  <c r="I27" i="5" s="1"/>
  <c r="N27" i="4"/>
  <c r="D27" i="5" s="1"/>
  <c r="L27" i="4"/>
  <c r="G27" i="5" s="1"/>
  <c r="J27" i="4"/>
  <c r="F27" i="5" s="1"/>
  <c r="H27" i="4"/>
  <c r="E27" i="5" s="1"/>
  <c r="F27" i="4"/>
  <c r="C27" i="5" s="1"/>
  <c r="X26" i="4"/>
  <c r="L26" i="5" s="1"/>
  <c r="V26" i="4"/>
  <c r="H26" i="5" s="1"/>
  <c r="T26" i="4"/>
  <c r="K26" i="5" s="1"/>
  <c r="R26" i="4"/>
  <c r="J26" i="5" s="1"/>
  <c r="P26" i="4"/>
  <c r="I26" i="5" s="1"/>
  <c r="N26" i="4"/>
  <c r="D26" i="5" s="1"/>
  <c r="L26" i="4"/>
  <c r="G26" i="5" s="1"/>
  <c r="J26" i="4"/>
  <c r="F26" i="5" s="1"/>
  <c r="H26" i="4"/>
  <c r="E26" i="5" s="1"/>
  <c r="F26" i="4"/>
  <c r="C26" i="5" s="1"/>
  <c r="X25" i="4"/>
  <c r="L25" i="5" s="1"/>
  <c r="V25" i="4"/>
  <c r="H25" i="5" s="1"/>
  <c r="T25" i="4"/>
  <c r="K25" i="5" s="1"/>
  <c r="R25" i="4"/>
  <c r="J25" i="5" s="1"/>
  <c r="P25" i="4"/>
  <c r="I25" i="5" s="1"/>
  <c r="N25" i="4"/>
  <c r="D25" i="5" s="1"/>
  <c r="L25" i="4"/>
  <c r="G25" i="5" s="1"/>
  <c r="J25" i="4"/>
  <c r="F25" i="5" s="1"/>
  <c r="H25" i="4"/>
  <c r="E25" i="5" s="1"/>
  <c r="F25" i="4"/>
  <c r="C25" i="5" s="1"/>
  <c r="X24" i="4"/>
  <c r="L24" i="5" s="1"/>
  <c r="V24" i="4"/>
  <c r="H24" i="5" s="1"/>
  <c r="T24" i="4"/>
  <c r="K24" i="5" s="1"/>
  <c r="R24" i="4"/>
  <c r="J24" i="5" s="1"/>
  <c r="P24" i="4"/>
  <c r="I24" i="5" s="1"/>
  <c r="N24" i="4"/>
  <c r="D24" i="5" s="1"/>
  <c r="L24" i="4"/>
  <c r="G24" i="5" s="1"/>
  <c r="J24" i="4"/>
  <c r="F24" i="5" s="1"/>
  <c r="H24" i="4"/>
  <c r="E24" i="5" s="1"/>
  <c r="F24" i="4"/>
  <c r="C24" i="5" s="1"/>
  <c r="X23" i="4"/>
  <c r="L23" i="5" s="1"/>
  <c r="V23" i="4"/>
  <c r="H23" i="5" s="1"/>
  <c r="T23" i="4"/>
  <c r="K23" i="5" s="1"/>
  <c r="R23" i="4"/>
  <c r="J23" i="5" s="1"/>
  <c r="P23" i="4"/>
  <c r="I23" i="5" s="1"/>
  <c r="N23" i="4"/>
  <c r="D23" i="5" s="1"/>
  <c r="L23" i="4"/>
  <c r="G23" i="5" s="1"/>
  <c r="J23" i="4"/>
  <c r="F23" i="5" s="1"/>
  <c r="H23" i="4"/>
  <c r="E23" i="5" s="1"/>
  <c r="F23" i="4"/>
  <c r="C23" i="5" s="1"/>
  <c r="X22" i="4"/>
  <c r="L22" i="5" s="1"/>
  <c r="V22" i="4"/>
  <c r="H22" i="5" s="1"/>
  <c r="T22" i="4"/>
  <c r="K22" i="5" s="1"/>
  <c r="R22" i="4"/>
  <c r="J22" i="5" s="1"/>
  <c r="P22" i="4"/>
  <c r="I22" i="5" s="1"/>
  <c r="N22" i="4"/>
  <c r="D22" i="5" s="1"/>
  <c r="L22" i="4"/>
  <c r="G22" i="5" s="1"/>
  <c r="J22" i="4"/>
  <c r="F22" i="5" s="1"/>
  <c r="H22" i="4"/>
  <c r="E22" i="5" s="1"/>
  <c r="F22" i="4"/>
  <c r="C22" i="5" s="1"/>
  <c r="X21" i="4"/>
  <c r="L21" i="5" s="1"/>
  <c r="V21" i="4"/>
  <c r="H21" i="5" s="1"/>
  <c r="T21" i="4"/>
  <c r="K21" i="5" s="1"/>
  <c r="R21" i="4"/>
  <c r="J21" i="5" s="1"/>
  <c r="P21" i="4"/>
  <c r="I21" i="5" s="1"/>
  <c r="N21" i="4"/>
  <c r="D21" i="5" s="1"/>
  <c r="L21" i="4"/>
  <c r="G21" i="5" s="1"/>
  <c r="J21" i="4"/>
  <c r="F21" i="5" s="1"/>
  <c r="H21" i="4"/>
  <c r="E21" i="5" s="1"/>
  <c r="F21" i="4"/>
  <c r="C21" i="5" s="1"/>
  <c r="X20" i="4"/>
  <c r="L20" i="5" s="1"/>
  <c r="V20" i="4"/>
  <c r="H20" i="5" s="1"/>
  <c r="T20" i="4"/>
  <c r="K20" i="5" s="1"/>
  <c r="R20" i="4"/>
  <c r="J20" i="5" s="1"/>
  <c r="P20" i="4"/>
  <c r="I20" i="5" s="1"/>
  <c r="N20" i="4"/>
  <c r="D20" i="5" s="1"/>
  <c r="L20" i="4"/>
  <c r="G20" i="5" s="1"/>
  <c r="J20" i="4"/>
  <c r="F20" i="5" s="1"/>
  <c r="H20" i="4"/>
  <c r="E20" i="5" s="1"/>
  <c r="F20" i="4"/>
  <c r="C20" i="5" s="1"/>
  <c r="X19" i="4"/>
  <c r="L19" i="5" s="1"/>
  <c r="V19" i="4"/>
  <c r="H19" i="5" s="1"/>
  <c r="T19" i="4"/>
  <c r="K19" i="5" s="1"/>
  <c r="R19" i="4"/>
  <c r="J19" i="5" s="1"/>
  <c r="P19" i="4"/>
  <c r="I19" i="5" s="1"/>
  <c r="N19" i="4"/>
  <c r="D19" i="5" s="1"/>
  <c r="L19" i="4"/>
  <c r="G19" i="5" s="1"/>
  <c r="J19" i="4"/>
  <c r="F19" i="5" s="1"/>
  <c r="H19" i="4"/>
  <c r="E19" i="5" s="1"/>
  <c r="F19" i="4"/>
  <c r="C19" i="5" s="1"/>
  <c r="X18" i="4"/>
  <c r="L18" i="5" s="1"/>
  <c r="V18" i="4"/>
  <c r="H18" i="5" s="1"/>
  <c r="T18" i="4"/>
  <c r="K18" i="5" s="1"/>
  <c r="R18" i="4"/>
  <c r="J18" i="5" s="1"/>
  <c r="P18" i="4"/>
  <c r="I18" i="5" s="1"/>
  <c r="N18" i="4"/>
  <c r="D18" i="5" s="1"/>
  <c r="L18" i="4"/>
  <c r="G18" i="5" s="1"/>
  <c r="J18" i="4"/>
  <c r="F18" i="5" s="1"/>
  <c r="H18" i="4"/>
  <c r="E18" i="5" s="1"/>
  <c r="F18" i="4"/>
  <c r="C18" i="5" s="1"/>
  <c r="X17" i="4"/>
  <c r="L17" i="5" s="1"/>
  <c r="V17" i="4"/>
  <c r="H17" i="5" s="1"/>
  <c r="T17" i="4"/>
  <c r="K17" i="5" s="1"/>
  <c r="R17" i="4"/>
  <c r="J17" i="5" s="1"/>
  <c r="P17" i="4"/>
  <c r="I17" i="5" s="1"/>
  <c r="N17" i="4"/>
  <c r="D17" i="5" s="1"/>
  <c r="L17" i="4"/>
  <c r="G17" i="5" s="1"/>
  <c r="J17" i="4"/>
  <c r="F17" i="5" s="1"/>
  <c r="H17" i="4"/>
  <c r="E17" i="5" s="1"/>
  <c r="F17" i="4"/>
  <c r="C17" i="5" s="1"/>
  <c r="X16" i="4"/>
  <c r="L16" i="5" s="1"/>
  <c r="V16" i="4"/>
  <c r="H16" i="5" s="1"/>
  <c r="T16" i="4"/>
  <c r="K16" i="5" s="1"/>
  <c r="R16" i="4"/>
  <c r="J16" i="5" s="1"/>
  <c r="P16" i="4"/>
  <c r="I16" i="5" s="1"/>
  <c r="N16" i="4"/>
  <c r="D16" i="5" s="1"/>
  <c r="L16" i="4"/>
  <c r="G16" i="5" s="1"/>
  <c r="J16" i="4"/>
  <c r="F16" i="5" s="1"/>
  <c r="H16" i="4"/>
  <c r="E16" i="5" s="1"/>
  <c r="F16" i="4"/>
  <c r="C16" i="5" s="1"/>
  <c r="X15" i="4"/>
  <c r="L15" i="5" s="1"/>
  <c r="V15" i="4"/>
  <c r="H15" i="5" s="1"/>
  <c r="T15" i="4"/>
  <c r="K15" i="5" s="1"/>
  <c r="R15" i="4"/>
  <c r="J15" i="5" s="1"/>
  <c r="P15" i="4"/>
  <c r="I15" i="5" s="1"/>
  <c r="N15" i="4"/>
  <c r="D15" i="5" s="1"/>
  <c r="L15" i="4"/>
  <c r="G15" i="5" s="1"/>
  <c r="J15" i="4"/>
  <c r="F15" i="5" s="1"/>
  <c r="H15" i="4"/>
  <c r="E15" i="5" s="1"/>
  <c r="F15" i="4"/>
  <c r="C15" i="5" s="1"/>
  <c r="X14" i="4"/>
  <c r="L14" i="5" s="1"/>
  <c r="V14" i="4"/>
  <c r="H14" i="5" s="1"/>
  <c r="T14" i="4"/>
  <c r="K14" i="5" s="1"/>
  <c r="R14" i="4"/>
  <c r="J14" i="5" s="1"/>
  <c r="P14" i="4"/>
  <c r="I14" i="5" s="1"/>
  <c r="N14" i="4"/>
  <c r="D14" i="5" s="1"/>
  <c r="L14" i="4"/>
  <c r="G14" i="5" s="1"/>
  <c r="J14" i="4"/>
  <c r="F14" i="5" s="1"/>
  <c r="H14" i="4"/>
  <c r="E14" i="5" s="1"/>
  <c r="F14" i="4"/>
  <c r="C14" i="5" s="1"/>
  <c r="X13" i="4"/>
  <c r="L13" i="5" s="1"/>
  <c r="V13" i="4"/>
  <c r="H13" i="5" s="1"/>
  <c r="T13" i="4"/>
  <c r="K13" i="5" s="1"/>
  <c r="R13" i="4"/>
  <c r="J13" i="5" s="1"/>
  <c r="P13" i="4"/>
  <c r="I13" i="5" s="1"/>
  <c r="N13" i="4"/>
  <c r="D13" i="5" s="1"/>
  <c r="L13" i="4"/>
  <c r="G13" i="5" s="1"/>
  <c r="J13" i="4"/>
  <c r="F13" i="5" s="1"/>
  <c r="H13" i="4"/>
  <c r="E13" i="5" s="1"/>
  <c r="F13" i="4"/>
  <c r="C13" i="5" s="1"/>
  <c r="X12" i="4"/>
  <c r="L12" i="5" s="1"/>
  <c r="V12" i="4"/>
  <c r="H12" i="5" s="1"/>
  <c r="T12" i="4"/>
  <c r="K12" i="5" s="1"/>
  <c r="R12" i="4"/>
  <c r="J12" i="5" s="1"/>
  <c r="P12" i="4"/>
  <c r="I12" i="5" s="1"/>
  <c r="N12" i="4"/>
  <c r="D12" i="5" s="1"/>
  <c r="L12" i="4"/>
  <c r="G12" i="5" s="1"/>
  <c r="J12" i="4"/>
  <c r="F12" i="5" s="1"/>
  <c r="H12" i="4"/>
  <c r="E12" i="5" s="1"/>
  <c r="F12" i="4"/>
  <c r="C12" i="5" s="1"/>
  <c r="X11" i="4"/>
  <c r="L11" i="5" s="1"/>
  <c r="V11" i="4"/>
  <c r="H11" i="5" s="1"/>
  <c r="T11" i="4"/>
  <c r="K11" i="5" s="1"/>
  <c r="R11" i="4"/>
  <c r="J11" i="5" s="1"/>
  <c r="P11" i="4"/>
  <c r="I11" i="5" s="1"/>
  <c r="N11" i="4"/>
  <c r="D11" i="5" s="1"/>
  <c r="L11" i="4"/>
  <c r="G11" i="5" s="1"/>
  <c r="J11" i="4"/>
  <c r="F11" i="5" s="1"/>
  <c r="H11" i="4"/>
  <c r="E11" i="5" s="1"/>
  <c r="F11" i="4"/>
  <c r="C11" i="5" s="1"/>
  <c r="X10" i="4"/>
  <c r="L10" i="5" s="1"/>
  <c r="V10" i="4"/>
  <c r="H10" i="5" s="1"/>
  <c r="T10" i="4"/>
  <c r="K10" i="5" s="1"/>
  <c r="R10" i="4"/>
  <c r="J10" i="5" s="1"/>
  <c r="P10" i="4"/>
  <c r="I10" i="5" s="1"/>
  <c r="N10" i="4"/>
  <c r="D10" i="5" s="1"/>
  <c r="L10" i="4"/>
  <c r="G10" i="5" s="1"/>
  <c r="J10" i="4"/>
  <c r="F10" i="5" s="1"/>
  <c r="H10" i="4"/>
  <c r="E10" i="5" s="1"/>
  <c r="F10" i="4"/>
  <c r="C10" i="5" s="1"/>
  <c r="X9" i="4"/>
  <c r="L9" i="5" s="1"/>
  <c r="V9" i="4"/>
  <c r="H9" i="5" s="1"/>
  <c r="T9" i="4"/>
  <c r="K9" i="5" s="1"/>
  <c r="R9" i="4"/>
  <c r="J9" i="5" s="1"/>
  <c r="P9" i="4"/>
  <c r="I9" i="5" s="1"/>
  <c r="N9" i="4"/>
  <c r="D9" i="5" s="1"/>
  <c r="L9" i="4"/>
  <c r="G9" i="5" s="1"/>
  <c r="J9" i="4"/>
  <c r="F9" i="5" s="1"/>
  <c r="H9" i="4"/>
  <c r="E9" i="5" s="1"/>
  <c r="F9" i="4"/>
  <c r="C9" i="5" s="1"/>
  <c r="X8" i="4"/>
  <c r="L8" i="5" s="1"/>
  <c r="V8" i="4"/>
  <c r="H8" i="5" s="1"/>
  <c r="T8" i="4"/>
  <c r="K8" i="5" s="1"/>
  <c r="R8" i="4"/>
  <c r="J8" i="5" s="1"/>
  <c r="P8" i="4"/>
  <c r="I8" i="5" s="1"/>
  <c r="N8" i="4"/>
  <c r="D8" i="5" s="1"/>
  <c r="L8" i="4"/>
  <c r="G8" i="5" s="1"/>
  <c r="J8" i="4"/>
  <c r="F8" i="5" s="1"/>
  <c r="H8" i="4"/>
  <c r="E8" i="5" s="1"/>
  <c r="F8" i="4"/>
  <c r="C8" i="5" s="1"/>
  <c r="X7" i="4"/>
  <c r="L7" i="5" s="1"/>
  <c r="V7" i="4"/>
  <c r="H7" i="5" s="1"/>
  <c r="T7" i="4"/>
  <c r="K7" i="5" s="1"/>
  <c r="R7" i="4"/>
  <c r="J7" i="5" s="1"/>
  <c r="P7" i="4"/>
  <c r="I7" i="5" s="1"/>
  <c r="N7" i="4"/>
  <c r="D7" i="5" s="1"/>
  <c r="L7" i="4"/>
  <c r="G7" i="5" s="1"/>
  <c r="J7" i="4"/>
  <c r="F7" i="5" s="1"/>
  <c r="H7" i="4"/>
  <c r="E7" i="5" s="1"/>
  <c r="F7" i="4"/>
  <c r="C7" i="5" s="1"/>
  <c r="X6" i="4"/>
  <c r="L6" i="5" s="1"/>
  <c r="V6" i="4"/>
  <c r="H6" i="5" s="1"/>
  <c r="T6" i="4"/>
  <c r="K6" i="5" s="1"/>
  <c r="R6" i="4"/>
  <c r="J6" i="5" s="1"/>
  <c r="P6" i="4"/>
  <c r="I6" i="5" s="1"/>
  <c r="N6" i="4"/>
  <c r="D6" i="5" s="1"/>
  <c r="L6" i="4"/>
  <c r="G6" i="5" s="1"/>
  <c r="J6" i="4"/>
  <c r="F6" i="5" s="1"/>
  <c r="H6" i="4"/>
  <c r="E6" i="5" s="1"/>
  <c r="F6" i="4"/>
  <c r="C6" i="5" s="1"/>
  <c r="X5" i="4"/>
  <c r="L5" i="5" s="1"/>
  <c r="V5" i="4"/>
  <c r="H5" i="5" s="1"/>
  <c r="T5" i="4"/>
  <c r="R5" i="4"/>
  <c r="J5" i="5" s="1"/>
  <c r="P5" i="4"/>
  <c r="N5" i="4"/>
  <c r="D5" i="5" s="1"/>
  <c r="L5" i="4"/>
  <c r="J5" i="4"/>
  <c r="F5" i="5" s="1"/>
  <c r="H5" i="4"/>
  <c r="F5" i="4"/>
  <c r="X4" i="4"/>
  <c r="L4" i="5" s="1"/>
  <c r="V4" i="4"/>
  <c r="H4" i="5" s="1"/>
  <c r="T4" i="4"/>
  <c r="R4" i="4"/>
  <c r="J4" i="5" s="1"/>
  <c r="P4" i="4"/>
  <c r="N4" i="4"/>
  <c r="D4" i="5" s="1"/>
  <c r="L4" i="4"/>
  <c r="J4" i="4"/>
  <c r="F4" i="5" s="1"/>
  <c r="H4" i="4"/>
  <c r="F4" i="4"/>
  <c r="X3" i="4"/>
  <c r="L3" i="5" s="1"/>
  <c r="V3" i="4"/>
  <c r="H3" i="5" s="1"/>
  <c r="T3" i="4"/>
  <c r="R3" i="4"/>
  <c r="J3" i="5" s="1"/>
  <c r="P3" i="4"/>
  <c r="I3" i="5" s="1"/>
  <c r="N3" i="4"/>
  <c r="D3" i="5" s="1"/>
  <c r="L3" i="4"/>
  <c r="G3" i="5" s="1"/>
  <c r="J3" i="4"/>
  <c r="F3" i="5" s="1"/>
  <c r="H3" i="4"/>
  <c r="E3" i="5" s="1"/>
  <c r="F3" i="4"/>
  <c r="C3" i="5" s="1"/>
  <c r="X2" i="4"/>
  <c r="V2" i="4"/>
  <c r="T2" i="4"/>
  <c r="R2" i="4"/>
  <c r="P2" i="4"/>
  <c r="N2" i="4"/>
  <c r="L2" i="4"/>
  <c r="J2" i="4"/>
  <c r="H2" i="4"/>
  <c r="F2" i="4"/>
  <c r="M86" i="4" l="1"/>
  <c r="M87" i="4" s="1"/>
  <c r="J2" i="5"/>
  <c r="Q86" i="4"/>
  <c r="Q87" i="4" s="1"/>
  <c r="H2" i="5"/>
  <c r="U86" i="4"/>
  <c r="U87" i="4" s="1"/>
  <c r="L2" i="5"/>
  <c r="W86" i="4"/>
  <c r="W87" i="4" s="1"/>
  <c r="K2" i="5"/>
  <c r="S86" i="4"/>
  <c r="S87" i="4" s="1"/>
  <c r="C2" i="5"/>
  <c r="E86" i="4"/>
  <c r="E87" i="4" s="1"/>
  <c r="E2" i="5"/>
  <c r="G86" i="4"/>
  <c r="G87" i="4" s="1"/>
  <c r="F2" i="5"/>
  <c r="I86" i="4"/>
  <c r="I87" i="4" s="1"/>
  <c r="G2" i="5"/>
  <c r="K86" i="4"/>
  <c r="K87" i="4" s="1"/>
  <c r="D2" i="5"/>
  <c r="I2" i="5"/>
  <c r="O86" i="4"/>
  <c r="O87" i="4" s="1"/>
  <c r="M17" i="5"/>
  <c r="M23" i="5"/>
  <c r="M29" i="5"/>
  <c r="M35" i="5"/>
  <c r="M41" i="5"/>
  <c r="M47" i="5"/>
  <c r="M11" i="5"/>
  <c r="M10" i="5"/>
  <c r="M46" i="5"/>
  <c r="M52" i="5"/>
  <c r="M70" i="5"/>
  <c r="M16" i="5"/>
  <c r="M28" i="5"/>
  <c r="M34" i="5"/>
  <c r="M58" i="5"/>
  <c r="M76" i="5"/>
  <c r="M22" i="5"/>
  <c r="M40" i="5"/>
  <c r="M64" i="5"/>
  <c r="M81" i="5"/>
  <c r="M53" i="5"/>
  <c r="M59" i="5"/>
  <c r="M77" i="5"/>
  <c r="M33" i="5"/>
  <c r="M3" i="5"/>
  <c r="M21" i="5"/>
  <c r="M51" i="5"/>
  <c r="M63" i="5"/>
  <c r="M15" i="5"/>
  <c r="M27" i="5"/>
  <c r="M39" i="5"/>
  <c r="M75" i="5"/>
  <c r="M9" i="5"/>
  <c r="M45" i="5"/>
  <c r="M57" i="5"/>
  <c r="M69" i="5"/>
  <c r="M54" i="5"/>
  <c r="M78" i="5"/>
  <c r="M65" i="5"/>
  <c r="M71" i="5"/>
  <c r="M14" i="5"/>
  <c r="M8" i="5"/>
  <c r="M48" i="5"/>
  <c r="M60" i="5"/>
  <c r="M66" i="5"/>
  <c r="M72" i="5"/>
  <c r="H84" i="4"/>
  <c r="E84" i="5" s="1"/>
  <c r="E5" i="5"/>
  <c r="P11" i="5"/>
  <c r="N11" i="5"/>
  <c r="P17" i="5"/>
  <c r="N17" i="5"/>
  <c r="P23" i="5"/>
  <c r="N23" i="5"/>
  <c r="N29" i="5"/>
  <c r="P29" i="5"/>
  <c r="N35" i="5"/>
  <c r="P35" i="5"/>
  <c r="P41" i="5"/>
  <c r="N41" i="5"/>
  <c r="N47" i="5"/>
  <c r="P47" i="5"/>
  <c r="P53" i="5"/>
  <c r="N53" i="5"/>
  <c r="N59" i="5"/>
  <c r="P59" i="5"/>
  <c r="P65" i="5"/>
  <c r="N65" i="5"/>
  <c r="N71" i="5"/>
  <c r="P71" i="5"/>
  <c r="P77" i="5"/>
  <c r="N77" i="5"/>
  <c r="F82" i="4"/>
  <c r="C82" i="5" s="1"/>
  <c r="M82" i="5" s="1"/>
  <c r="C4" i="5"/>
  <c r="M4" i="5" s="1"/>
  <c r="H82" i="4"/>
  <c r="E82" i="5" s="1"/>
  <c r="E4" i="5"/>
  <c r="L84" i="4"/>
  <c r="G84" i="5" s="1"/>
  <c r="G5" i="5"/>
  <c r="P10" i="5"/>
  <c r="N10" i="5"/>
  <c r="N16" i="5"/>
  <c r="P16" i="5"/>
  <c r="P22" i="5"/>
  <c r="N22" i="5"/>
  <c r="N28" i="5"/>
  <c r="P28" i="5"/>
  <c r="N34" i="5"/>
  <c r="P34" i="5"/>
  <c r="N40" i="5"/>
  <c r="P40" i="5"/>
  <c r="N46" i="5"/>
  <c r="P46" i="5"/>
  <c r="N52" i="5"/>
  <c r="P52" i="5"/>
  <c r="N58" i="5"/>
  <c r="P58" i="5"/>
  <c r="P64" i="5"/>
  <c r="N64" i="5"/>
  <c r="P70" i="5"/>
  <c r="N70" i="5"/>
  <c r="P76" i="5"/>
  <c r="N76" i="5"/>
  <c r="P27" i="5"/>
  <c r="N27" i="5"/>
  <c r="P33" i="5"/>
  <c r="N33" i="5"/>
  <c r="P39" i="5"/>
  <c r="N39" i="5"/>
  <c r="N45" i="5"/>
  <c r="P45" i="5"/>
  <c r="P51" i="5"/>
  <c r="N51" i="5"/>
  <c r="N57" i="5"/>
  <c r="P57" i="5"/>
  <c r="P63" i="5"/>
  <c r="N63" i="5"/>
  <c r="N69" i="5"/>
  <c r="P69" i="5"/>
  <c r="N75" i="5"/>
  <c r="P75" i="5"/>
  <c r="M20" i="5"/>
  <c r="M26" i="5"/>
  <c r="M32" i="5"/>
  <c r="M38" i="5"/>
  <c r="M44" i="5"/>
  <c r="M50" i="5"/>
  <c r="M56" i="5"/>
  <c r="M62" i="5"/>
  <c r="M68" i="5"/>
  <c r="M74" i="5"/>
  <c r="T84" i="4"/>
  <c r="K84" i="5" s="1"/>
  <c r="K5" i="5"/>
  <c r="N8" i="5"/>
  <c r="P8" i="5"/>
  <c r="N14" i="5"/>
  <c r="P14" i="5"/>
  <c r="N20" i="5"/>
  <c r="P20" i="5"/>
  <c r="N26" i="5"/>
  <c r="P26" i="5"/>
  <c r="N32" i="5"/>
  <c r="P32" i="5"/>
  <c r="N38" i="5"/>
  <c r="P38" i="5"/>
  <c r="P44" i="5"/>
  <c r="N44" i="5"/>
  <c r="N50" i="5"/>
  <c r="P50" i="5"/>
  <c r="P56" i="5"/>
  <c r="N56" i="5"/>
  <c r="P62" i="5"/>
  <c r="N62" i="5"/>
  <c r="P68" i="5"/>
  <c r="N68" i="5"/>
  <c r="P74" i="5"/>
  <c r="N74" i="5"/>
  <c r="P82" i="4"/>
  <c r="I82" i="5" s="1"/>
  <c r="I4" i="5"/>
  <c r="M7" i="5"/>
  <c r="M13" i="5"/>
  <c r="M19" i="5"/>
  <c r="M25" i="5"/>
  <c r="M31" i="5"/>
  <c r="M37" i="5"/>
  <c r="M43" i="5"/>
  <c r="M49" i="5"/>
  <c r="M55" i="5"/>
  <c r="M61" i="5"/>
  <c r="M67" i="5"/>
  <c r="M73" i="5"/>
  <c r="M79" i="5"/>
  <c r="P3" i="5"/>
  <c r="L82" i="4"/>
  <c r="G82" i="5" s="1"/>
  <c r="G4" i="5"/>
  <c r="P84" i="4"/>
  <c r="I84" i="5" s="1"/>
  <c r="I5" i="5"/>
  <c r="P9" i="5"/>
  <c r="N9" i="5"/>
  <c r="N15" i="5"/>
  <c r="P15" i="5"/>
  <c r="P21" i="5"/>
  <c r="N21" i="5"/>
  <c r="N37" i="5"/>
  <c r="P37" i="5"/>
  <c r="N43" i="5"/>
  <c r="P43" i="5"/>
  <c r="P49" i="5"/>
  <c r="N49" i="5"/>
  <c r="P55" i="5"/>
  <c r="N55" i="5"/>
  <c r="N61" i="5"/>
  <c r="P61" i="5"/>
  <c r="P67" i="5"/>
  <c r="N67" i="5"/>
  <c r="P73" i="5"/>
  <c r="N73" i="5"/>
  <c r="N79" i="5"/>
  <c r="P79" i="5"/>
  <c r="F84" i="4"/>
  <c r="C84" i="5" s="1"/>
  <c r="M84" i="5" s="1"/>
  <c r="C5" i="5"/>
  <c r="M5" i="5" s="1"/>
  <c r="N7" i="5"/>
  <c r="P7" i="5"/>
  <c r="N13" i="5"/>
  <c r="P13" i="5"/>
  <c r="N19" i="5"/>
  <c r="P19" i="5"/>
  <c r="P31" i="5"/>
  <c r="N31" i="5"/>
  <c r="M6" i="5"/>
  <c r="M24" i="5"/>
  <c r="M30" i="5"/>
  <c r="M36" i="5"/>
  <c r="M42" i="5"/>
  <c r="T82" i="4"/>
  <c r="K82" i="5" s="1"/>
  <c r="K4" i="5"/>
  <c r="N25" i="5"/>
  <c r="P25" i="5"/>
  <c r="M12" i="5"/>
  <c r="M18" i="5"/>
  <c r="T81" i="4"/>
  <c r="K81" i="5" s="1"/>
  <c r="N81" i="5" s="1"/>
  <c r="K3" i="5"/>
  <c r="N3" i="5" s="1"/>
  <c r="N6" i="5"/>
  <c r="P6" i="5"/>
  <c r="P12" i="5"/>
  <c r="N12" i="5"/>
  <c r="N18" i="5"/>
  <c r="P18" i="5"/>
  <c r="P24" i="5"/>
  <c r="N24" i="5"/>
  <c r="N30" i="5"/>
  <c r="P30" i="5"/>
  <c r="N36" i="5"/>
  <c r="P36" i="5"/>
  <c r="N42" i="5"/>
  <c r="P42" i="5"/>
  <c r="N48" i="5"/>
  <c r="P48" i="5"/>
  <c r="P54" i="5"/>
  <c r="N54" i="5"/>
  <c r="P60" i="5"/>
  <c r="N60" i="5"/>
  <c r="P66" i="5"/>
  <c r="N66" i="5"/>
  <c r="P72" i="5"/>
  <c r="N72" i="5"/>
  <c r="P78" i="5"/>
  <c r="N78" i="5"/>
  <c r="P81" i="5"/>
  <c r="M85" i="5"/>
  <c r="F83" i="4"/>
  <c r="C83" i="5" s="1"/>
  <c r="M83" i="5" s="1"/>
  <c r="H83" i="4"/>
  <c r="E83" i="5" s="1"/>
  <c r="H85" i="4"/>
  <c r="E85" i="5" s="1"/>
  <c r="L85" i="4"/>
  <c r="G85" i="5" s="1"/>
  <c r="L83" i="4"/>
  <c r="G83" i="5" s="1"/>
  <c r="P85" i="4"/>
  <c r="I85" i="5" s="1"/>
  <c r="P83" i="4"/>
  <c r="I83" i="5" s="1"/>
  <c r="T85" i="4"/>
  <c r="K85" i="5" s="1"/>
  <c r="T83" i="4"/>
  <c r="K83" i="5" s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2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X3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2" i="1"/>
  <c r="V2" i="1"/>
  <c r="T2" i="1"/>
  <c r="R2" i="1"/>
  <c r="N2" i="1"/>
  <c r="L2" i="1"/>
  <c r="J2" i="1"/>
  <c r="F85" i="1"/>
  <c r="F84" i="1"/>
  <c r="F83" i="1"/>
  <c r="F82" i="1"/>
  <c r="F81" i="1"/>
  <c r="AB3" i="4" l="1"/>
  <c r="AC3" i="4" s="1"/>
  <c r="AB3" i="7"/>
  <c r="AC3" i="7" s="1"/>
  <c r="AB37" i="4"/>
  <c r="AC37" i="4" s="1"/>
  <c r="AB37" i="7"/>
  <c r="AC37" i="7" s="1"/>
  <c r="AB34" i="4"/>
  <c r="AC34" i="4" s="1"/>
  <c r="AB34" i="7"/>
  <c r="AC34" i="7" s="1"/>
  <c r="AB31" i="4"/>
  <c r="AC31" i="4" s="1"/>
  <c r="AB31" i="7"/>
  <c r="AC31" i="7" s="1"/>
  <c r="AB45" i="4"/>
  <c r="AC45" i="4" s="1"/>
  <c r="AB45" i="7"/>
  <c r="AC45" i="7" s="1"/>
  <c r="AB47" i="4"/>
  <c r="AC47" i="4" s="1"/>
  <c r="AB47" i="7"/>
  <c r="AC47" i="7" s="1"/>
  <c r="AB25" i="4"/>
  <c r="AC25" i="4" s="1"/>
  <c r="AB25" i="7"/>
  <c r="AC25" i="7" s="1"/>
  <c r="AB67" i="4"/>
  <c r="AC67" i="4" s="1"/>
  <c r="AB67" i="7"/>
  <c r="AC67" i="7" s="1"/>
  <c r="AB21" i="4"/>
  <c r="AC21" i="4" s="1"/>
  <c r="AB21" i="7"/>
  <c r="AC21" i="7" s="1"/>
  <c r="AB44" i="4"/>
  <c r="AC44" i="4" s="1"/>
  <c r="AB44" i="7"/>
  <c r="AC44" i="7" s="1"/>
  <c r="AB64" i="4"/>
  <c r="AC64" i="4" s="1"/>
  <c r="AB64" i="7"/>
  <c r="AC64" i="7" s="1"/>
  <c r="AB11" i="4"/>
  <c r="AC11" i="4" s="1"/>
  <c r="AB11" i="7"/>
  <c r="AC11" i="7" s="1"/>
  <c r="AB73" i="4"/>
  <c r="AC73" i="4" s="1"/>
  <c r="AB73" i="7"/>
  <c r="AC73" i="7" s="1"/>
  <c r="AB51" i="4"/>
  <c r="AC51" i="4" s="1"/>
  <c r="AB51" i="7"/>
  <c r="AC51" i="7" s="1"/>
  <c r="AB28" i="4"/>
  <c r="AC28" i="4" s="1"/>
  <c r="AB28" i="7"/>
  <c r="AC28" i="7" s="1"/>
  <c r="AB60" i="4"/>
  <c r="AC60" i="4" s="1"/>
  <c r="AB60" i="7"/>
  <c r="AC60" i="7" s="1"/>
  <c r="AB24" i="4"/>
  <c r="AC24" i="4" s="1"/>
  <c r="AB24" i="7"/>
  <c r="AC24" i="7" s="1"/>
  <c r="AB13" i="4"/>
  <c r="AC13" i="4" s="1"/>
  <c r="AB13" i="7"/>
  <c r="AC13" i="7" s="1"/>
  <c r="AB61" i="4"/>
  <c r="AC61" i="4" s="1"/>
  <c r="AB61" i="7"/>
  <c r="AC61" i="7" s="1"/>
  <c r="AB15" i="4"/>
  <c r="AC15" i="4" s="1"/>
  <c r="AB15" i="7"/>
  <c r="AC15" i="7" s="1"/>
  <c r="AB38" i="4"/>
  <c r="AC38" i="4" s="1"/>
  <c r="AB38" i="7"/>
  <c r="AC38" i="7" s="1"/>
  <c r="AB75" i="4"/>
  <c r="AC75" i="4" s="1"/>
  <c r="AB75" i="7"/>
  <c r="AC75" i="7" s="1"/>
  <c r="AB58" i="4"/>
  <c r="AC58" i="4" s="1"/>
  <c r="AB58" i="7"/>
  <c r="AC58" i="7" s="1"/>
  <c r="AB74" i="4"/>
  <c r="AC74" i="4" s="1"/>
  <c r="AB74" i="7"/>
  <c r="AC74" i="7" s="1"/>
  <c r="AB39" i="4"/>
  <c r="AC39" i="4" s="1"/>
  <c r="AB39" i="7"/>
  <c r="AC39" i="7" s="1"/>
  <c r="AB22" i="4"/>
  <c r="AC22" i="4" s="1"/>
  <c r="AB22" i="7"/>
  <c r="AC22" i="7" s="1"/>
  <c r="AB77" i="4"/>
  <c r="AC77" i="4" s="1"/>
  <c r="AB77" i="7"/>
  <c r="AC77" i="7" s="1"/>
  <c r="AB41" i="4"/>
  <c r="AC41" i="4" s="1"/>
  <c r="AB41" i="7"/>
  <c r="AC41" i="7" s="1"/>
  <c r="AB66" i="4"/>
  <c r="AC66" i="4" s="1"/>
  <c r="AB66" i="7"/>
  <c r="AC66" i="7" s="1"/>
  <c r="AB54" i="4"/>
  <c r="AC54" i="4" s="1"/>
  <c r="AB54" i="7"/>
  <c r="AC54" i="7" s="1"/>
  <c r="AB7" i="4"/>
  <c r="AC7" i="4" s="1"/>
  <c r="AB7" i="7"/>
  <c r="AC7" i="7" s="1"/>
  <c r="AB32" i="4"/>
  <c r="AC32" i="4" s="1"/>
  <c r="AB32" i="7"/>
  <c r="AC32" i="7" s="1"/>
  <c r="AB69" i="4"/>
  <c r="AC69" i="4" s="1"/>
  <c r="AB69" i="7"/>
  <c r="AC69" i="7" s="1"/>
  <c r="AB52" i="4"/>
  <c r="AC52" i="4" s="1"/>
  <c r="AB52" i="7"/>
  <c r="AC52" i="7" s="1"/>
  <c r="AB16" i="4"/>
  <c r="AC16" i="4" s="1"/>
  <c r="AB16" i="7"/>
  <c r="AC16" i="7" s="1"/>
  <c r="AB71" i="4"/>
  <c r="AC71" i="4" s="1"/>
  <c r="AB71" i="7"/>
  <c r="AC71" i="7" s="1"/>
  <c r="AB35" i="4"/>
  <c r="AC35" i="4" s="1"/>
  <c r="AB35" i="7"/>
  <c r="AC35" i="7" s="1"/>
  <c r="AB30" i="4"/>
  <c r="AC30" i="4" s="1"/>
  <c r="AB30" i="7"/>
  <c r="AC30" i="7" s="1"/>
  <c r="AB53" i="4"/>
  <c r="AC53" i="4" s="1"/>
  <c r="AB53" i="7"/>
  <c r="AC53" i="7" s="1"/>
  <c r="AB48" i="4"/>
  <c r="AC48" i="4" s="1"/>
  <c r="AB48" i="7"/>
  <c r="AC48" i="7" s="1"/>
  <c r="AB55" i="4"/>
  <c r="AC55" i="4" s="1"/>
  <c r="AB55" i="7"/>
  <c r="AC55" i="7" s="1"/>
  <c r="AB9" i="4"/>
  <c r="AC9" i="4" s="1"/>
  <c r="AB9" i="7"/>
  <c r="AC9" i="7" s="1"/>
  <c r="AB68" i="4"/>
  <c r="AC68" i="4" s="1"/>
  <c r="AB68" i="7"/>
  <c r="AC68" i="7" s="1"/>
  <c r="AB33" i="4"/>
  <c r="AC33" i="4" s="1"/>
  <c r="AB33" i="7"/>
  <c r="AC33" i="7" s="1"/>
  <c r="AB81" i="4"/>
  <c r="AC81" i="4" s="1"/>
  <c r="AB81" i="7"/>
  <c r="AC81" i="7" s="1"/>
  <c r="AB12" i="4"/>
  <c r="AC12" i="4" s="1"/>
  <c r="AB12" i="7"/>
  <c r="AC12" i="7" s="1"/>
  <c r="AB26" i="4"/>
  <c r="AC26" i="4" s="1"/>
  <c r="AB26" i="7"/>
  <c r="AC26" i="7" s="1"/>
  <c r="AB46" i="4"/>
  <c r="AC46" i="4" s="1"/>
  <c r="AB46" i="7"/>
  <c r="AC46" i="7" s="1"/>
  <c r="AB29" i="4"/>
  <c r="AC29" i="4" s="1"/>
  <c r="AB29" i="7"/>
  <c r="AC29" i="7" s="1"/>
  <c r="AB14" i="4"/>
  <c r="AC14" i="4" s="1"/>
  <c r="AB14" i="7"/>
  <c r="AC14" i="7" s="1"/>
  <c r="AB19" i="4"/>
  <c r="AC19" i="4" s="1"/>
  <c r="AB19" i="7"/>
  <c r="AC19" i="7" s="1"/>
  <c r="AB18" i="4"/>
  <c r="AC18" i="4" s="1"/>
  <c r="AB18" i="7"/>
  <c r="AC18" i="7" s="1"/>
  <c r="AB42" i="4"/>
  <c r="AC42" i="4" s="1"/>
  <c r="AB42" i="7"/>
  <c r="AC42" i="7" s="1"/>
  <c r="AB6" i="4"/>
  <c r="AC6" i="4" s="1"/>
  <c r="AB6" i="7"/>
  <c r="AC6" i="7" s="1"/>
  <c r="AB49" i="4"/>
  <c r="AC49" i="4" s="1"/>
  <c r="AB49" i="7"/>
  <c r="AC49" i="7" s="1"/>
  <c r="AB62" i="4"/>
  <c r="AC62" i="4" s="1"/>
  <c r="AB62" i="7"/>
  <c r="AC62" i="7" s="1"/>
  <c r="AB63" i="4"/>
  <c r="AC63" i="4" s="1"/>
  <c r="AB63" i="7"/>
  <c r="AC63" i="7" s="1"/>
  <c r="AB27" i="4"/>
  <c r="AC27" i="4" s="1"/>
  <c r="AB27" i="7"/>
  <c r="AC27" i="7" s="1"/>
  <c r="AB10" i="4"/>
  <c r="AC10" i="4" s="1"/>
  <c r="AB10" i="7"/>
  <c r="AC10" i="7" s="1"/>
  <c r="AB65" i="4"/>
  <c r="AC65" i="4" s="1"/>
  <c r="AB65" i="7"/>
  <c r="AC65" i="7" s="1"/>
  <c r="AB72" i="4"/>
  <c r="AC72" i="4" s="1"/>
  <c r="AB72" i="7"/>
  <c r="AC72" i="7" s="1"/>
  <c r="AB50" i="4"/>
  <c r="AC50" i="4" s="1"/>
  <c r="AB50" i="7"/>
  <c r="AC50" i="7" s="1"/>
  <c r="AB17" i="4"/>
  <c r="AC17" i="4" s="1"/>
  <c r="AB17" i="7"/>
  <c r="AC17" i="7" s="1"/>
  <c r="AB8" i="4"/>
  <c r="AC8" i="4" s="1"/>
  <c r="AB8" i="7"/>
  <c r="AC8" i="7" s="1"/>
  <c r="AB78" i="4"/>
  <c r="AC78" i="4" s="1"/>
  <c r="AB78" i="7"/>
  <c r="AC78" i="7" s="1"/>
  <c r="AB79" i="4"/>
  <c r="AC79" i="4" s="1"/>
  <c r="AB79" i="7"/>
  <c r="AC79" i="7" s="1"/>
  <c r="AB43" i="4"/>
  <c r="AC43" i="4" s="1"/>
  <c r="AB43" i="7"/>
  <c r="AC43" i="7" s="1"/>
  <c r="AB20" i="4"/>
  <c r="AC20" i="4" s="1"/>
  <c r="AB20" i="7"/>
  <c r="AC20" i="7" s="1"/>
  <c r="AB57" i="4"/>
  <c r="AC57" i="4" s="1"/>
  <c r="AB57" i="7"/>
  <c r="AC57" i="7" s="1"/>
  <c r="AB40" i="4"/>
  <c r="AC40" i="4" s="1"/>
  <c r="AB40" i="7"/>
  <c r="AC40" i="7" s="1"/>
  <c r="AB59" i="4"/>
  <c r="AC59" i="4" s="1"/>
  <c r="AB59" i="7"/>
  <c r="AC59" i="7" s="1"/>
  <c r="AB70" i="4"/>
  <c r="AC70" i="4" s="1"/>
  <c r="AB70" i="7"/>
  <c r="AC70" i="7" s="1"/>
  <c r="AB36" i="4"/>
  <c r="AC36" i="4" s="1"/>
  <c r="AB36" i="7"/>
  <c r="AC36" i="7" s="1"/>
  <c r="AB56" i="4"/>
  <c r="AC56" i="4" s="1"/>
  <c r="AB56" i="7"/>
  <c r="AC56" i="7" s="1"/>
  <c r="AB76" i="4"/>
  <c r="AC76" i="4" s="1"/>
  <c r="AB76" i="7"/>
  <c r="AC76" i="7" s="1"/>
  <c r="AB23" i="4"/>
  <c r="AC23" i="4" s="1"/>
  <c r="AB23" i="7"/>
  <c r="AC23" i="7" s="1"/>
  <c r="M2" i="5"/>
  <c r="O60" i="5"/>
  <c r="O52" i="5"/>
  <c r="O3" i="5"/>
  <c r="O41" i="5"/>
  <c r="N2" i="5"/>
  <c r="O78" i="5"/>
  <c r="O28" i="5"/>
  <c r="O47" i="5"/>
  <c r="O17" i="5"/>
  <c r="P2" i="5"/>
  <c r="O11" i="5"/>
  <c r="O35" i="5"/>
  <c r="O23" i="5"/>
  <c r="O29" i="5"/>
  <c r="O71" i="5"/>
  <c r="O40" i="5"/>
  <c r="O16" i="5"/>
  <c r="O63" i="5"/>
  <c r="O81" i="5"/>
  <c r="O76" i="5"/>
  <c r="O66" i="5"/>
  <c r="O70" i="5"/>
  <c r="O51" i="5"/>
  <c r="O65" i="5"/>
  <c r="O45" i="5"/>
  <c r="O58" i="5"/>
  <c r="O46" i="5"/>
  <c r="O22" i="5"/>
  <c r="O72" i="5"/>
  <c r="O10" i="5"/>
  <c r="O21" i="5"/>
  <c r="O59" i="5"/>
  <c r="O34" i="5"/>
  <c r="O54" i="5"/>
  <c r="O15" i="5"/>
  <c r="O64" i="5"/>
  <c r="O69" i="5"/>
  <c r="O53" i="5"/>
  <c r="O8" i="5"/>
  <c r="O9" i="5"/>
  <c r="O39" i="5"/>
  <c r="O27" i="5"/>
  <c r="O14" i="5"/>
  <c r="O48" i="5"/>
  <c r="O36" i="5"/>
  <c r="O75" i="5"/>
  <c r="O33" i="5"/>
  <c r="O77" i="5"/>
  <c r="O79" i="5"/>
  <c r="O73" i="5"/>
  <c r="O57" i="5"/>
  <c r="O6" i="5"/>
  <c r="O37" i="5"/>
  <c r="O38" i="5"/>
  <c r="O61" i="5"/>
  <c r="O26" i="5"/>
  <c r="P4" i="5"/>
  <c r="N4" i="5"/>
  <c r="O4" i="5" s="1"/>
  <c r="O55" i="5"/>
  <c r="O20" i="5"/>
  <c r="P82" i="5"/>
  <c r="N82" i="5"/>
  <c r="O82" i="5" s="1"/>
  <c r="O49" i="5"/>
  <c r="O74" i="5"/>
  <c r="O12" i="5"/>
  <c r="O43" i="5"/>
  <c r="O24" i="5"/>
  <c r="P83" i="5"/>
  <c r="N83" i="5"/>
  <c r="O83" i="5" s="1"/>
  <c r="O31" i="5"/>
  <c r="O68" i="5"/>
  <c r="P5" i="5"/>
  <c r="N5" i="5"/>
  <c r="O5" i="5" s="1"/>
  <c r="P85" i="5"/>
  <c r="N85" i="5"/>
  <c r="O85" i="5" s="1"/>
  <c r="O25" i="5"/>
  <c r="O62" i="5"/>
  <c r="N84" i="5"/>
  <c r="O84" i="5" s="1"/>
  <c r="P84" i="5"/>
  <c r="O18" i="5"/>
  <c r="O19" i="5"/>
  <c r="O56" i="5"/>
  <c r="O13" i="5"/>
  <c r="O50" i="5"/>
  <c r="O7" i="5"/>
  <c r="O44" i="5"/>
  <c r="O42" i="5"/>
  <c r="O30" i="5"/>
  <c r="O67" i="5"/>
  <c r="O32" i="5"/>
  <c r="X84" i="1"/>
  <c r="X83" i="1"/>
  <c r="X82" i="1"/>
  <c r="X81" i="1"/>
  <c r="X85" i="1"/>
  <c r="U84" i="1"/>
  <c r="U83" i="1"/>
  <c r="U82" i="1"/>
  <c r="U81" i="1"/>
  <c r="U85" i="1"/>
  <c r="S84" i="1"/>
  <c r="T84" i="1" s="1"/>
  <c r="S83" i="1"/>
  <c r="T83" i="1" s="1"/>
  <c r="S82" i="1"/>
  <c r="T82" i="1" s="1"/>
  <c r="S81" i="1"/>
  <c r="T81" i="1" s="1"/>
  <c r="S85" i="1"/>
  <c r="T85" i="1" s="1"/>
  <c r="Q84" i="1"/>
  <c r="Q83" i="1"/>
  <c r="Q82" i="1"/>
  <c r="Q81" i="1"/>
  <c r="Q85" i="1"/>
  <c r="O84" i="1"/>
  <c r="P84" i="1" s="1"/>
  <c r="O83" i="1"/>
  <c r="P83" i="1" s="1"/>
  <c r="O82" i="1"/>
  <c r="P82" i="1" s="1"/>
  <c r="O81" i="1"/>
  <c r="P81" i="1" s="1"/>
  <c r="O85" i="1"/>
  <c r="P85" i="1" s="1"/>
  <c r="M84" i="1"/>
  <c r="M83" i="1"/>
  <c r="M82" i="1"/>
  <c r="M81" i="1"/>
  <c r="M85" i="1"/>
  <c r="K84" i="1"/>
  <c r="L84" i="1" s="1"/>
  <c r="K83" i="1"/>
  <c r="L83" i="1" s="1"/>
  <c r="K82" i="1"/>
  <c r="L82" i="1" s="1"/>
  <c r="K81" i="1"/>
  <c r="L81" i="1" s="1"/>
  <c r="K85" i="1"/>
  <c r="L85" i="1" s="1"/>
  <c r="I84" i="1"/>
  <c r="I83" i="1"/>
  <c r="I82" i="1"/>
  <c r="I81" i="1"/>
  <c r="D81" i="1"/>
  <c r="D84" i="1"/>
  <c r="D83" i="1"/>
  <c r="D82" i="1"/>
  <c r="O2" i="5" l="1"/>
  <c r="Z2" i="4" s="1"/>
  <c r="AA2" i="4" s="1"/>
  <c r="AB5" i="4"/>
  <c r="AC5" i="4" s="1"/>
  <c r="AB5" i="7"/>
  <c r="AC5" i="7" s="1"/>
  <c r="AB4" i="4"/>
  <c r="AC4" i="4" s="1"/>
  <c r="AB4" i="7"/>
  <c r="AC4" i="7" s="1"/>
  <c r="AB2" i="4"/>
  <c r="AC2" i="4" s="1"/>
  <c r="AB2" i="7"/>
  <c r="AC2" i="7" s="1"/>
  <c r="AB83" i="4"/>
  <c r="AC83" i="4" s="1"/>
  <c r="AB83" i="7"/>
  <c r="AC83" i="7" s="1"/>
  <c r="AB84" i="4"/>
  <c r="AC84" i="4" s="1"/>
  <c r="AB84" i="7"/>
  <c r="AC84" i="7" s="1"/>
  <c r="AB85" i="4"/>
  <c r="AC85" i="4" s="1"/>
  <c r="AB85" i="7"/>
  <c r="AC85" i="7" s="1"/>
  <c r="AB82" i="4"/>
  <c r="AC82" i="4" s="1"/>
  <c r="AB82" i="7"/>
  <c r="AC82" i="7" s="1"/>
  <c r="Z4" i="4"/>
  <c r="AA4" i="4" s="1"/>
  <c r="Z4" i="7"/>
  <c r="AA4" i="7" s="1"/>
  <c r="Z75" i="4"/>
  <c r="AA75" i="4" s="1"/>
  <c r="Z75" i="7"/>
  <c r="AA75" i="7" s="1"/>
  <c r="Z26" i="4"/>
  <c r="AA26" i="4" s="1"/>
  <c r="Z26" i="7"/>
  <c r="AA26" i="7" s="1"/>
  <c r="Z36" i="4"/>
  <c r="AA36" i="4" s="1"/>
  <c r="Z36" i="7"/>
  <c r="AA36" i="7" s="1"/>
  <c r="Z34" i="4"/>
  <c r="AA34" i="4" s="1"/>
  <c r="Z34" i="7"/>
  <c r="AA34" i="7" s="1"/>
  <c r="Z66" i="4"/>
  <c r="AA66" i="4" s="1"/>
  <c r="Z66" i="7"/>
  <c r="AA66" i="7" s="1"/>
  <c r="Z17" i="4"/>
  <c r="AA17" i="4" s="1"/>
  <c r="Z17" i="7"/>
  <c r="AA17" i="7" s="1"/>
  <c r="Z33" i="4"/>
  <c r="AA33" i="4" s="1"/>
  <c r="Z33" i="7"/>
  <c r="AA33" i="7" s="1"/>
  <c r="Z19" i="4"/>
  <c r="AA19" i="4" s="1"/>
  <c r="Z19" i="7"/>
  <c r="AA19" i="7" s="1"/>
  <c r="Z24" i="4"/>
  <c r="AA24" i="4" s="1"/>
  <c r="Z24" i="7"/>
  <c r="AA24" i="7" s="1"/>
  <c r="Z48" i="4"/>
  <c r="AA48" i="4" s="1"/>
  <c r="Z48" i="7"/>
  <c r="AA48" i="7" s="1"/>
  <c r="Z59" i="4"/>
  <c r="AA59" i="4" s="1"/>
  <c r="Z59" i="7"/>
  <c r="AA59" i="7" s="1"/>
  <c r="Z76" i="4"/>
  <c r="AA76" i="4" s="1"/>
  <c r="Z76" i="7"/>
  <c r="AA76" i="7" s="1"/>
  <c r="Z47" i="4"/>
  <c r="AA47" i="4" s="1"/>
  <c r="Z47" i="7"/>
  <c r="AA47" i="7" s="1"/>
  <c r="Z21" i="4"/>
  <c r="AA21" i="4" s="1"/>
  <c r="Z21" i="7"/>
  <c r="AA21" i="7" s="1"/>
  <c r="Z81" i="4"/>
  <c r="AA81" i="4" s="1"/>
  <c r="Z81" i="7"/>
  <c r="AA81" i="7" s="1"/>
  <c r="Z28" i="4"/>
  <c r="AA28" i="4" s="1"/>
  <c r="Z28" i="7"/>
  <c r="AA28" i="7" s="1"/>
  <c r="Z31" i="4"/>
  <c r="AA31" i="4" s="1"/>
  <c r="Z31" i="7"/>
  <c r="AA31" i="7" s="1"/>
  <c r="Z83" i="4"/>
  <c r="AA83" i="4" s="1"/>
  <c r="Z83" i="7"/>
  <c r="AA83" i="7" s="1"/>
  <c r="Z32" i="4"/>
  <c r="AA32" i="4" s="1"/>
  <c r="Z32" i="7"/>
  <c r="AA32" i="7" s="1"/>
  <c r="Z67" i="4"/>
  <c r="AA67" i="4" s="1"/>
  <c r="Z67" i="7"/>
  <c r="AA67" i="7" s="1"/>
  <c r="Z62" i="4"/>
  <c r="AA62" i="4" s="1"/>
  <c r="Z62" i="7"/>
  <c r="AA62" i="7" s="1"/>
  <c r="Z12" i="4"/>
  <c r="AA12" i="4" s="1"/>
  <c r="Z12" i="7"/>
  <c r="AA12" i="7" s="1"/>
  <c r="Z38" i="4"/>
  <c r="AA38" i="4" s="1"/>
  <c r="Z38" i="7"/>
  <c r="AA38" i="7" s="1"/>
  <c r="Z27" i="4"/>
  <c r="AA27" i="4" s="1"/>
  <c r="Z27" i="7"/>
  <c r="AA27" i="7" s="1"/>
  <c r="Z10" i="4"/>
  <c r="AA10" i="4" s="1"/>
  <c r="Z10" i="7"/>
  <c r="AA10" i="7" s="1"/>
  <c r="Z63" i="4"/>
  <c r="AA63" i="4" s="1"/>
  <c r="Z63" i="7"/>
  <c r="AA63" i="7" s="1"/>
  <c r="Z78" i="4"/>
  <c r="AA78" i="4" s="1"/>
  <c r="Z78" i="7"/>
  <c r="AA78" i="7" s="1"/>
  <c r="Z70" i="4"/>
  <c r="AA70" i="4" s="1"/>
  <c r="Z70" i="7"/>
  <c r="AA70" i="7" s="1"/>
  <c r="Z39" i="4"/>
  <c r="AA39" i="4" s="1"/>
  <c r="Z39" i="7"/>
  <c r="AA39" i="7" s="1"/>
  <c r="Z72" i="4"/>
  <c r="AA72" i="4" s="1"/>
  <c r="Z72" i="7"/>
  <c r="AA72" i="7" s="1"/>
  <c r="Z16" i="4"/>
  <c r="AA16" i="4" s="1"/>
  <c r="Z16" i="7"/>
  <c r="AA16" i="7" s="1"/>
  <c r="Z15" i="4"/>
  <c r="AA15" i="4" s="1"/>
  <c r="Z15" i="7"/>
  <c r="AA15" i="7" s="1"/>
  <c r="Z37" i="4"/>
  <c r="AA37" i="4" s="1"/>
  <c r="Z37" i="7"/>
  <c r="AA37" i="7" s="1"/>
  <c r="Z42" i="4"/>
  <c r="AA42" i="4" s="1"/>
  <c r="Z42" i="7"/>
  <c r="AA42" i="7" s="1"/>
  <c r="Z85" i="4"/>
  <c r="AA85" i="4" s="1"/>
  <c r="Z85" i="7"/>
  <c r="AA85" i="7" s="1"/>
  <c r="Z49" i="4"/>
  <c r="AA49" i="4" s="1"/>
  <c r="Z49" i="7"/>
  <c r="AA49" i="7" s="1"/>
  <c r="Z6" i="4"/>
  <c r="AA6" i="4" s="1"/>
  <c r="Z6" i="7"/>
  <c r="AA6" i="7" s="1"/>
  <c r="Z9" i="4"/>
  <c r="AA9" i="4" s="1"/>
  <c r="Z9" i="7"/>
  <c r="AA9" i="7" s="1"/>
  <c r="Z22" i="4"/>
  <c r="AA22" i="4" s="1"/>
  <c r="Z22" i="7"/>
  <c r="AA22" i="7" s="1"/>
  <c r="Z40" i="4"/>
  <c r="AA40" i="4" s="1"/>
  <c r="Z40" i="7"/>
  <c r="AA40" i="7" s="1"/>
  <c r="Z41" i="4"/>
  <c r="AA41" i="4" s="1"/>
  <c r="Z41" i="7"/>
  <c r="AA41" i="7" s="1"/>
  <c r="Z11" i="4"/>
  <c r="AA11" i="4" s="1"/>
  <c r="Z11" i="7"/>
  <c r="AA11" i="7" s="1"/>
  <c r="Z18" i="4"/>
  <c r="AA18" i="4" s="1"/>
  <c r="Z18" i="7"/>
  <c r="AA18" i="7" s="1"/>
  <c r="Z43" i="4"/>
  <c r="AA43" i="4" s="1"/>
  <c r="Z43" i="7"/>
  <c r="AA43" i="7" s="1"/>
  <c r="Z25" i="4"/>
  <c r="AA25" i="4" s="1"/>
  <c r="Z25" i="7"/>
  <c r="AA25" i="7" s="1"/>
  <c r="Z44" i="4"/>
  <c r="AA44" i="4" s="1"/>
  <c r="Z44" i="7"/>
  <c r="AA44" i="7" s="1"/>
  <c r="Z82" i="4"/>
  <c r="AA82" i="4" s="1"/>
  <c r="Z82" i="7"/>
  <c r="AA82" i="7" s="1"/>
  <c r="Z57" i="4"/>
  <c r="AA57" i="4" s="1"/>
  <c r="Z57" i="7"/>
  <c r="AA57" i="7" s="1"/>
  <c r="Z8" i="4"/>
  <c r="AA8" i="4" s="1"/>
  <c r="Z8" i="7"/>
  <c r="AA8" i="7" s="1"/>
  <c r="Z46" i="4"/>
  <c r="AA46" i="4" s="1"/>
  <c r="Z46" i="7"/>
  <c r="AA46" i="7" s="1"/>
  <c r="Z71" i="4"/>
  <c r="AA71" i="4" s="1"/>
  <c r="Z71" i="7"/>
  <c r="AA71" i="7" s="1"/>
  <c r="Z3" i="4"/>
  <c r="AA3" i="4" s="1"/>
  <c r="Z3" i="7"/>
  <c r="AA3" i="7" s="1"/>
  <c r="Z51" i="4"/>
  <c r="AA51" i="4" s="1"/>
  <c r="Z51" i="7"/>
  <c r="AA51" i="7" s="1"/>
  <c r="Z84" i="4"/>
  <c r="AA84" i="4" s="1"/>
  <c r="Z84" i="7"/>
  <c r="AA84" i="7" s="1"/>
  <c r="Z74" i="4"/>
  <c r="AA74" i="4" s="1"/>
  <c r="Z74" i="7"/>
  <c r="AA74" i="7" s="1"/>
  <c r="Z7" i="4"/>
  <c r="AA7" i="4" s="1"/>
  <c r="Z7" i="7"/>
  <c r="AA7" i="7" s="1"/>
  <c r="Z5" i="4"/>
  <c r="AA5" i="4" s="1"/>
  <c r="Z5" i="7"/>
  <c r="AA5" i="7" s="1"/>
  <c r="Z73" i="4"/>
  <c r="AA73" i="4" s="1"/>
  <c r="Z73" i="7"/>
  <c r="AA73" i="7" s="1"/>
  <c r="Z53" i="4"/>
  <c r="AA53" i="4" s="1"/>
  <c r="Z53" i="7"/>
  <c r="AA53" i="7" s="1"/>
  <c r="Z58" i="4"/>
  <c r="AA58" i="4" s="1"/>
  <c r="Z58" i="7"/>
  <c r="AA58" i="7" s="1"/>
  <c r="Z29" i="4"/>
  <c r="AA29" i="4" s="1"/>
  <c r="Z29" i="7"/>
  <c r="AA29" i="7" s="1"/>
  <c r="Z52" i="4"/>
  <c r="AA52" i="4" s="1"/>
  <c r="Z52" i="7"/>
  <c r="AA52" i="7" s="1"/>
  <c r="Z54" i="4"/>
  <c r="AA54" i="4" s="1"/>
  <c r="Z54" i="7"/>
  <c r="AA54" i="7" s="1"/>
  <c r="Z61" i="4"/>
  <c r="AA61" i="4" s="1"/>
  <c r="Z61" i="7"/>
  <c r="AA61" i="7" s="1"/>
  <c r="Z50" i="4"/>
  <c r="AA50" i="4" s="1"/>
  <c r="Z50" i="7"/>
  <c r="AA50" i="7" s="1"/>
  <c r="Z20" i="4"/>
  <c r="AA20" i="4" s="1"/>
  <c r="Z20" i="7"/>
  <c r="AA20" i="7" s="1"/>
  <c r="Z79" i="4"/>
  <c r="AA79" i="4" s="1"/>
  <c r="Z79" i="7"/>
  <c r="AA79" i="7" s="1"/>
  <c r="Z69" i="4"/>
  <c r="AA69" i="4" s="1"/>
  <c r="Z69" i="7"/>
  <c r="AA69" i="7" s="1"/>
  <c r="Z45" i="4"/>
  <c r="AA45" i="4" s="1"/>
  <c r="Z45" i="7"/>
  <c r="AA45" i="7" s="1"/>
  <c r="Z23" i="4"/>
  <c r="AA23" i="4" s="1"/>
  <c r="Z23" i="7"/>
  <c r="AA23" i="7" s="1"/>
  <c r="Z60" i="4"/>
  <c r="AA60" i="4" s="1"/>
  <c r="Z60" i="7"/>
  <c r="AA60" i="7" s="1"/>
  <c r="Z56" i="4"/>
  <c r="AA56" i="4" s="1"/>
  <c r="Z56" i="7"/>
  <c r="AA56" i="7" s="1"/>
  <c r="Z14" i="4"/>
  <c r="AA14" i="4" s="1"/>
  <c r="Z14" i="7"/>
  <c r="AA14" i="7" s="1"/>
  <c r="Z30" i="4"/>
  <c r="AA30" i="4" s="1"/>
  <c r="Z30" i="7"/>
  <c r="AA30" i="7" s="1"/>
  <c r="Z13" i="4"/>
  <c r="AA13" i="4" s="1"/>
  <c r="Z13" i="7"/>
  <c r="AA13" i="7" s="1"/>
  <c r="Z68" i="4"/>
  <c r="AA68" i="4" s="1"/>
  <c r="Z68" i="7"/>
  <c r="AA68" i="7" s="1"/>
  <c r="Z55" i="4"/>
  <c r="AA55" i="4" s="1"/>
  <c r="Z55" i="7"/>
  <c r="AA55" i="7" s="1"/>
  <c r="Z77" i="4"/>
  <c r="AA77" i="4" s="1"/>
  <c r="Z77" i="7"/>
  <c r="AA77" i="7" s="1"/>
  <c r="Z64" i="4"/>
  <c r="AA64" i="4" s="1"/>
  <c r="Z64" i="7"/>
  <c r="AA64" i="7" s="1"/>
  <c r="Z65" i="4"/>
  <c r="AA65" i="4" s="1"/>
  <c r="Z65" i="7"/>
  <c r="AA65" i="7" s="1"/>
  <c r="Z35" i="4"/>
  <c r="AA35" i="4" s="1"/>
  <c r="Z35" i="7"/>
  <c r="AA35" i="7" s="1"/>
  <c r="AF8" i="4"/>
  <c r="AF5" i="4"/>
  <c r="AF6" i="4"/>
  <c r="AF4" i="4"/>
  <c r="AF7" i="4"/>
  <c r="V84" i="1"/>
  <c r="V81" i="1"/>
  <c r="R82" i="1"/>
  <c r="R83" i="1"/>
  <c r="J81" i="1"/>
  <c r="J82" i="1"/>
  <c r="N84" i="1"/>
  <c r="R84" i="1"/>
  <c r="N83" i="1"/>
  <c r="J83" i="1"/>
  <c r="H84" i="1"/>
  <c r="H81" i="1"/>
  <c r="V82" i="1"/>
  <c r="H83" i="1"/>
  <c r="N81" i="1"/>
  <c r="N82" i="1"/>
  <c r="J84" i="1"/>
  <c r="H82" i="1"/>
  <c r="R81" i="1"/>
  <c r="V83" i="1"/>
  <c r="Z2" i="7" l="1"/>
  <c r="AA2" i="7" s="1"/>
  <c r="AF22" i="7" s="1"/>
  <c r="AF13" i="4"/>
  <c r="AF5" i="7"/>
  <c r="AF4" i="7"/>
  <c r="AF8" i="7"/>
  <c r="AF7" i="7"/>
  <c r="AF6" i="7"/>
  <c r="AF23" i="4"/>
  <c r="AF14" i="4"/>
  <c r="AF23" i="7"/>
  <c r="AF20" i="7"/>
  <c r="AF17" i="7"/>
  <c r="AF14" i="7"/>
  <c r="AF18" i="7"/>
  <c r="AF15" i="7"/>
  <c r="AF19" i="7"/>
  <c r="AF16" i="7"/>
  <c r="AF13" i="7"/>
  <c r="AF21" i="7"/>
  <c r="AF20" i="4"/>
  <c r="AF16" i="4"/>
  <c r="AF17" i="4"/>
  <c r="AF15" i="4"/>
  <c r="AF18" i="4"/>
  <c r="AF19" i="4"/>
  <c r="AF21" i="4"/>
  <c r="AF22" i="4"/>
  <c r="D85" i="1"/>
  <c r="J85" i="1" l="1"/>
  <c r="H85" i="1"/>
  <c r="V85" i="1" l="1"/>
  <c r="R85" i="1"/>
  <c r="N85" i="1"/>
</calcChain>
</file>

<file path=xl/comments1.xml><?xml version="1.0" encoding="utf-8"?>
<comments xmlns="http://schemas.openxmlformats.org/spreadsheetml/2006/main">
  <authors>
    <author>Renata Martins Fantin</author>
  </authors>
  <commentList>
    <comment ref="AB1" authorId="0" shapeId="0">
      <text>
        <r>
          <rPr>
            <b/>
            <sz val="9"/>
            <color indexed="81"/>
            <rFont val="Segoe UI"/>
            <family val="2"/>
          </rPr>
          <t>Renata Martins Fantin:</t>
        </r>
        <r>
          <rPr>
            <sz val="9"/>
            <color indexed="81"/>
            <rFont val="Segoe UI"/>
            <family val="2"/>
          </rPr>
          <t xml:space="preserve">
PENTA, POLIO, PNEUMO E TRÍPLICE VIRAL</t>
        </r>
      </text>
    </comment>
    <comment ref="AC1" authorId="0" shapeId="0">
      <text>
        <r>
          <rPr>
            <b/>
            <sz val="9"/>
            <color indexed="81"/>
            <rFont val="Segoe UI"/>
            <family val="2"/>
          </rPr>
          <t>Renata Martins Fantin:</t>
        </r>
        <r>
          <rPr>
            <sz val="9"/>
            <color indexed="81"/>
            <rFont val="Segoe UI"/>
            <family val="2"/>
          </rPr>
          <t xml:space="preserve">
PENTA, POLIO, PNEUMO E TRÍPLICE VIRAL</t>
        </r>
      </text>
    </comment>
  </commentList>
</comments>
</file>

<file path=xl/comments2.xml><?xml version="1.0" encoding="utf-8"?>
<comments xmlns="http://schemas.openxmlformats.org/spreadsheetml/2006/main">
  <authors>
    <author>Renata Martins Fantin</author>
  </authors>
  <commentList>
    <comment ref="AB1" authorId="0" shapeId="0">
      <text>
        <r>
          <rPr>
            <b/>
            <sz val="9"/>
            <color indexed="81"/>
            <rFont val="Segoe UI"/>
            <family val="2"/>
          </rPr>
          <t>Renata Martins Fantin:</t>
        </r>
        <r>
          <rPr>
            <sz val="9"/>
            <color indexed="81"/>
            <rFont val="Segoe UI"/>
            <family val="2"/>
          </rPr>
          <t xml:space="preserve">
PENTA, POLIO, PNEUMO E TRÍPLICE VIRAL</t>
        </r>
      </text>
    </comment>
    <comment ref="AC1" authorId="0" shapeId="0">
      <text>
        <r>
          <rPr>
            <b/>
            <sz val="9"/>
            <color indexed="81"/>
            <rFont val="Segoe UI"/>
            <family val="2"/>
          </rPr>
          <t>Renata Martins Fantin:</t>
        </r>
        <r>
          <rPr>
            <sz val="9"/>
            <color indexed="81"/>
            <rFont val="Segoe UI"/>
            <family val="2"/>
          </rPr>
          <t xml:space="preserve">
PENTA, POLIO, PNEUMO E TRÍPLICE VIRAL</t>
        </r>
      </text>
    </comment>
  </commentList>
</comments>
</file>

<file path=xl/sharedStrings.xml><?xml version="1.0" encoding="utf-8"?>
<sst xmlns="http://schemas.openxmlformats.org/spreadsheetml/2006/main" count="987" uniqueCount="167">
  <si>
    <t xml:space="preserve">Regional </t>
  </si>
  <si>
    <t>Município</t>
  </si>
  <si>
    <t>Metropolitana</t>
  </si>
  <si>
    <t>Norte</t>
  </si>
  <si>
    <t>Central</t>
  </si>
  <si>
    <t>Sul</t>
  </si>
  <si>
    <t>Afonso Cláudio</t>
  </si>
  <si>
    <t>Água Doce do Norte</t>
  </si>
  <si>
    <t>Águia Branca</t>
  </si>
  <si>
    <t>Alegre</t>
  </si>
  <si>
    <t>Alfredo Chaves</t>
  </si>
  <si>
    <t>Alto Rio Novo</t>
  </si>
  <si>
    <t>Anchieta</t>
  </si>
  <si>
    <t>Apiacá</t>
  </si>
  <si>
    <t>Aracruz</t>
  </si>
  <si>
    <t>Atilio Vivacqua</t>
  </si>
  <si>
    <t>Baixo Guandu</t>
  </si>
  <si>
    <t>Barra de São Francisco</t>
  </si>
  <si>
    <t>Boa Esperança</t>
  </si>
  <si>
    <t>Bom Jesus do Norte</t>
  </si>
  <si>
    <t>Brejetuba</t>
  </si>
  <si>
    <t>Cachoeiro de Itapemirim</t>
  </si>
  <si>
    <t>Cariacica</t>
  </si>
  <si>
    <t>Castelo</t>
  </si>
  <si>
    <t>Colatina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</si>
  <si>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</si>
  <si>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</si>
  <si>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</si>
  <si>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</si>
  <si>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</si>
  <si>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</si>
  <si>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Fundão</t>
  </si>
  <si>
    <t>Governador Lindenberg</t>
  </si>
  <si>
    <t>Guaçuí</t>
  </si>
  <si>
    <t>Guarapari</t>
  </si>
  <si>
    <t>Ibatiba</t>
  </si>
  <si>
    <t>Ibiraçu</t>
  </si>
  <si>
    <t>Ibitirama</t>
  </si>
  <si>
    <t>Iconha</t>
  </si>
  <si>
    <t>Irupi</t>
  </si>
  <si>
    <t>Itaguaçu</t>
  </si>
  <si>
    <t>Itapemirim</t>
  </si>
  <si>
    <t>Itarana</t>
  </si>
  <si>
    <t>Iúna</t>
  </si>
  <si>
    <t>Jaguaré</t>
  </si>
  <si>
    <t>Jerônimo Monteiro</t>
  </si>
  <si>
    <t>João Neiva</t>
  </si>
  <si>
    <t>Laranja da Terra</t>
  </si>
  <si>
    <t>Linhares</t>
  </si>
  <si>
    <t>Mantenópolis</t>
  </si>
  <si>
    <t>Marataízes</t>
  </si>
  <si>
    <t>Marechal Floriano</t>
  </si>
  <si>
    <t>Marilândia</t>
  </si>
  <si>
    <t>Mimoso do Sul</t>
  </si>
  <si>
    <t>Montanha</t>
  </si>
  <si>
    <t>Mucurici</t>
  </si>
  <si>
    <t>Muniz Freire</t>
  </si>
  <si>
    <t>Muqui</t>
  </si>
  <si>
    <t>Nova Venécia</t>
  </si>
  <si>
    <t>Pancas</t>
  </si>
  <si>
    <t>Pedro Canário</t>
  </si>
  <si>
    <t>Pinheiros</t>
  </si>
  <si>
    <t>Piúma</t>
  </si>
  <si>
    <t>Ponto Belo</t>
  </si>
  <si>
    <t>Presidente Kennedy</t>
  </si>
  <si>
    <t>Rio Bananal</t>
  </si>
  <si>
    <t>Rio Novo do Sul</t>
  </si>
  <si>
    <t>Santa Leopoldina</t>
  </si>
  <si>
    <t>Santa Maria de Jetibá</t>
  </si>
  <si>
    <t>Santa Teresa</t>
  </si>
  <si>
    <t>São Domingos do Norte</t>
  </si>
  <si>
    <t>São Gabriel da Palha</t>
  </si>
  <si>
    <t>São José do Calçado</t>
  </si>
  <si>
    <t>São Mateus</t>
  </si>
  <si>
    <t>São Roque do Canaã</t>
  </si>
  <si>
    <t>Serra</t>
  </si>
  <si>
    <t>Sooretama</t>
  </si>
  <si>
    <t>Vargem Alta</t>
  </si>
  <si>
    <t>Venda Nova do Imigrante</t>
  </si>
  <si>
    <t>Viana</t>
  </si>
  <si>
    <t>Vila Pavão</t>
  </si>
  <si>
    <t>Vila Valério</t>
  </si>
  <si>
    <t>Vila Velha</t>
  </si>
  <si>
    <t>Vitória</t>
  </si>
  <si>
    <t>Cobertura Calculada por município de vacinação</t>
  </si>
  <si>
    <r>
      <t xml:space="preserve">1 </t>
    </r>
    <r>
      <rPr>
        <sz val="11"/>
        <color theme="1"/>
        <rFont val="Calibri"/>
        <family val="2"/>
        <scheme val="minor"/>
      </rPr>
      <t>População proporcional extraída do MS/SVS/DASIS - Sistema de Informações sobre Nascidos Vivos - SINASC</t>
    </r>
  </si>
  <si>
    <t>2000 a 2021 – Estimativas preliminares elaboradas pelo Ministério da Saúde/SVS/DASNT/CGIAE</t>
  </si>
  <si>
    <t xml:space="preserve"> Nota: Dados preliminares 2021</t>
  </si>
  <si>
    <t>Total Espírito Santo</t>
  </si>
  <si>
    <t>Total Norte</t>
  </si>
  <si>
    <t>Total Central</t>
  </si>
  <si>
    <t>Total Metropolitana</t>
  </si>
  <si>
    <t>Total Sul</t>
  </si>
  <si>
    <t xml:space="preserve">¹População 1 ano proporcional </t>
  </si>
  <si>
    <t xml:space="preserve">¹População 4 anos proporcional </t>
  </si>
  <si>
    <t xml:space="preserve">DOSES APLICADAS REF PNEUMO </t>
  </si>
  <si>
    <t>DOSES APLICADAS REF MENINGO</t>
  </si>
  <si>
    <t>DOSES APLICADAS REF FEBRE AMARELA</t>
  </si>
  <si>
    <t>DOSES APLICADAS R1 POLIO</t>
  </si>
  <si>
    <t>DOSES APLICADAS R2 POLIO</t>
  </si>
  <si>
    <t>DOSES APLICADAS R1 TRÍPLICE BACTERIANA</t>
  </si>
  <si>
    <t>DOSES APLICADAS R2 TRÍPLICE BACTERIANA</t>
  </si>
  <si>
    <t>DOSES APLICADAS D2 TRÍPLICE VIRAL</t>
  </si>
  <si>
    <t>DOSES APLICADAS D2 VARICELA</t>
  </si>
  <si>
    <t>COBERTURA REF PNEUMO</t>
  </si>
  <si>
    <t>COBERTURA REF MENINGO</t>
  </si>
  <si>
    <t>COBERTURA REF FEBRE AMARELA</t>
  </si>
  <si>
    <t>COBERTURA R1 POLIO</t>
  </si>
  <si>
    <t>COBERTURA R2 POLIO</t>
  </si>
  <si>
    <t>COBERTURA R1 TRÍPLICE BACTERIANA</t>
  </si>
  <si>
    <t>COBERTURA R2 TRÍPLICE BACTERIANA</t>
  </si>
  <si>
    <t>COBERTURA D2 TRÍPLICE VIRAL</t>
  </si>
  <si>
    <t>COBERTURA D2 VARICELA</t>
  </si>
  <si>
    <t xml:space="preserve">¹População &lt; 1 ano e 1 ano proporcional </t>
  </si>
  <si>
    <t>Doses Aplicadas BCG</t>
  </si>
  <si>
    <t>Cobertura Vacinal BCG</t>
  </si>
  <si>
    <t xml:space="preserve">Doses Aplicadas Pentavalente </t>
  </si>
  <si>
    <t>Cobertura Vacinal Pentavalente</t>
  </si>
  <si>
    <t xml:space="preserve">Doses Aplicadas Poliomielite </t>
  </si>
  <si>
    <t xml:space="preserve">Cobertura Vacinal Poliomielite </t>
  </si>
  <si>
    <t>Doses Aplicadas Pneumo 10</t>
  </si>
  <si>
    <t>Cobertura Vacinal Pneumo 10</t>
  </si>
  <si>
    <t>Doses Aplicadas Rotavírus</t>
  </si>
  <si>
    <t>Cobertura Vacinal Rotavírus</t>
  </si>
  <si>
    <t>Doses Aplicadas Meningo C</t>
  </si>
  <si>
    <t>Cobertura Vacinal Meningo C</t>
  </si>
  <si>
    <t>Doses Aplicadas Febre Amarela</t>
  </si>
  <si>
    <t>Cobertura Vacinal Febre Amarela</t>
  </si>
  <si>
    <t>Doses Aplicadas Hepatite A</t>
  </si>
  <si>
    <t>Cobertura Vacinal Hepatite A</t>
  </si>
  <si>
    <t>Doses Aplicadas de Tríplice Viral</t>
  </si>
  <si>
    <t>Cobertura Vacinal Tríplice Viral</t>
  </si>
  <si>
    <t>Cobertura Varicela</t>
  </si>
  <si>
    <t xml:space="preserve">¹População &lt; 1 ano e 1 ano anual </t>
  </si>
  <si>
    <t xml:space="preserve">¹População 1 ano anual </t>
  </si>
  <si>
    <t xml:space="preserve">¹População 4 anos anual </t>
  </si>
  <si>
    <t xml:space="preserve"> Vacina e Confia, em 12 de junho de 2023.**</t>
  </si>
  <si>
    <t>Fonte: SIPNI/DATASUS, em 09 de junho de 2023.*</t>
  </si>
  <si>
    <t>*Dados referentes às doses aplicadas pelas clínicas particulares de janeiro a maio de 2023</t>
  </si>
  <si>
    <t>**Dados referente às doses aplicadas no período de janeiro a maio de 2023</t>
  </si>
  <si>
    <t>VACINAS QUE ATINGIRAM A META DE CV</t>
  </si>
  <si>
    <t>HOMOGENEIDADE ENTRE AS VACINAS DO PQA-VS</t>
  </si>
  <si>
    <t>HOMOGENEIDADE ENTRE AS 10 VACINAS</t>
  </si>
  <si>
    <t>VACINAS DO PQA-VS QUE ATINGIRAM A META DE CV</t>
  </si>
  <si>
    <t>META 90%</t>
  </si>
  <si>
    <t>META 95%</t>
  </si>
  <si>
    <t>ATINGIRAM META</t>
  </si>
  <si>
    <t>PQA-VS</t>
  </si>
  <si>
    <t>Nº DE MUNICÍPIOS</t>
  </si>
  <si>
    <t>PERCENTUAL</t>
  </si>
  <si>
    <r>
      <t xml:space="preserve">LEGENDA / HOMOGENEIDADE </t>
    </r>
    <r>
      <rPr>
        <b/>
        <sz val="11"/>
        <color rgb="FFFF0000"/>
        <rFont val="Calibri"/>
        <family val="2"/>
        <scheme val="minor"/>
      </rPr>
      <t>PQA-VS</t>
    </r>
  </si>
  <si>
    <r>
      <t xml:space="preserve">LEGENDA / HOMOGENEIDADE </t>
    </r>
    <r>
      <rPr>
        <b/>
        <sz val="11"/>
        <color rgb="FFFF0000"/>
        <rFont val="Calibri"/>
        <family val="2"/>
        <scheme val="minor"/>
      </rPr>
      <t>10 VACINAS</t>
    </r>
  </si>
  <si>
    <t>HOMOGENEIDADE ENTRE MUNICÍPIOS</t>
  </si>
  <si>
    <t>Doses Aplicadas Varicela ***</t>
  </si>
  <si>
    <t>Fonte: SIPNI/DATASUS, em 01 de agosto de 2023.*</t>
  </si>
  <si>
    <t xml:space="preserve">População: </t>
  </si>
  <si>
    <t>Fonte: menor 1 ano e 1 ano: Estimativas preliminares elaboradas pelo Sistema de Informações sobre Nascidos Vivos - SINASC/DASIS/SVS/MS, 2019</t>
  </si>
  <si>
    <t>Fonte: demais idades: 2000 a 2021 – Estimativas preliminares elaboradas pelo Ministério da Saúde/SVS/DASNT/CGIAE, 2019</t>
  </si>
  <si>
    <t>SIANSC</t>
  </si>
  <si>
    <t>http://tabnet.datasus.gov.br/cgi/deftohtm.exe?sinasc/cnv/pnvbr.def</t>
  </si>
  <si>
    <t>CGIAE</t>
  </si>
  <si>
    <t>http://tabnet.datasus.gov.br/cgi/deftohtm.exe?ibge/cnv/popsvsbr.def</t>
  </si>
  <si>
    <t>*Cobertura Calculada por município de procedência da vacinação</t>
  </si>
  <si>
    <t>*Cobertura Calculada por município de residência do vacinado</t>
  </si>
  <si>
    <t>Fonte: SIPNI/DATASUS, em 20 de setembro de 2023.*</t>
  </si>
  <si>
    <t>Doses Aplicadas Varicela</t>
  </si>
  <si>
    <t>https://sipni.datasus.gov.br/si-pni-web/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</si>
</sst>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Arial"/>
      <family val="2"/>
    </font>
    <font>
      <vertAlign val="superscript"/>
      <sz val="10"/>
      <color theme="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9"/>
      <color theme="10"/>
      <name val="Arial"/>
      <family val="2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0" fontId="0" fillId="2" borderId="1" xfId="0" applyNumberFormat="1" applyFill="1" applyBorder="1"/>
    <xf numFmtId="0" fontId="1" fillId="0" borderId="0" xfId="0" applyFont="1"/>
    <xf numFmtId="0" fontId="4" fillId="0" borderId="0" xfId="0" applyFont="1"/>
    <xf numFmtId="1" fontId="0" fillId="3" borderId="1" xfId="0" applyNumberFormat="1" applyFill="1" applyBorder="1"/>
    <xf numFmtId="0" fontId="7" fillId="0" borderId="0" xfId="0" applyFont="1"/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" fontId="0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0" fontId="1" fillId="2" borderId="1" xfId="0" applyNumberFormat="1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1" fontId="0" fillId="3" borderId="1" xfId="0" applyNumberFormat="1" applyFill="1" applyBorder="1" applyAlignment="1">
      <alignment vertical="center"/>
    </xf>
    <xf numFmtId="10" fontId="0" fillId="2" borderId="1" xfId="0" applyNumberFormat="1" applyFill="1" applyBorder="1" applyAlignment="1">
      <alignment vertical="center"/>
    </xf>
    <xf numFmtId="10" fontId="0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9" fontId="0" fillId="6" borderId="1" xfId="0" applyNumberForma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9" fontId="0" fillId="0" borderId="1" xfId="4" applyFont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1" fillId="6" borderId="0" xfId="5" applyFont="1" applyFill="1" applyBorder="1"/>
    <xf numFmtId="0" fontId="11" fillId="0" borderId="0" xfId="5" applyFont="1"/>
    <xf numFmtId="0" fontId="11" fillId="0" borderId="0" xfId="5" applyFont="1" applyBorder="1"/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7" applyFont="1" applyAlignment="1">
      <alignment vertical="center"/>
    </xf>
    <xf numFmtId="0" fontId="3" fillId="0" borderId="0" xfId="0" applyFont="1"/>
    <xf numFmtId="0" fontId="18" fillId="0" borderId="0" xfId="0" applyFont="1"/>
    <xf numFmtId="0" fontId="3" fillId="0" borderId="0" xfId="0" applyFont="1" applyAlignment="1">
      <alignment vertical="center"/>
    </xf>
    <xf numFmtId="0" fontId="8" fillId="6" borderId="0" xfId="0" applyFont="1" applyFill="1" applyBorder="1"/>
    <xf numFmtId="0" fontId="3" fillId="6" borderId="0" xfId="0" applyFont="1" applyFill="1" applyBorder="1"/>
    <xf numFmtId="0" fontId="19" fillId="6" borderId="0" xfId="0" applyFont="1" applyFill="1" applyBorder="1"/>
    <xf numFmtId="0" fontId="17" fillId="6" borderId="0" xfId="6" applyFont="1" applyFill="1" applyBorder="1"/>
    <xf numFmtId="0" fontId="17" fillId="6" borderId="0" xfId="7" applyFont="1" applyFill="1" applyBorder="1"/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7" applyFont="1" applyAlignment="1">
      <alignment vertical="center"/>
    </xf>
    <xf numFmtId="0" fontId="23" fillId="0" borderId="0" xfId="0" applyFont="1"/>
    <xf numFmtId="0" fontId="24" fillId="0" borderId="0" xfId="0" applyFont="1"/>
    <xf numFmtId="0" fontId="23" fillId="0" borderId="0" xfId="0" applyFont="1" applyAlignment="1">
      <alignment vertical="center"/>
    </xf>
    <xf numFmtId="0" fontId="25" fillId="6" borderId="0" xfId="0" applyFont="1" applyFill="1" applyBorder="1"/>
    <xf numFmtId="0" fontId="23" fillId="6" borderId="0" xfId="0" applyFont="1" applyFill="1" applyBorder="1"/>
    <xf numFmtId="0" fontId="26" fillId="6" borderId="0" xfId="0" applyFont="1" applyFill="1" applyBorder="1"/>
    <xf numFmtId="0" fontId="22" fillId="6" borderId="0" xfId="6" applyFont="1" applyFill="1" applyBorder="1"/>
    <xf numFmtId="0" fontId="22" fillId="6" borderId="0" xfId="7" applyFont="1" applyFill="1" applyBorder="1"/>
    <xf numFmtId="0" fontId="3" fillId="6" borderId="0" xfId="5" applyFont="1" applyFill="1" applyBorder="1"/>
    <xf numFmtId="0" fontId="3" fillId="0" borderId="0" xfId="5" applyFont="1"/>
    <xf numFmtId="0" fontId="3" fillId="0" borderId="0" xfId="5" applyFont="1" applyBorder="1"/>
  </cellXfs>
  <cellStyles count="8">
    <cellStyle name="Hiperlink" xfId="7" builtinId="8"/>
    <cellStyle name="Hyperlink" xfId="6"/>
    <cellStyle name="Normal" xfId="0" builtinId="0"/>
    <cellStyle name="Normal 2" xfId="1"/>
    <cellStyle name="Normal 2 2" xfId="5"/>
    <cellStyle name="Porcentagem" xfId="4" builtinId="5"/>
    <cellStyle name="Vírgula 2" xfId="2"/>
    <cellStyle name="Vírgula 2 2" xfId="3"/>
  </cellStyles>
  <dxfs count="32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ipni.datasus.gov.br/si-pni-web/" TargetMode="External"/><Relationship Id="rId2" Type="http://schemas.openxmlformats.org/officeDocument/2006/relationships/hyperlink" Target="http://tabnet.datasus.gov.br/cgi/deftohtm.exe?ibge/cnv/popsvsbr.def" TargetMode="External"/><Relationship Id="rId1" Type="http://schemas.openxmlformats.org/officeDocument/2006/relationships/hyperlink" Target="http://tabnet.datasus.gov.br/cgi/deftohtm.exe?sinasc/cnv/pnvbr.def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sipni.datasus.gov.br/si-pni-web/" TargetMode="External"/><Relationship Id="rId2" Type="http://schemas.openxmlformats.org/officeDocument/2006/relationships/hyperlink" Target="http://tabnet.datasus.gov.br/cgi/deftohtm.exe?ibge/cnv/popsvsbr.def" TargetMode="External"/><Relationship Id="rId1" Type="http://schemas.openxmlformats.org/officeDocument/2006/relationships/hyperlink" Target="http://tabnet.datasus.gov.br/cgi/deftohtm.exe?sinasc/cnv/pnvbr.def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sipni.datasus.gov.br/si-pni-web/" TargetMode="External"/><Relationship Id="rId2" Type="http://schemas.openxmlformats.org/officeDocument/2006/relationships/hyperlink" Target="http://tabnet.datasus.gov.br/cgi/deftohtm.exe?ibge/cnv/popsvsbr.def" TargetMode="External"/><Relationship Id="rId1" Type="http://schemas.openxmlformats.org/officeDocument/2006/relationships/hyperlink" Target="http://tabnet.datasus.gov.br/cgi/deftohtm.exe?sinasc/cnv/pnvbr.def" TargetMode="External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sipni.datasus.gov.br/si-pni-web/" TargetMode="External"/><Relationship Id="rId2" Type="http://schemas.openxmlformats.org/officeDocument/2006/relationships/hyperlink" Target="http://tabnet.datasus.gov.br/cgi/deftohtm.exe?ibge/cnv/popsvsbr.def" TargetMode="External"/><Relationship Id="rId1" Type="http://schemas.openxmlformats.org/officeDocument/2006/relationships/hyperlink" Target="http://tabnet.datasus.gov.br/cgi/deftohtm.exe?sinasc/cnv/pnvbr.def" TargetMode="External"/><Relationship Id="rId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99CC"/>
  </sheetPr>
  <dimension ref="A1:BL98"/>
  <sheetViews>
    <sheetView tabSelected="1" workbookViewId="0">
      <pane ySplit="1" topLeftCell="A2" activePane="bottomLeft" state="frozen"/>
      <selection activeCell="Y17" sqref="Y17"/>
      <selection pane="bottomLeft" activeCell="A90" sqref="A90:XFD90"/>
    </sheetView>
  </sheetViews>
  <sheetFormatPr defaultRowHeight="15" x14ac:dyDescent="0.25"/>
  <cols>
    <col min="1" max="1" width="18.140625" style="35" customWidth="1"/>
    <col min="2" max="2" width="23.85546875" style="35" bestFit="1" customWidth="1"/>
    <col min="3" max="4" width="14.140625" style="35" customWidth="1"/>
    <col min="5" max="5" width="12" style="35" customWidth="1"/>
    <col min="6" max="22" width="13" style="35" customWidth="1"/>
    <col min="23" max="23" width="13.28515625" style="35" customWidth="1"/>
    <col min="24" max="24" width="10.140625" style="35" customWidth="1"/>
    <col min="25" max="25" width="9.140625" style="35"/>
    <col min="26" max="29" width="20.28515625" style="35" customWidth="1"/>
    <col min="30" max="30" width="9.140625" style="35"/>
    <col min="31" max="31" width="26.7109375" style="35" bestFit="1" customWidth="1"/>
    <col min="32" max="32" width="18" style="35" bestFit="1" customWidth="1"/>
    <col min="33" max="16384" width="9.140625" style="35"/>
  </cols>
  <sheetData>
    <row r="1" spans="1:32" ht="59.25" customHeight="1" x14ac:dyDescent="0.25">
      <c r="A1" s="13" t="s">
        <v>0</v>
      </c>
      <c r="B1" s="13" t="s">
        <v>1</v>
      </c>
      <c r="C1" s="16" t="s">
        <v>133</v>
      </c>
      <c r="D1" s="16" t="s">
        <v>113</v>
      </c>
      <c r="E1" s="14" t="s">
        <v>114</v>
      </c>
      <c r="F1" s="34" t="s">
        <v>115</v>
      </c>
      <c r="G1" s="14" t="s">
        <v>116</v>
      </c>
      <c r="H1" s="34" t="s">
        <v>117</v>
      </c>
      <c r="I1" s="14" t="s">
        <v>118</v>
      </c>
      <c r="J1" s="34" t="s">
        <v>119</v>
      </c>
      <c r="K1" s="14" t="s">
        <v>120</v>
      </c>
      <c r="L1" s="34" t="s">
        <v>121</v>
      </c>
      <c r="M1" s="14" t="s">
        <v>122</v>
      </c>
      <c r="N1" s="34" t="s">
        <v>123</v>
      </c>
      <c r="O1" s="14" t="s">
        <v>124</v>
      </c>
      <c r="P1" s="34" t="s">
        <v>125</v>
      </c>
      <c r="Q1" s="14" t="s">
        <v>126</v>
      </c>
      <c r="R1" s="34" t="s">
        <v>127</v>
      </c>
      <c r="S1" s="14" t="s">
        <v>128</v>
      </c>
      <c r="T1" s="34" t="s">
        <v>129</v>
      </c>
      <c r="U1" s="14" t="s">
        <v>130</v>
      </c>
      <c r="V1" s="34" t="s">
        <v>131</v>
      </c>
      <c r="W1" s="14" t="s">
        <v>165</v>
      </c>
      <c r="X1" s="34" t="s">
        <v>132</v>
      </c>
      <c r="Z1" s="29" t="s">
        <v>140</v>
      </c>
      <c r="AA1" s="29" t="s">
        <v>142</v>
      </c>
      <c r="AB1" s="30" t="s">
        <v>143</v>
      </c>
      <c r="AC1" s="30" t="s">
        <v>141</v>
      </c>
    </row>
    <row r="2" spans="1:32" ht="15" customHeight="1" x14ac:dyDescent="0.25">
      <c r="A2" s="36" t="s">
        <v>2</v>
      </c>
      <c r="B2" s="36" t="s">
        <v>6</v>
      </c>
      <c r="C2" s="37">
        <v>378</v>
      </c>
      <c r="D2" s="37">
        <f>(C2/12)*12</f>
        <v>378</v>
      </c>
      <c r="E2" s="36">
        <v>115</v>
      </c>
      <c r="F2" s="38">
        <f>E2/D2</f>
        <v>0.30423280423280424</v>
      </c>
      <c r="G2" s="36">
        <v>313</v>
      </c>
      <c r="H2" s="38">
        <f>G2/D2</f>
        <v>0.82804232804232802</v>
      </c>
      <c r="I2" s="36">
        <v>320</v>
      </c>
      <c r="J2" s="38">
        <f>I2/D2</f>
        <v>0.84656084656084651</v>
      </c>
      <c r="K2" s="36">
        <v>314</v>
      </c>
      <c r="L2" s="38">
        <f>K2/D2</f>
        <v>0.8306878306878307</v>
      </c>
      <c r="M2" s="36">
        <v>315</v>
      </c>
      <c r="N2" s="38">
        <f>M2/D2</f>
        <v>0.83333333333333337</v>
      </c>
      <c r="O2" s="36">
        <v>312</v>
      </c>
      <c r="P2" s="38">
        <f>O2/D2</f>
        <v>0.82539682539682535</v>
      </c>
      <c r="Q2" s="36">
        <v>317</v>
      </c>
      <c r="R2" s="38">
        <f>Q2/D2</f>
        <v>0.83862433862433861</v>
      </c>
      <c r="S2" s="36">
        <v>265</v>
      </c>
      <c r="T2" s="38">
        <f>S2/D2</f>
        <v>0.70105820105820105</v>
      </c>
      <c r="U2" s="36">
        <v>334</v>
      </c>
      <c r="V2" s="38">
        <f>U2/D2</f>
        <v>0.8835978835978836</v>
      </c>
      <c r="W2" s="36">
        <v>312</v>
      </c>
      <c r="X2" s="38">
        <f>W2/D2</f>
        <v>0.82539682539682535</v>
      </c>
      <c r="Z2" s="25">
        <f>cálculos!O2</f>
        <v>0</v>
      </c>
      <c r="AA2" s="26">
        <f>Z2*0.1</f>
        <v>0</v>
      </c>
      <c r="AB2" s="25">
        <f>cálculos!P2</f>
        <v>0</v>
      </c>
      <c r="AC2" s="26">
        <f>AB2*0.25</f>
        <v>0</v>
      </c>
      <c r="AE2" s="53" t="s">
        <v>150</v>
      </c>
      <c r="AF2" s="53"/>
    </row>
    <row r="3" spans="1:32" x14ac:dyDescent="0.25">
      <c r="A3" s="36" t="s">
        <v>3</v>
      </c>
      <c r="B3" s="36" t="s">
        <v>7</v>
      </c>
      <c r="C3" s="37">
        <v>190</v>
      </c>
      <c r="D3" s="37">
        <f t="shared" ref="D3:D66" si="0">(C3/12)*12</f>
        <v>190</v>
      </c>
      <c r="E3" s="36">
        <v>105</v>
      </c>
      <c r="F3" s="38">
        <f t="shared" ref="F3:F66" si="1">E3/D3</f>
        <v>0.55263157894736847</v>
      </c>
      <c r="G3" s="36">
        <v>140</v>
      </c>
      <c r="H3" s="38">
        <f t="shared" ref="H3:H66" si="2">G3/D3</f>
        <v>0.73684210526315785</v>
      </c>
      <c r="I3" s="36">
        <v>141</v>
      </c>
      <c r="J3" s="38">
        <f t="shared" ref="J3:J66" si="3">I3/D3</f>
        <v>0.74210526315789471</v>
      </c>
      <c r="K3" s="36">
        <v>160</v>
      </c>
      <c r="L3" s="38">
        <f t="shared" ref="L3:L66" si="4">K3/D3</f>
        <v>0.84210526315789469</v>
      </c>
      <c r="M3" s="36">
        <v>153</v>
      </c>
      <c r="N3" s="38">
        <f t="shared" ref="N3:N66" si="5">M3/D3</f>
        <v>0.80526315789473679</v>
      </c>
      <c r="O3" s="36">
        <v>152</v>
      </c>
      <c r="P3" s="38">
        <f t="shared" ref="P3:P66" si="6">O3/D3</f>
        <v>0.8</v>
      </c>
      <c r="Q3" s="36">
        <v>129</v>
      </c>
      <c r="R3" s="38">
        <f t="shared" ref="R3:R66" si="7">Q3/D3</f>
        <v>0.67894736842105263</v>
      </c>
      <c r="S3" s="36">
        <v>136</v>
      </c>
      <c r="T3" s="38">
        <f t="shared" ref="T3:T66" si="8">S3/D3</f>
        <v>0.71578947368421053</v>
      </c>
      <c r="U3" s="36">
        <v>160</v>
      </c>
      <c r="V3" s="38">
        <f t="shared" ref="V3:V66" si="9">U3/D3</f>
        <v>0.84210526315789469</v>
      </c>
      <c r="W3" s="36">
        <v>136</v>
      </c>
      <c r="X3" s="38">
        <f t="shared" ref="X3:X66" si="10">W3/D3</f>
        <v>0.71578947368421053</v>
      </c>
      <c r="Z3" s="25">
        <f>cálculos!O3</f>
        <v>0</v>
      </c>
      <c r="AA3" s="26">
        <f t="shared" ref="AA3:AA66" si="11">Z3*0.1</f>
        <v>0</v>
      </c>
      <c r="AB3" s="25">
        <f>cálculos!P3</f>
        <v>0</v>
      </c>
      <c r="AC3" s="26">
        <f t="shared" ref="AC3:AC66" si="12">AB3*0.25</f>
        <v>0</v>
      </c>
      <c r="AE3" s="30" t="s">
        <v>149</v>
      </c>
      <c r="AF3" s="30" t="s">
        <v>148</v>
      </c>
    </row>
    <row r="4" spans="1:32" x14ac:dyDescent="0.25">
      <c r="A4" s="36" t="s">
        <v>4</v>
      </c>
      <c r="B4" s="36" t="s">
        <v>8</v>
      </c>
      <c r="C4" s="37">
        <v>126</v>
      </c>
      <c r="D4" s="37">
        <f t="shared" si="0"/>
        <v>126</v>
      </c>
      <c r="E4" s="36">
        <v>24</v>
      </c>
      <c r="F4" s="38">
        <f t="shared" si="1"/>
        <v>0.19047619047619047</v>
      </c>
      <c r="G4" s="36">
        <v>35</v>
      </c>
      <c r="H4" s="38">
        <f t="shared" si="2"/>
        <v>0.27777777777777779</v>
      </c>
      <c r="I4" s="36">
        <v>36</v>
      </c>
      <c r="J4" s="38">
        <f t="shared" si="3"/>
        <v>0.2857142857142857</v>
      </c>
      <c r="K4" s="36">
        <v>44</v>
      </c>
      <c r="L4" s="38">
        <f t="shared" si="4"/>
        <v>0.34920634920634919</v>
      </c>
      <c r="M4" s="36">
        <v>38</v>
      </c>
      <c r="N4" s="38">
        <f t="shared" si="5"/>
        <v>0.30158730158730157</v>
      </c>
      <c r="O4" s="36">
        <v>40</v>
      </c>
      <c r="P4" s="38">
        <f t="shared" si="6"/>
        <v>0.31746031746031744</v>
      </c>
      <c r="Q4" s="36">
        <v>18</v>
      </c>
      <c r="R4" s="38">
        <f t="shared" si="7"/>
        <v>0.14285714285714285</v>
      </c>
      <c r="S4" s="36">
        <v>28</v>
      </c>
      <c r="T4" s="38">
        <f t="shared" si="8"/>
        <v>0.22222222222222221</v>
      </c>
      <c r="U4" s="36">
        <v>45</v>
      </c>
      <c r="V4" s="38">
        <f t="shared" si="9"/>
        <v>0.35714285714285715</v>
      </c>
      <c r="W4" s="36">
        <v>28</v>
      </c>
      <c r="X4" s="38">
        <f t="shared" si="10"/>
        <v>0.22222222222222221</v>
      </c>
      <c r="Z4" s="25">
        <f>cálculos!O4</f>
        <v>0</v>
      </c>
      <c r="AA4" s="26">
        <f t="shared" si="11"/>
        <v>0</v>
      </c>
      <c r="AB4" s="25">
        <f>cálculos!P4</f>
        <v>0</v>
      </c>
      <c r="AC4" s="26">
        <f t="shared" si="12"/>
        <v>0</v>
      </c>
      <c r="AE4" s="26">
        <v>0</v>
      </c>
      <c r="AF4" s="33">
        <f>COUNTIF($AC$2:$AC$79,"=0")</f>
        <v>42</v>
      </c>
    </row>
    <row r="5" spans="1:32" x14ac:dyDescent="0.25">
      <c r="A5" s="36" t="s">
        <v>5</v>
      </c>
      <c r="B5" s="36" t="s">
        <v>9</v>
      </c>
      <c r="C5" s="37">
        <v>386</v>
      </c>
      <c r="D5" s="37">
        <f t="shared" si="0"/>
        <v>386</v>
      </c>
      <c r="E5" s="36">
        <v>340</v>
      </c>
      <c r="F5" s="38">
        <f t="shared" si="1"/>
        <v>0.88082901554404147</v>
      </c>
      <c r="G5" s="36">
        <v>291</v>
      </c>
      <c r="H5" s="38">
        <f t="shared" si="2"/>
        <v>0.75388601036269431</v>
      </c>
      <c r="I5" s="36">
        <v>288</v>
      </c>
      <c r="J5" s="38">
        <f t="shared" si="3"/>
        <v>0.74611398963730569</v>
      </c>
      <c r="K5" s="36">
        <v>295</v>
      </c>
      <c r="L5" s="38">
        <f t="shared" si="4"/>
        <v>0.76424870466321249</v>
      </c>
      <c r="M5" s="36">
        <v>287</v>
      </c>
      <c r="N5" s="38">
        <f t="shared" si="5"/>
        <v>0.74352331606217614</v>
      </c>
      <c r="O5" s="36">
        <v>301</v>
      </c>
      <c r="P5" s="38">
        <f t="shared" si="6"/>
        <v>0.77979274611398963</v>
      </c>
      <c r="Q5" s="36">
        <v>72</v>
      </c>
      <c r="R5" s="38">
        <f t="shared" si="7"/>
        <v>0.18652849740932642</v>
      </c>
      <c r="S5" s="36">
        <v>336</v>
      </c>
      <c r="T5" s="38">
        <f t="shared" si="8"/>
        <v>0.8704663212435233</v>
      </c>
      <c r="U5" s="36">
        <v>362</v>
      </c>
      <c r="V5" s="38">
        <f t="shared" si="9"/>
        <v>0.93782383419689119</v>
      </c>
      <c r="W5" s="36">
        <v>333</v>
      </c>
      <c r="X5" s="38">
        <f t="shared" si="10"/>
        <v>0.86269430051813467</v>
      </c>
      <c r="Z5" s="25">
        <f>cálculos!O5</f>
        <v>0</v>
      </c>
      <c r="AA5" s="26">
        <f t="shared" si="11"/>
        <v>0</v>
      </c>
      <c r="AB5" s="25">
        <f>cálculos!P5</f>
        <v>0</v>
      </c>
      <c r="AC5" s="26">
        <f t="shared" si="12"/>
        <v>0</v>
      </c>
      <c r="AE5" s="26">
        <v>0.25</v>
      </c>
      <c r="AF5" s="33">
        <f>COUNTIF($AC$2:$AC$79,"=0,25")</f>
        <v>10</v>
      </c>
    </row>
    <row r="6" spans="1:32" x14ac:dyDescent="0.25">
      <c r="A6" s="36" t="s">
        <v>5</v>
      </c>
      <c r="B6" s="36" t="s">
        <v>10</v>
      </c>
      <c r="C6" s="37">
        <v>155</v>
      </c>
      <c r="D6" s="37">
        <f t="shared" si="0"/>
        <v>155</v>
      </c>
      <c r="E6" s="36">
        <v>122</v>
      </c>
      <c r="F6" s="38">
        <f t="shared" si="1"/>
        <v>0.7870967741935484</v>
      </c>
      <c r="G6" s="36">
        <v>120</v>
      </c>
      <c r="H6" s="38">
        <f t="shared" si="2"/>
        <v>0.77419354838709675</v>
      </c>
      <c r="I6" s="36">
        <v>118</v>
      </c>
      <c r="J6" s="38">
        <f t="shared" si="3"/>
        <v>0.76129032258064511</v>
      </c>
      <c r="K6" s="36">
        <v>116</v>
      </c>
      <c r="L6" s="38">
        <f t="shared" si="4"/>
        <v>0.74838709677419357</v>
      </c>
      <c r="M6" s="36">
        <v>115</v>
      </c>
      <c r="N6" s="38">
        <f t="shared" si="5"/>
        <v>0.74193548387096775</v>
      </c>
      <c r="O6" s="36">
        <v>121</v>
      </c>
      <c r="P6" s="38">
        <f t="shared" si="6"/>
        <v>0.78064516129032258</v>
      </c>
      <c r="Q6" s="36">
        <v>128</v>
      </c>
      <c r="R6" s="38">
        <f t="shared" si="7"/>
        <v>0.82580645161290323</v>
      </c>
      <c r="S6" s="36">
        <v>138</v>
      </c>
      <c r="T6" s="38">
        <f t="shared" si="8"/>
        <v>0.89032258064516134</v>
      </c>
      <c r="U6" s="36">
        <v>130</v>
      </c>
      <c r="V6" s="38">
        <f t="shared" si="9"/>
        <v>0.83870967741935487</v>
      </c>
      <c r="W6" s="36">
        <v>128</v>
      </c>
      <c r="X6" s="38">
        <f t="shared" si="10"/>
        <v>0.82580645161290323</v>
      </c>
      <c r="Z6" s="25">
        <f>cálculos!O6</f>
        <v>0</v>
      </c>
      <c r="AA6" s="26">
        <f t="shared" si="11"/>
        <v>0</v>
      </c>
      <c r="AB6" s="25">
        <f>cálculos!P6</f>
        <v>0</v>
      </c>
      <c r="AC6" s="26">
        <f t="shared" si="12"/>
        <v>0</v>
      </c>
      <c r="AE6" s="26">
        <v>0.5</v>
      </c>
      <c r="AF6" s="33">
        <f>COUNTIF($AC$2:$AC$79,"=0,5")</f>
        <v>3</v>
      </c>
    </row>
    <row r="7" spans="1:32" x14ac:dyDescent="0.25">
      <c r="A7" s="36" t="s">
        <v>4</v>
      </c>
      <c r="B7" s="36" t="s">
        <v>11</v>
      </c>
      <c r="C7" s="37">
        <v>100</v>
      </c>
      <c r="D7" s="37">
        <f t="shared" si="0"/>
        <v>100</v>
      </c>
      <c r="E7" s="36">
        <v>55</v>
      </c>
      <c r="F7" s="38">
        <f t="shared" si="1"/>
        <v>0.55000000000000004</v>
      </c>
      <c r="G7" s="36">
        <v>96</v>
      </c>
      <c r="H7" s="38">
        <f t="shared" si="2"/>
        <v>0.96</v>
      </c>
      <c r="I7" s="36">
        <v>94</v>
      </c>
      <c r="J7" s="38">
        <f t="shared" si="3"/>
        <v>0.94</v>
      </c>
      <c r="K7" s="36">
        <v>101</v>
      </c>
      <c r="L7" s="38">
        <f t="shared" si="4"/>
        <v>1.01</v>
      </c>
      <c r="M7" s="36">
        <v>97</v>
      </c>
      <c r="N7" s="38">
        <f t="shared" si="5"/>
        <v>0.97</v>
      </c>
      <c r="O7" s="36">
        <v>100</v>
      </c>
      <c r="P7" s="38">
        <f t="shared" si="6"/>
        <v>1</v>
      </c>
      <c r="Q7" s="36">
        <v>347</v>
      </c>
      <c r="R7" s="38">
        <f t="shared" si="7"/>
        <v>3.47</v>
      </c>
      <c r="S7" s="36">
        <v>90</v>
      </c>
      <c r="T7" s="38">
        <f t="shared" si="8"/>
        <v>0.9</v>
      </c>
      <c r="U7" s="36">
        <v>95</v>
      </c>
      <c r="V7" s="38">
        <f t="shared" si="9"/>
        <v>0.95</v>
      </c>
      <c r="W7" s="36">
        <v>86</v>
      </c>
      <c r="X7" s="38">
        <f t="shared" si="10"/>
        <v>0.86</v>
      </c>
      <c r="Z7" s="25">
        <f>cálculos!O7</f>
        <v>6</v>
      </c>
      <c r="AA7" s="26">
        <f t="shared" si="11"/>
        <v>0.60000000000000009</v>
      </c>
      <c r="AB7" s="25">
        <f>cálculos!P7</f>
        <v>3</v>
      </c>
      <c r="AC7" s="26">
        <f t="shared" si="12"/>
        <v>0.75</v>
      </c>
      <c r="AE7" s="26">
        <v>0.75</v>
      </c>
      <c r="AF7" s="33">
        <f>COUNTIF($AC$2:$AC$79,"=0,75")</f>
        <v>10</v>
      </c>
    </row>
    <row r="8" spans="1:32" x14ac:dyDescent="0.25">
      <c r="A8" s="36" t="s">
        <v>5</v>
      </c>
      <c r="B8" s="36" t="s">
        <v>12</v>
      </c>
      <c r="C8" s="37">
        <v>397</v>
      </c>
      <c r="D8" s="37">
        <f t="shared" si="0"/>
        <v>397</v>
      </c>
      <c r="E8" s="36">
        <v>288</v>
      </c>
      <c r="F8" s="38">
        <f t="shared" si="1"/>
        <v>0.72544080604534</v>
      </c>
      <c r="G8" s="36">
        <v>365</v>
      </c>
      <c r="H8" s="38">
        <f t="shared" si="2"/>
        <v>0.91939546599496225</v>
      </c>
      <c r="I8" s="36">
        <v>365</v>
      </c>
      <c r="J8" s="38">
        <f t="shared" si="3"/>
        <v>0.91939546599496225</v>
      </c>
      <c r="K8" s="36">
        <v>354</v>
      </c>
      <c r="L8" s="38">
        <f t="shared" si="4"/>
        <v>0.89168765743073053</v>
      </c>
      <c r="M8" s="36">
        <v>349</v>
      </c>
      <c r="N8" s="38">
        <f t="shared" si="5"/>
        <v>0.87909319899244331</v>
      </c>
      <c r="O8" s="36">
        <v>339</v>
      </c>
      <c r="P8" s="38">
        <f t="shared" si="6"/>
        <v>0.853904282115869</v>
      </c>
      <c r="Q8" s="36">
        <v>45</v>
      </c>
      <c r="R8" s="38">
        <f t="shared" si="7"/>
        <v>0.11335012594458438</v>
      </c>
      <c r="S8" s="36">
        <v>359</v>
      </c>
      <c r="T8" s="38">
        <f t="shared" si="8"/>
        <v>0.90428211586901763</v>
      </c>
      <c r="U8" s="36">
        <v>390</v>
      </c>
      <c r="V8" s="38">
        <f t="shared" si="9"/>
        <v>0.98236775818639799</v>
      </c>
      <c r="W8" s="36">
        <v>337</v>
      </c>
      <c r="X8" s="38">
        <f t="shared" si="10"/>
        <v>0.8488664987405542</v>
      </c>
      <c r="Z8" s="25">
        <f>cálculos!O8</f>
        <v>1</v>
      </c>
      <c r="AA8" s="26">
        <f t="shared" si="11"/>
        <v>0.1</v>
      </c>
      <c r="AB8" s="25">
        <f>cálculos!P8</f>
        <v>1</v>
      </c>
      <c r="AC8" s="26">
        <f t="shared" si="12"/>
        <v>0.25</v>
      </c>
      <c r="AE8" s="26">
        <v>1</v>
      </c>
      <c r="AF8" s="33">
        <f>COUNTIF($AC$2:$AC$79,"=1,0")</f>
        <v>13</v>
      </c>
    </row>
    <row r="9" spans="1:32" ht="15" customHeight="1" x14ac:dyDescent="0.25">
      <c r="A9" s="36" t="s">
        <v>5</v>
      </c>
      <c r="B9" s="36" t="s">
        <v>13</v>
      </c>
      <c r="C9" s="37">
        <v>64</v>
      </c>
      <c r="D9" s="37">
        <f t="shared" si="0"/>
        <v>64</v>
      </c>
      <c r="E9" s="36">
        <v>69</v>
      </c>
      <c r="F9" s="38">
        <f t="shared" si="1"/>
        <v>1.078125</v>
      </c>
      <c r="G9" s="36">
        <v>65</v>
      </c>
      <c r="H9" s="38">
        <f t="shared" si="2"/>
        <v>1.015625</v>
      </c>
      <c r="I9" s="36">
        <v>68</v>
      </c>
      <c r="J9" s="38">
        <f t="shared" si="3"/>
        <v>1.0625</v>
      </c>
      <c r="K9" s="36">
        <v>84</v>
      </c>
      <c r="L9" s="38">
        <f t="shared" si="4"/>
        <v>1.3125</v>
      </c>
      <c r="M9" s="36">
        <v>81</v>
      </c>
      <c r="N9" s="38">
        <f t="shared" si="5"/>
        <v>1.265625</v>
      </c>
      <c r="O9" s="36">
        <v>79</v>
      </c>
      <c r="P9" s="38">
        <f t="shared" si="6"/>
        <v>1.234375</v>
      </c>
      <c r="Q9" s="36">
        <v>911</v>
      </c>
      <c r="R9" s="38">
        <f t="shared" si="7"/>
        <v>14.234375</v>
      </c>
      <c r="S9" s="36">
        <v>57</v>
      </c>
      <c r="T9" s="38">
        <f t="shared" si="8"/>
        <v>0.890625</v>
      </c>
      <c r="U9" s="36">
        <v>70</v>
      </c>
      <c r="V9" s="38">
        <f t="shared" si="9"/>
        <v>1.09375</v>
      </c>
      <c r="W9" s="36">
        <v>58</v>
      </c>
      <c r="X9" s="38">
        <f t="shared" si="10"/>
        <v>0.90625</v>
      </c>
      <c r="Z9" s="25">
        <f>cálculos!O9</f>
        <v>8</v>
      </c>
      <c r="AA9" s="26">
        <f t="shared" si="11"/>
        <v>0.8</v>
      </c>
      <c r="AB9" s="25">
        <f>cálculos!P9</f>
        <v>4</v>
      </c>
      <c r="AC9" s="26">
        <f t="shared" si="12"/>
        <v>1</v>
      </c>
    </row>
    <row r="10" spans="1:32" x14ac:dyDescent="0.25">
      <c r="A10" s="36" t="s">
        <v>2</v>
      </c>
      <c r="B10" s="36" t="s">
        <v>14</v>
      </c>
      <c r="C10" s="37">
        <v>1512</v>
      </c>
      <c r="D10" s="37">
        <f t="shared" si="0"/>
        <v>1512</v>
      </c>
      <c r="E10" s="36">
        <v>1165</v>
      </c>
      <c r="F10" s="38">
        <f t="shared" si="1"/>
        <v>0.77050264550264547</v>
      </c>
      <c r="G10" s="36">
        <v>1241</v>
      </c>
      <c r="H10" s="38">
        <f t="shared" si="2"/>
        <v>0.82076719576719581</v>
      </c>
      <c r="I10" s="36">
        <v>1213</v>
      </c>
      <c r="J10" s="38">
        <f t="shared" si="3"/>
        <v>0.80224867724867721</v>
      </c>
      <c r="K10" s="36">
        <v>1228</v>
      </c>
      <c r="L10" s="38">
        <f t="shared" si="4"/>
        <v>0.81216931216931221</v>
      </c>
      <c r="M10" s="36">
        <v>1182</v>
      </c>
      <c r="N10" s="38">
        <f t="shared" si="5"/>
        <v>0.78174603174603174</v>
      </c>
      <c r="O10" s="36">
        <v>1230</v>
      </c>
      <c r="P10" s="38">
        <f t="shared" si="6"/>
        <v>0.81349206349206349</v>
      </c>
      <c r="Q10" s="36">
        <v>119</v>
      </c>
      <c r="R10" s="38">
        <f t="shared" si="7"/>
        <v>7.8703703703703706E-2</v>
      </c>
      <c r="S10" s="36">
        <v>1106</v>
      </c>
      <c r="T10" s="38">
        <f t="shared" si="8"/>
        <v>0.73148148148148151</v>
      </c>
      <c r="U10" s="36">
        <v>1077</v>
      </c>
      <c r="V10" s="38">
        <f t="shared" si="9"/>
        <v>0.71230158730158732</v>
      </c>
      <c r="W10" s="36">
        <v>1011</v>
      </c>
      <c r="X10" s="38">
        <f t="shared" si="10"/>
        <v>0.66865079365079361</v>
      </c>
      <c r="Z10" s="25">
        <f>cálculos!O10</f>
        <v>0</v>
      </c>
      <c r="AA10" s="26">
        <f t="shared" si="11"/>
        <v>0</v>
      </c>
      <c r="AB10" s="25">
        <f>cálculos!P10</f>
        <v>0</v>
      </c>
      <c r="AC10" s="26">
        <f t="shared" si="12"/>
        <v>0</v>
      </c>
    </row>
    <row r="11" spans="1:32" x14ac:dyDescent="0.25">
      <c r="A11" s="36" t="s">
        <v>5</v>
      </c>
      <c r="B11" s="36" t="s">
        <v>15</v>
      </c>
      <c r="C11" s="37">
        <v>149</v>
      </c>
      <c r="D11" s="37">
        <f t="shared" si="0"/>
        <v>149</v>
      </c>
      <c r="E11" s="36">
        <v>110</v>
      </c>
      <c r="F11" s="38">
        <f t="shared" si="1"/>
        <v>0.73825503355704702</v>
      </c>
      <c r="G11" s="36">
        <v>141</v>
      </c>
      <c r="H11" s="38">
        <f t="shared" si="2"/>
        <v>0.94630872483221473</v>
      </c>
      <c r="I11" s="36">
        <v>143</v>
      </c>
      <c r="J11" s="38">
        <f t="shared" si="3"/>
        <v>0.95973154362416102</v>
      </c>
      <c r="K11" s="36">
        <v>153</v>
      </c>
      <c r="L11" s="38">
        <f t="shared" si="4"/>
        <v>1.0268456375838926</v>
      </c>
      <c r="M11" s="36">
        <v>147</v>
      </c>
      <c r="N11" s="38">
        <f t="shared" si="5"/>
        <v>0.98657718120805371</v>
      </c>
      <c r="O11" s="36">
        <v>162</v>
      </c>
      <c r="P11" s="38">
        <f t="shared" si="6"/>
        <v>1.087248322147651</v>
      </c>
      <c r="Q11" s="36">
        <v>184</v>
      </c>
      <c r="R11" s="38">
        <f t="shared" si="7"/>
        <v>1.2348993288590604</v>
      </c>
      <c r="S11" s="36">
        <v>121</v>
      </c>
      <c r="T11" s="38">
        <f t="shared" si="8"/>
        <v>0.81208053691275173</v>
      </c>
      <c r="U11" s="36">
        <v>140</v>
      </c>
      <c r="V11" s="38">
        <f t="shared" si="9"/>
        <v>0.93959731543624159</v>
      </c>
      <c r="W11" s="36">
        <v>120</v>
      </c>
      <c r="X11" s="38">
        <f t="shared" si="10"/>
        <v>0.80536912751677847</v>
      </c>
      <c r="Z11" s="25">
        <f>cálculos!O11</f>
        <v>5</v>
      </c>
      <c r="AA11" s="26">
        <f t="shared" si="11"/>
        <v>0.5</v>
      </c>
      <c r="AB11" s="25">
        <f>cálculos!P11</f>
        <v>2</v>
      </c>
      <c r="AC11" s="26">
        <f t="shared" si="12"/>
        <v>0.5</v>
      </c>
      <c r="AE11" s="54" t="s">
        <v>151</v>
      </c>
      <c r="AF11" s="54"/>
    </row>
    <row r="12" spans="1:32" x14ac:dyDescent="0.25">
      <c r="A12" s="36" t="s">
        <v>4</v>
      </c>
      <c r="B12" s="36" t="s">
        <v>16</v>
      </c>
      <c r="C12" s="37">
        <v>397</v>
      </c>
      <c r="D12" s="37">
        <f t="shared" si="0"/>
        <v>397</v>
      </c>
      <c r="E12" s="36">
        <v>355</v>
      </c>
      <c r="F12" s="38">
        <f t="shared" si="1"/>
        <v>0.89420654911838793</v>
      </c>
      <c r="G12" s="36">
        <v>392</v>
      </c>
      <c r="H12" s="38">
        <f t="shared" si="2"/>
        <v>0.9874055415617129</v>
      </c>
      <c r="I12" s="36">
        <v>388</v>
      </c>
      <c r="J12" s="38">
        <f t="shared" si="3"/>
        <v>0.97732997481108308</v>
      </c>
      <c r="K12" s="36">
        <v>408</v>
      </c>
      <c r="L12" s="38">
        <f t="shared" si="4"/>
        <v>1.0277078085642317</v>
      </c>
      <c r="M12" s="36">
        <v>398</v>
      </c>
      <c r="N12" s="38">
        <f t="shared" si="5"/>
        <v>1.0025188916876575</v>
      </c>
      <c r="O12" s="36">
        <v>397</v>
      </c>
      <c r="P12" s="38">
        <f t="shared" si="6"/>
        <v>1</v>
      </c>
      <c r="Q12" s="36">
        <v>413</v>
      </c>
      <c r="R12" s="38">
        <f t="shared" si="7"/>
        <v>1.0403022670025188</v>
      </c>
      <c r="S12" s="36">
        <v>311</v>
      </c>
      <c r="T12" s="38">
        <f t="shared" si="8"/>
        <v>0.78337531486146095</v>
      </c>
      <c r="U12" s="36">
        <v>407</v>
      </c>
      <c r="V12" s="38">
        <f t="shared" si="9"/>
        <v>1.0251889168765742</v>
      </c>
      <c r="W12" s="36">
        <v>283</v>
      </c>
      <c r="X12" s="38">
        <f t="shared" si="10"/>
        <v>0.7128463476070529</v>
      </c>
      <c r="Z12" s="25">
        <f>cálculos!O12</f>
        <v>7</v>
      </c>
      <c r="AA12" s="26">
        <f t="shared" si="11"/>
        <v>0.70000000000000007</v>
      </c>
      <c r="AB12" s="25">
        <f>cálculos!P12</f>
        <v>4</v>
      </c>
      <c r="AC12" s="26">
        <f t="shared" si="12"/>
        <v>1</v>
      </c>
      <c r="AE12" s="29" t="s">
        <v>149</v>
      </c>
      <c r="AF12" s="29" t="s">
        <v>148</v>
      </c>
    </row>
    <row r="13" spans="1:32" x14ac:dyDescent="0.25">
      <c r="A13" s="36" t="s">
        <v>3</v>
      </c>
      <c r="B13" s="36" t="s">
        <v>17</v>
      </c>
      <c r="C13" s="37">
        <v>641</v>
      </c>
      <c r="D13" s="37">
        <f t="shared" si="0"/>
        <v>641</v>
      </c>
      <c r="E13" s="36">
        <v>431</v>
      </c>
      <c r="F13" s="38">
        <f t="shared" si="1"/>
        <v>0.67238689547581898</v>
      </c>
      <c r="G13" s="36">
        <v>591</v>
      </c>
      <c r="H13" s="38">
        <f t="shared" si="2"/>
        <v>0.92199687987519496</v>
      </c>
      <c r="I13" s="36">
        <v>594</v>
      </c>
      <c r="J13" s="38">
        <f t="shared" si="3"/>
        <v>0.92667706708268327</v>
      </c>
      <c r="K13" s="36">
        <v>552</v>
      </c>
      <c r="L13" s="38">
        <f t="shared" si="4"/>
        <v>0.86115444617784709</v>
      </c>
      <c r="M13" s="36">
        <v>530</v>
      </c>
      <c r="N13" s="38">
        <f t="shared" si="5"/>
        <v>0.82683307332293288</v>
      </c>
      <c r="O13" s="36">
        <v>551</v>
      </c>
      <c r="P13" s="38">
        <f t="shared" si="6"/>
        <v>0.85959438377535102</v>
      </c>
      <c r="Q13" s="36">
        <v>103</v>
      </c>
      <c r="R13" s="38">
        <f t="shared" si="7"/>
        <v>0.1606864274570983</v>
      </c>
      <c r="S13" s="36">
        <v>488</v>
      </c>
      <c r="T13" s="38">
        <f t="shared" si="8"/>
        <v>0.76131045241809669</v>
      </c>
      <c r="U13" s="36">
        <v>553</v>
      </c>
      <c r="V13" s="38">
        <f t="shared" si="9"/>
        <v>0.86271450858034326</v>
      </c>
      <c r="W13" s="36">
        <v>468</v>
      </c>
      <c r="X13" s="38">
        <f t="shared" si="10"/>
        <v>0.73010920436817472</v>
      </c>
      <c r="Z13" s="25">
        <f>cálculos!O13</f>
        <v>0</v>
      </c>
      <c r="AA13" s="26">
        <f t="shared" si="11"/>
        <v>0</v>
      </c>
      <c r="AB13" s="25">
        <f>cálculos!P13</f>
        <v>0</v>
      </c>
      <c r="AC13" s="26">
        <f t="shared" si="12"/>
        <v>0</v>
      </c>
      <c r="AE13" s="45">
        <v>0</v>
      </c>
      <c r="AF13" s="33">
        <f>COUNTIF($AA$2:$AA$79,"=0")</f>
        <v>29</v>
      </c>
    </row>
    <row r="14" spans="1:32" x14ac:dyDescent="0.25">
      <c r="A14" s="36" t="s">
        <v>3</v>
      </c>
      <c r="B14" s="36" t="s">
        <v>18</v>
      </c>
      <c r="C14" s="37">
        <v>185</v>
      </c>
      <c r="D14" s="37">
        <f t="shared" si="0"/>
        <v>185</v>
      </c>
      <c r="E14" s="36">
        <v>93</v>
      </c>
      <c r="F14" s="38">
        <f t="shared" si="1"/>
        <v>0.50270270270270268</v>
      </c>
      <c r="G14" s="36">
        <v>156</v>
      </c>
      <c r="H14" s="38">
        <f t="shared" si="2"/>
        <v>0.84324324324324329</v>
      </c>
      <c r="I14" s="36">
        <v>154</v>
      </c>
      <c r="J14" s="38">
        <f t="shared" si="3"/>
        <v>0.83243243243243248</v>
      </c>
      <c r="K14" s="36">
        <v>144</v>
      </c>
      <c r="L14" s="38">
        <f t="shared" si="4"/>
        <v>0.77837837837837842</v>
      </c>
      <c r="M14" s="36">
        <v>137</v>
      </c>
      <c r="N14" s="38">
        <f t="shared" si="5"/>
        <v>0.74054054054054053</v>
      </c>
      <c r="O14" s="36">
        <v>161</v>
      </c>
      <c r="P14" s="38">
        <f t="shared" si="6"/>
        <v>0.87027027027027026</v>
      </c>
      <c r="Q14" s="36">
        <v>89</v>
      </c>
      <c r="R14" s="38">
        <f t="shared" si="7"/>
        <v>0.48108108108108111</v>
      </c>
      <c r="S14" s="36">
        <v>154</v>
      </c>
      <c r="T14" s="38">
        <f t="shared" si="8"/>
        <v>0.83243243243243248</v>
      </c>
      <c r="U14" s="36">
        <v>172</v>
      </c>
      <c r="V14" s="38">
        <f t="shared" si="9"/>
        <v>0.92972972972972978</v>
      </c>
      <c r="W14" s="36">
        <v>127</v>
      </c>
      <c r="X14" s="38">
        <f t="shared" si="10"/>
        <v>0.68648648648648647</v>
      </c>
      <c r="Z14" s="25">
        <f>cálculos!O14</f>
        <v>0</v>
      </c>
      <c r="AA14" s="26">
        <f t="shared" si="11"/>
        <v>0</v>
      </c>
      <c r="AB14" s="25">
        <f>cálculos!P14</f>
        <v>0</v>
      </c>
      <c r="AC14" s="26">
        <f t="shared" si="12"/>
        <v>0</v>
      </c>
      <c r="AE14" s="45">
        <v>0.1</v>
      </c>
      <c r="AF14" s="33">
        <f>COUNTIF($AA$2:$AA$79,"=0,1")</f>
        <v>12</v>
      </c>
    </row>
    <row r="15" spans="1:32" x14ac:dyDescent="0.25">
      <c r="A15" s="36" t="s">
        <v>5</v>
      </c>
      <c r="B15" s="36" t="s">
        <v>19</v>
      </c>
      <c r="C15" s="37">
        <v>87</v>
      </c>
      <c r="D15" s="37">
        <f t="shared" si="0"/>
        <v>87</v>
      </c>
      <c r="E15" s="36">
        <v>100</v>
      </c>
      <c r="F15" s="38">
        <f t="shared" si="1"/>
        <v>1.1494252873563218</v>
      </c>
      <c r="G15" s="36">
        <v>94</v>
      </c>
      <c r="H15" s="38">
        <f t="shared" si="2"/>
        <v>1.0804597701149425</v>
      </c>
      <c r="I15" s="36">
        <v>95</v>
      </c>
      <c r="J15" s="38">
        <f t="shared" si="3"/>
        <v>1.0919540229885059</v>
      </c>
      <c r="K15" s="36">
        <v>121</v>
      </c>
      <c r="L15" s="38">
        <f t="shared" si="4"/>
        <v>1.3908045977011494</v>
      </c>
      <c r="M15" s="36">
        <v>110</v>
      </c>
      <c r="N15" s="38">
        <f t="shared" si="5"/>
        <v>1.264367816091954</v>
      </c>
      <c r="O15" s="36">
        <v>104</v>
      </c>
      <c r="P15" s="38">
        <f t="shared" si="6"/>
        <v>1.1954022988505748</v>
      </c>
      <c r="Q15" s="36">
        <v>141</v>
      </c>
      <c r="R15" s="38">
        <f t="shared" si="7"/>
        <v>1.6206896551724137</v>
      </c>
      <c r="S15" s="36">
        <v>98</v>
      </c>
      <c r="T15" s="38">
        <f t="shared" si="8"/>
        <v>1.1264367816091954</v>
      </c>
      <c r="U15" s="36">
        <v>117</v>
      </c>
      <c r="V15" s="38">
        <f t="shared" si="9"/>
        <v>1.3448275862068966</v>
      </c>
      <c r="W15" s="36">
        <v>88</v>
      </c>
      <c r="X15" s="38">
        <f t="shared" si="10"/>
        <v>1.0114942528735633</v>
      </c>
      <c r="Z15" s="25">
        <f>cálculos!O15</f>
        <v>10</v>
      </c>
      <c r="AA15" s="26">
        <f t="shared" si="11"/>
        <v>1</v>
      </c>
      <c r="AB15" s="25">
        <f>cálculos!P15</f>
        <v>4</v>
      </c>
      <c r="AC15" s="26">
        <f t="shared" si="12"/>
        <v>1</v>
      </c>
      <c r="AE15" s="45">
        <v>0.2</v>
      </c>
      <c r="AF15" s="33">
        <f>COUNTIF($AA$2:$AA$79,"=0,2")</f>
        <v>5</v>
      </c>
    </row>
    <row r="16" spans="1:32" x14ac:dyDescent="0.25">
      <c r="A16" s="36" t="s">
        <v>2</v>
      </c>
      <c r="B16" s="36" t="s">
        <v>20</v>
      </c>
      <c r="C16" s="37">
        <v>241</v>
      </c>
      <c r="D16" s="37">
        <f t="shared" si="0"/>
        <v>241</v>
      </c>
      <c r="E16" s="36">
        <v>155</v>
      </c>
      <c r="F16" s="38">
        <f t="shared" si="1"/>
        <v>0.6431535269709544</v>
      </c>
      <c r="G16" s="36">
        <v>186</v>
      </c>
      <c r="H16" s="38">
        <f t="shared" si="2"/>
        <v>0.77178423236514526</v>
      </c>
      <c r="I16" s="36">
        <v>187</v>
      </c>
      <c r="J16" s="38">
        <f t="shared" si="3"/>
        <v>0.77593360995850624</v>
      </c>
      <c r="K16" s="36">
        <v>174</v>
      </c>
      <c r="L16" s="38">
        <f t="shared" si="4"/>
        <v>0.72199170124481327</v>
      </c>
      <c r="M16" s="36">
        <v>167</v>
      </c>
      <c r="N16" s="38">
        <f t="shared" si="5"/>
        <v>0.69294605809128629</v>
      </c>
      <c r="O16" s="36">
        <v>191</v>
      </c>
      <c r="P16" s="38">
        <f t="shared" si="6"/>
        <v>0.79253112033195017</v>
      </c>
      <c r="Q16" s="36">
        <v>1332</v>
      </c>
      <c r="R16" s="38">
        <f t="shared" si="7"/>
        <v>5.5269709543568464</v>
      </c>
      <c r="S16" s="36">
        <v>176</v>
      </c>
      <c r="T16" s="38">
        <f t="shared" si="8"/>
        <v>0.73029045643153523</v>
      </c>
      <c r="U16" s="36">
        <v>223</v>
      </c>
      <c r="V16" s="38">
        <f t="shared" si="9"/>
        <v>0.92531120331950212</v>
      </c>
      <c r="W16" s="36">
        <v>162</v>
      </c>
      <c r="X16" s="38">
        <f t="shared" si="10"/>
        <v>0.67219917012448138</v>
      </c>
      <c r="Z16" s="25">
        <f>cálculos!O16</f>
        <v>1</v>
      </c>
      <c r="AA16" s="26">
        <f t="shared" si="11"/>
        <v>0.1</v>
      </c>
      <c r="AB16" s="25">
        <f>cálculos!P16</f>
        <v>0</v>
      </c>
      <c r="AC16" s="26">
        <f t="shared" si="12"/>
        <v>0</v>
      </c>
      <c r="AE16" s="45">
        <v>0.3</v>
      </c>
      <c r="AF16" s="33">
        <f>COUNTIF($AA$2:$AA$79,"=0,3")</f>
        <v>5</v>
      </c>
    </row>
    <row r="17" spans="1:32" x14ac:dyDescent="0.25">
      <c r="A17" s="36" t="s">
        <v>5</v>
      </c>
      <c r="B17" s="36" t="s">
        <v>21</v>
      </c>
      <c r="C17" s="37">
        <v>2579</v>
      </c>
      <c r="D17" s="37">
        <f t="shared" si="0"/>
        <v>2579</v>
      </c>
      <c r="E17" s="36">
        <v>2427</v>
      </c>
      <c r="F17" s="38">
        <f t="shared" si="1"/>
        <v>0.94106242729740208</v>
      </c>
      <c r="G17" s="36">
        <v>1930</v>
      </c>
      <c r="H17" s="38">
        <f t="shared" si="2"/>
        <v>0.74835207444746021</v>
      </c>
      <c r="I17" s="36">
        <v>1916</v>
      </c>
      <c r="J17" s="38">
        <f t="shared" si="3"/>
        <v>0.7429236138037999</v>
      </c>
      <c r="K17" s="36">
        <v>2106</v>
      </c>
      <c r="L17" s="38">
        <f t="shared" si="4"/>
        <v>0.81659557968204732</v>
      </c>
      <c r="M17" s="36">
        <v>1993</v>
      </c>
      <c r="N17" s="38">
        <f t="shared" si="5"/>
        <v>0.77278014734393174</v>
      </c>
      <c r="O17" s="36">
        <v>2005</v>
      </c>
      <c r="P17" s="38">
        <f t="shared" si="6"/>
        <v>0.77743311360992629</v>
      </c>
      <c r="Q17" s="36">
        <v>3531</v>
      </c>
      <c r="R17" s="38">
        <f t="shared" si="7"/>
        <v>1.3691353237689026</v>
      </c>
      <c r="S17" s="36">
        <v>1760</v>
      </c>
      <c r="T17" s="38">
        <f t="shared" si="8"/>
        <v>0.68243505234587054</v>
      </c>
      <c r="U17" s="36">
        <v>1990</v>
      </c>
      <c r="V17" s="38">
        <f t="shared" si="9"/>
        <v>0.77161690577743314</v>
      </c>
      <c r="W17" s="36">
        <v>1728</v>
      </c>
      <c r="X17" s="38">
        <f t="shared" si="10"/>
        <v>0.67002714230321825</v>
      </c>
      <c r="Z17" s="25">
        <f>cálculos!O17</f>
        <v>2</v>
      </c>
      <c r="AA17" s="26">
        <f t="shared" si="11"/>
        <v>0.2</v>
      </c>
      <c r="AB17" s="25">
        <f>cálculos!P17</f>
        <v>0</v>
      </c>
      <c r="AC17" s="26">
        <f t="shared" si="12"/>
        <v>0</v>
      </c>
      <c r="AE17" s="45">
        <v>0.4</v>
      </c>
      <c r="AF17" s="33">
        <f>COUNTIF($AA$2:$AA$79,"=0,4")</f>
        <v>3</v>
      </c>
    </row>
    <row r="18" spans="1:32" x14ac:dyDescent="0.25">
      <c r="A18" s="36" t="s">
        <v>2</v>
      </c>
      <c r="B18" s="36" t="s">
        <v>22</v>
      </c>
      <c r="C18" s="37">
        <v>5650</v>
      </c>
      <c r="D18" s="37">
        <f t="shared" si="0"/>
        <v>5650</v>
      </c>
      <c r="E18" s="36">
        <v>3473</v>
      </c>
      <c r="F18" s="38">
        <f t="shared" si="1"/>
        <v>0.61469026548672567</v>
      </c>
      <c r="G18" s="36">
        <v>4309</v>
      </c>
      <c r="H18" s="38">
        <f t="shared" si="2"/>
        <v>0.76265486725663711</v>
      </c>
      <c r="I18" s="36">
        <v>4308</v>
      </c>
      <c r="J18" s="38">
        <f t="shared" si="3"/>
        <v>0.76247787610619466</v>
      </c>
      <c r="K18" s="36">
        <v>4688</v>
      </c>
      <c r="L18" s="38">
        <f t="shared" si="4"/>
        <v>0.82973451327433634</v>
      </c>
      <c r="M18" s="36">
        <v>4308</v>
      </c>
      <c r="N18" s="38">
        <f t="shared" si="5"/>
        <v>0.76247787610619466</v>
      </c>
      <c r="O18" s="36">
        <v>4580</v>
      </c>
      <c r="P18" s="38">
        <f t="shared" si="6"/>
        <v>0.81061946902654869</v>
      </c>
      <c r="Q18" s="36">
        <v>335</v>
      </c>
      <c r="R18" s="38">
        <f t="shared" si="7"/>
        <v>5.9292035398230088E-2</v>
      </c>
      <c r="S18" s="36">
        <v>4370</v>
      </c>
      <c r="T18" s="38">
        <f t="shared" si="8"/>
        <v>0.77345132743362832</v>
      </c>
      <c r="U18" s="36">
        <v>4706</v>
      </c>
      <c r="V18" s="38">
        <f t="shared" si="9"/>
        <v>0.83292035398230091</v>
      </c>
      <c r="W18" s="36">
        <v>4041</v>
      </c>
      <c r="X18" s="38">
        <f t="shared" si="10"/>
        <v>0.71522123893805312</v>
      </c>
      <c r="Z18" s="25">
        <f>cálculos!O18</f>
        <v>0</v>
      </c>
      <c r="AA18" s="26">
        <f t="shared" si="11"/>
        <v>0</v>
      </c>
      <c r="AB18" s="25">
        <f>cálculos!P18</f>
        <v>0</v>
      </c>
      <c r="AC18" s="26">
        <f t="shared" si="12"/>
        <v>0</v>
      </c>
      <c r="AE18" s="45">
        <v>0.5</v>
      </c>
      <c r="AF18" s="33">
        <f>COUNTIF($AA$2:$AA$79,"=0,5")</f>
        <v>4</v>
      </c>
    </row>
    <row r="19" spans="1:32" x14ac:dyDescent="0.25">
      <c r="A19" s="36" t="s">
        <v>5</v>
      </c>
      <c r="B19" s="36" t="s">
        <v>23</v>
      </c>
      <c r="C19" s="37">
        <v>435</v>
      </c>
      <c r="D19" s="37">
        <f t="shared" si="0"/>
        <v>435</v>
      </c>
      <c r="E19" s="36">
        <v>429</v>
      </c>
      <c r="F19" s="38">
        <f t="shared" si="1"/>
        <v>0.98620689655172411</v>
      </c>
      <c r="G19" s="36">
        <v>376</v>
      </c>
      <c r="H19" s="38">
        <f t="shared" si="2"/>
        <v>0.86436781609195401</v>
      </c>
      <c r="I19" s="36">
        <v>382</v>
      </c>
      <c r="J19" s="38">
        <f t="shared" si="3"/>
        <v>0.8781609195402299</v>
      </c>
      <c r="K19" s="36">
        <v>353</v>
      </c>
      <c r="L19" s="38">
        <f t="shared" si="4"/>
        <v>0.81149425287356325</v>
      </c>
      <c r="M19" s="36">
        <v>359</v>
      </c>
      <c r="N19" s="38">
        <f t="shared" si="5"/>
        <v>0.82528735632183903</v>
      </c>
      <c r="O19" s="36">
        <v>346</v>
      </c>
      <c r="P19" s="38">
        <f t="shared" si="6"/>
        <v>0.79540229885057467</v>
      </c>
      <c r="Q19" s="36">
        <v>665</v>
      </c>
      <c r="R19" s="38">
        <f t="shared" si="7"/>
        <v>1.5287356321839081</v>
      </c>
      <c r="S19" s="36">
        <v>378</v>
      </c>
      <c r="T19" s="38">
        <f t="shared" si="8"/>
        <v>0.86896551724137927</v>
      </c>
      <c r="U19" s="36">
        <v>439</v>
      </c>
      <c r="V19" s="38">
        <f t="shared" si="9"/>
        <v>1.0091954022988505</v>
      </c>
      <c r="W19" s="36">
        <v>376</v>
      </c>
      <c r="X19" s="38">
        <f t="shared" si="10"/>
        <v>0.86436781609195401</v>
      </c>
      <c r="Z19" s="25">
        <f>cálculos!O19</f>
        <v>3</v>
      </c>
      <c r="AA19" s="26">
        <f t="shared" si="11"/>
        <v>0.30000000000000004</v>
      </c>
      <c r="AB19" s="25">
        <f>cálculos!P19</f>
        <v>1</v>
      </c>
      <c r="AC19" s="26">
        <f t="shared" si="12"/>
        <v>0.25</v>
      </c>
      <c r="AE19" s="45">
        <v>0.6</v>
      </c>
      <c r="AF19" s="33">
        <f>COUNTIF($AA$2:$AA$79,"=0,6")</f>
        <v>5</v>
      </c>
    </row>
    <row r="20" spans="1:32" x14ac:dyDescent="0.25">
      <c r="A20" s="36" t="s">
        <v>4</v>
      </c>
      <c r="B20" s="36" t="s">
        <v>24</v>
      </c>
      <c r="C20" s="37">
        <v>1575</v>
      </c>
      <c r="D20" s="37">
        <f t="shared" si="0"/>
        <v>1575</v>
      </c>
      <c r="E20" s="36">
        <v>1583</v>
      </c>
      <c r="F20" s="38">
        <f t="shared" si="1"/>
        <v>1.005079365079365</v>
      </c>
      <c r="G20" s="36">
        <v>859</v>
      </c>
      <c r="H20" s="38">
        <f t="shared" si="2"/>
        <v>0.54539682539682544</v>
      </c>
      <c r="I20" s="36">
        <v>854</v>
      </c>
      <c r="J20" s="38">
        <f t="shared" si="3"/>
        <v>0.54222222222222227</v>
      </c>
      <c r="K20" s="36">
        <v>923</v>
      </c>
      <c r="L20" s="38">
        <f t="shared" si="4"/>
        <v>0.58603174603174601</v>
      </c>
      <c r="M20" s="36">
        <v>896</v>
      </c>
      <c r="N20" s="38">
        <f t="shared" si="5"/>
        <v>0.56888888888888889</v>
      </c>
      <c r="O20" s="36">
        <v>877</v>
      </c>
      <c r="P20" s="38">
        <f t="shared" si="6"/>
        <v>0.55682539682539678</v>
      </c>
      <c r="Q20" s="36">
        <v>162</v>
      </c>
      <c r="R20" s="38">
        <f t="shared" si="7"/>
        <v>0.10285714285714286</v>
      </c>
      <c r="S20" s="36">
        <v>875</v>
      </c>
      <c r="T20" s="38">
        <f t="shared" si="8"/>
        <v>0.55555555555555558</v>
      </c>
      <c r="U20" s="36">
        <v>1004</v>
      </c>
      <c r="V20" s="38">
        <f t="shared" si="9"/>
        <v>0.6374603174603175</v>
      </c>
      <c r="W20" s="36">
        <v>897</v>
      </c>
      <c r="X20" s="38">
        <f t="shared" si="10"/>
        <v>0.56952380952380954</v>
      </c>
      <c r="Z20" s="25">
        <f>cálculos!O20</f>
        <v>1</v>
      </c>
      <c r="AA20" s="26">
        <f t="shared" si="11"/>
        <v>0.1</v>
      </c>
      <c r="AB20" s="25">
        <f>cálculos!P20</f>
        <v>0</v>
      </c>
      <c r="AC20" s="26">
        <f t="shared" si="12"/>
        <v>0</v>
      </c>
      <c r="AE20" s="45">
        <v>0.7</v>
      </c>
      <c r="AF20" s="33">
        <f>COUNTIF($AA$2:$AA$79,"=0,7")</f>
        <v>6</v>
      </c>
    </row>
    <row r="21" spans="1:32" x14ac:dyDescent="0.25">
      <c r="A21" s="36" t="s">
        <v>3</v>
      </c>
      <c r="B21" s="36" t="s">
        <v>25</v>
      </c>
      <c r="C21" s="37">
        <v>406</v>
      </c>
      <c r="D21" s="37">
        <f t="shared" si="0"/>
        <v>406</v>
      </c>
      <c r="E21" s="36">
        <v>17</v>
      </c>
      <c r="F21" s="38">
        <f t="shared" si="1"/>
        <v>4.1871921182266007E-2</v>
      </c>
      <c r="G21" s="36">
        <v>290</v>
      </c>
      <c r="H21" s="38">
        <f t="shared" si="2"/>
        <v>0.7142857142857143</v>
      </c>
      <c r="I21" s="36">
        <v>280</v>
      </c>
      <c r="J21" s="38">
        <f t="shared" si="3"/>
        <v>0.68965517241379315</v>
      </c>
      <c r="K21" s="36">
        <v>198</v>
      </c>
      <c r="L21" s="38">
        <f t="shared" si="4"/>
        <v>0.48768472906403942</v>
      </c>
      <c r="M21" s="36">
        <v>177</v>
      </c>
      <c r="N21" s="38">
        <f t="shared" si="5"/>
        <v>0.43596059113300495</v>
      </c>
      <c r="O21" s="36">
        <v>195</v>
      </c>
      <c r="P21" s="38">
        <f t="shared" si="6"/>
        <v>0.48029556650246308</v>
      </c>
      <c r="Q21" s="36">
        <v>9</v>
      </c>
      <c r="R21" s="38">
        <f t="shared" si="7"/>
        <v>2.2167487684729065E-2</v>
      </c>
      <c r="S21" s="36">
        <v>154</v>
      </c>
      <c r="T21" s="38">
        <f t="shared" si="8"/>
        <v>0.37931034482758619</v>
      </c>
      <c r="U21" s="36">
        <v>224</v>
      </c>
      <c r="V21" s="38">
        <f t="shared" si="9"/>
        <v>0.55172413793103448</v>
      </c>
      <c r="W21" s="36">
        <v>174</v>
      </c>
      <c r="X21" s="38">
        <f t="shared" si="10"/>
        <v>0.42857142857142855</v>
      </c>
      <c r="Z21" s="25">
        <f>cálculos!O21</f>
        <v>0</v>
      </c>
      <c r="AA21" s="26">
        <f t="shared" si="11"/>
        <v>0</v>
      </c>
      <c r="AB21" s="25">
        <f>cálculos!P21</f>
        <v>0</v>
      </c>
      <c r="AC21" s="26">
        <f t="shared" si="12"/>
        <v>0</v>
      </c>
      <c r="AE21" s="45">
        <v>0.8</v>
      </c>
      <c r="AF21" s="33">
        <f>COUNTIF($AA$2:$AA$79,"=0,8")</f>
        <v>4</v>
      </c>
    </row>
    <row r="22" spans="1:32" x14ac:dyDescent="0.25">
      <c r="A22" s="36" t="s">
        <v>2</v>
      </c>
      <c r="B22" s="36" t="s">
        <v>26</v>
      </c>
      <c r="C22" s="37">
        <v>180</v>
      </c>
      <c r="D22" s="37">
        <f t="shared" si="0"/>
        <v>180</v>
      </c>
      <c r="E22" s="36">
        <v>12</v>
      </c>
      <c r="F22" s="38">
        <f t="shared" si="1"/>
        <v>6.6666666666666666E-2</v>
      </c>
      <c r="G22" s="36">
        <v>156</v>
      </c>
      <c r="H22" s="38">
        <f t="shared" si="2"/>
        <v>0.8666666666666667</v>
      </c>
      <c r="I22" s="36">
        <v>157</v>
      </c>
      <c r="J22" s="38">
        <f t="shared" si="3"/>
        <v>0.87222222222222223</v>
      </c>
      <c r="K22" s="36">
        <v>158</v>
      </c>
      <c r="L22" s="38">
        <f t="shared" si="4"/>
        <v>0.87777777777777777</v>
      </c>
      <c r="M22" s="36">
        <v>164</v>
      </c>
      <c r="N22" s="38">
        <f t="shared" si="5"/>
        <v>0.91111111111111109</v>
      </c>
      <c r="O22" s="36">
        <v>135</v>
      </c>
      <c r="P22" s="38">
        <f t="shared" si="6"/>
        <v>0.75</v>
      </c>
      <c r="Q22" s="36">
        <v>9</v>
      </c>
      <c r="R22" s="38">
        <f t="shared" si="7"/>
        <v>0.05</v>
      </c>
      <c r="S22" s="36">
        <v>147</v>
      </c>
      <c r="T22" s="38">
        <f t="shared" si="8"/>
        <v>0.81666666666666665</v>
      </c>
      <c r="U22" s="36">
        <v>152</v>
      </c>
      <c r="V22" s="38">
        <f t="shared" si="9"/>
        <v>0.84444444444444444</v>
      </c>
      <c r="W22" s="36">
        <v>138</v>
      </c>
      <c r="X22" s="38">
        <f t="shared" si="10"/>
        <v>0.76666666666666672</v>
      </c>
      <c r="Z22" s="25">
        <f>cálculos!O22</f>
        <v>1</v>
      </c>
      <c r="AA22" s="26">
        <f t="shared" si="11"/>
        <v>0.1</v>
      </c>
      <c r="AB22" s="25">
        <f>cálculos!P22</f>
        <v>0</v>
      </c>
      <c r="AC22" s="26">
        <f t="shared" si="12"/>
        <v>0</v>
      </c>
      <c r="AE22" s="45">
        <v>0.9</v>
      </c>
      <c r="AF22" s="33">
        <f>COUNTIF($AA$2:$AA$79,"=0,9")</f>
        <v>4</v>
      </c>
    </row>
    <row r="23" spans="1:32" x14ac:dyDescent="0.25">
      <c r="A23" s="36" t="s">
        <v>5</v>
      </c>
      <c r="B23" s="36" t="s">
        <v>27</v>
      </c>
      <c r="C23" s="37">
        <v>58</v>
      </c>
      <c r="D23" s="37">
        <f t="shared" si="0"/>
        <v>58</v>
      </c>
      <c r="E23" s="36">
        <v>34</v>
      </c>
      <c r="F23" s="38">
        <f t="shared" si="1"/>
        <v>0.58620689655172409</v>
      </c>
      <c r="G23" s="36">
        <v>46</v>
      </c>
      <c r="H23" s="38">
        <f t="shared" si="2"/>
        <v>0.7931034482758621</v>
      </c>
      <c r="I23" s="36">
        <v>44</v>
      </c>
      <c r="J23" s="38">
        <f t="shared" si="3"/>
        <v>0.75862068965517238</v>
      </c>
      <c r="K23" s="36">
        <v>42</v>
      </c>
      <c r="L23" s="38">
        <f t="shared" si="4"/>
        <v>0.72413793103448276</v>
      </c>
      <c r="M23" s="36">
        <v>35</v>
      </c>
      <c r="N23" s="38">
        <f t="shared" si="5"/>
        <v>0.60344827586206895</v>
      </c>
      <c r="O23" s="36">
        <v>40</v>
      </c>
      <c r="P23" s="38">
        <f t="shared" si="6"/>
        <v>0.68965517241379315</v>
      </c>
      <c r="Q23" s="36">
        <v>397</v>
      </c>
      <c r="R23" s="38">
        <f t="shared" si="7"/>
        <v>6.8448275862068968</v>
      </c>
      <c r="S23" s="36">
        <v>67</v>
      </c>
      <c r="T23" s="38">
        <f t="shared" si="8"/>
        <v>1.1551724137931034</v>
      </c>
      <c r="U23" s="36">
        <v>61</v>
      </c>
      <c r="V23" s="38">
        <f t="shared" si="9"/>
        <v>1.0517241379310345</v>
      </c>
      <c r="W23" s="36">
        <v>66</v>
      </c>
      <c r="X23" s="38">
        <f t="shared" si="10"/>
        <v>1.1379310344827587</v>
      </c>
      <c r="Z23" s="25">
        <f>cálculos!O23</f>
        <v>4</v>
      </c>
      <c r="AA23" s="26">
        <f t="shared" si="11"/>
        <v>0.4</v>
      </c>
      <c r="AB23" s="25">
        <f>cálculos!P23</f>
        <v>1</v>
      </c>
      <c r="AC23" s="26">
        <f t="shared" si="12"/>
        <v>0.25</v>
      </c>
      <c r="AE23" s="45">
        <v>1</v>
      </c>
      <c r="AF23" s="33">
        <f>COUNTIF($AA$2:$AA$79,"=1,0")</f>
        <v>1</v>
      </c>
    </row>
    <row r="24" spans="1:32" x14ac:dyDescent="0.25">
      <c r="A24" s="36" t="s">
        <v>2</v>
      </c>
      <c r="B24" s="36" t="s">
        <v>28</v>
      </c>
      <c r="C24" s="37">
        <v>505</v>
      </c>
      <c r="D24" s="37">
        <f t="shared" si="0"/>
        <v>505</v>
      </c>
      <c r="E24" s="36">
        <v>258</v>
      </c>
      <c r="F24" s="38">
        <f t="shared" si="1"/>
        <v>0.5108910891089109</v>
      </c>
      <c r="G24" s="36">
        <v>441</v>
      </c>
      <c r="H24" s="38">
        <f t="shared" si="2"/>
        <v>0.87326732673267327</v>
      </c>
      <c r="I24" s="36">
        <v>440</v>
      </c>
      <c r="J24" s="38">
        <f t="shared" si="3"/>
        <v>0.87128712871287128</v>
      </c>
      <c r="K24" s="36">
        <v>423</v>
      </c>
      <c r="L24" s="38">
        <f t="shared" si="4"/>
        <v>0.83762376237623759</v>
      </c>
      <c r="M24" s="36">
        <v>418</v>
      </c>
      <c r="N24" s="38">
        <f t="shared" si="5"/>
        <v>0.82772277227722768</v>
      </c>
      <c r="O24" s="36">
        <v>421</v>
      </c>
      <c r="P24" s="38">
        <f t="shared" si="6"/>
        <v>0.83366336633663363</v>
      </c>
      <c r="Q24" s="36">
        <v>72</v>
      </c>
      <c r="R24" s="38">
        <f t="shared" si="7"/>
        <v>0.14257425742574256</v>
      </c>
      <c r="S24" s="36">
        <v>441</v>
      </c>
      <c r="T24" s="38">
        <f t="shared" si="8"/>
        <v>0.87326732673267327</v>
      </c>
      <c r="U24" s="36">
        <v>485</v>
      </c>
      <c r="V24" s="38">
        <f t="shared" si="9"/>
        <v>0.96039603960396036</v>
      </c>
      <c r="W24" s="36">
        <v>442</v>
      </c>
      <c r="X24" s="38">
        <f t="shared" si="10"/>
        <v>0.87524752475247525</v>
      </c>
      <c r="Z24" s="25">
        <f>cálculos!O24</f>
        <v>1</v>
      </c>
      <c r="AA24" s="26">
        <f t="shared" si="11"/>
        <v>0.1</v>
      </c>
      <c r="AB24" s="25">
        <f>cálculos!P24</f>
        <v>1</v>
      </c>
      <c r="AC24" s="26">
        <f t="shared" si="12"/>
        <v>0.25</v>
      </c>
    </row>
    <row r="25" spans="1:32" x14ac:dyDescent="0.25">
      <c r="A25" s="36" t="s">
        <v>5</v>
      </c>
      <c r="B25" s="36" t="s">
        <v>29</v>
      </c>
      <c r="C25" s="37">
        <v>84</v>
      </c>
      <c r="D25" s="37">
        <f t="shared" si="0"/>
        <v>84</v>
      </c>
      <c r="E25" s="36">
        <v>87</v>
      </c>
      <c r="F25" s="38">
        <f t="shared" si="1"/>
        <v>1.0357142857142858</v>
      </c>
      <c r="G25" s="36">
        <v>91</v>
      </c>
      <c r="H25" s="38">
        <f t="shared" si="2"/>
        <v>1.0833333333333333</v>
      </c>
      <c r="I25" s="36">
        <v>87</v>
      </c>
      <c r="J25" s="38">
        <f t="shared" si="3"/>
        <v>1.0357142857142858</v>
      </c>
      <c r="K25" s="36">
        <v>95</v>
      </c>
      <c r="L25" s="38">
        <f t="shared" si="4"/>
        <v>1.1309523809523809</v>
      </c>
      <c r="M25" s="36">
        <v>89</v>
      </c>
      <c r="N25" s="38">
        <f t="shared" si="5"/>
        <v>1.0595238095238095</v>
      </c>
      <c r="O25" s="36">
        <v>97</v>
      </c>
      <c r="P25" s="38">
        <f t="shared" si="6"/>
        <v>1.1547619047619047</v>
      </c>
      <c r="Q25" s="36">
        <v>239</v>
      </c>
      <c r="R25" s="38">
        <f t="shared" si="7"/>
        <v>2.8452380952380953</v>
      </c>
      <c r="S25" s="36">
        <v>84</v>
      </c>
      <c r="T25" s="38">
        <f t="shared" si="8"/>
        <v>1</v>
      </c>
      <c r="U25" s="36">
        <v>75</v>
      </c>
      <c r="V25" s="38">
        <f t="shared" si="9"/>
        <v>0.8928571428571429</v>
      </c>
      <c r="W25" s="36">
        <v>76</v>
      </c>
      <c r="X25" s="38">
        <f t="shared" si="10"/>
        <v>0.90476190476190477</v>
      </c>
      <c r="Z25" s="25">
        <f>cálculos!O25</f>
        <v>8</v>
      </c>
      <c r="AA25" s="26">
        <f t="shared" si="11"/>
        <v>0.8</v>
      </c>
      <c r="AB25" s="25">
        <f>cálculos!P25</f>
        <v>3</v>
      </c>
      <c r="AC25" s="26">
        <f t="shared" si="12"/>
        <v>0.75</v>
      </c>
    </row>
    <row r="26" spans="1:32" x14ac:dyDescent="0.25">
      <c r="A26" s="36" t="s">
        <v>3</v>
      </c>
      <c r="B26" s="36" t="s">
        <v>30</v>
      </c>
      <c r="C26" s="37">
        <v>287</v>
      </c>
      <c r="D26" s="37">
        <f t="shared" si="0"/>
        <v>287</v>
      </c>
      <c r="E26" s="36">
        <v>227</v>
      </c>
      <c r="F26" s="38">
        <f t="shared" si="1"/>
        <v>0.7909407665505227</v>
      </c>
      <c r="G26" s="36">
        <v>268</v>
      </c>
      <c r="H26" s="38">
        <f t="shared" si="2"/>
        <v>0.93379790940766549</v>
      </c>
      <c r="I26" s="36">
        <v>274</v>
      </c>
      <c r="J26" s="38">
        <f t="shared" si="3"/>
        <v>0.95470383275261328</v>
      </c>
      <c r="K26" s="36">
        <v>262</v>
      </c>
      <c r="L26" s="38">
        <f t="shared" si="4"/>
        <v>0.91289198606271782</v>
      </c>
      <c r="M26" s="36">
        <v>245</v>
      </c>
      <c r="N26" s="38">
        <f t="shared" si="5"/>
        <v>0.85365853658536583</v>
      </c>
      <c r="O26" s="36">
        <v>266</v>
      </c>
      <c r="P26" s="38">
        <f t="shared" si="6"/>
        <v>0.92682926829268297</v>
      </c>
      <c r="Q26" s="36">
        <v>75</v>
      </c>
      <c r="R26" s="38">
        <f t="shared" si="7"/>
        <v>0.26132404181184671</v>
      </c>
      <c r="S26" s="36">
        <v>293</v>
      </c>
      <c r="T26" s="38">
        <f t="shared" si="8"/>
        <v>1.0209059233449478</v>
      </c>
      <c r="U26" s="36">
        <v>269</v>
      </c>
      <c r="V26" s="38">
        <f t="shared" si="9"/>
        <v>0.93728222996515675</v>
      </c>
      <c r="W26" s="36">
        <v>256</v>
      </c>
      <c r="X26" s="38">
        <f t="shared" si="10"/>
        <v>0.89198606271777003</v>
      </c>
      <c r="Z26" s="25">
        <f>cálculos!O26</f>
        <v>2</v>
      </c>
      <c r="AA26" s="26">
        <f t="shared" si="11"/>
        <v>0.2</v>
      </c>
      <c r="AB26" s="25">
        <f>cálculos!P26</f>
        <v>1</v>
      </c>
      <c r="AC26" s="26">
        <f t="shared" si="12"/>
        <v>0.25</v>
      </c>
    </row>
    <row r="27" spans="1:32" x14ac:dyDescent="0.25">
      <c r="A27" s="36" t="s">
        <v>2</v>
      </c>
      <c r="B27" s="36" t="s">
        <v>31</v>
      </c>
      <c r="C27" s="37">
        <v>267</v>
      </c>
      <c r="D27" s="37">
        <f t="shared" si="0"/>
        <v>267</v>
      </c>
      <c r="E27" s="36">
        <v>58</v>
      </c>
      <c r="F27" s="38">
        <f t="shared" si="1"/>
        <v>0.21722846441947566</v>
      </c>
      <c r="G27" s="36">
        <v>79</v>
      </c>
      <c r="H27" s="38">
        <f t="shared" si="2"/>
        <v>0.29588014981273408</v>
      </c>
      <c r="I27" s="36">
        <v>80</v>
      </c>
      <c r="J27" s="38">
        <f t="shared" si="3"/>
        <v>0.29962546816479402</v>
      </c>
      <c r="K27" s="36">
        <v>85</v>
      </c>
      <c r="L27" s="38">
        <f t="shared" si="4"/>
        <v>0.31835205992509363</v>
      </c>
      <c r="M27" s="36">
        <v>86</v>
      </c>
      <c r="N27" s="38">
        <f t="shared" si="5"/>
        <v>0.32209737827715357</v>
      </c>
      <c r="O27" s="36">
        <v>82</v>
      </c>
      <c r="P27" s="38">
        <f t="shared" si="6"/>
        <v>0.30711610486891383</v>
      </c>
      <c r="Q27" s="36">
        <v>136</v>
      </c>
      <c r="R27" s="38">
        <f t="shared" si="7"/>
        <v>0.50936329588014984</v>
      </c>
      <c r="S27" s="36">
        <v>82</v>
      </c>
      <c r="T27" s="38">
        <f t="shared" si="8"/>
        <v>0.30711610486891383</v>
      </c>
      <c r="U27" s="36">
        <v>82</v>
      </c>
      <c r="V27" s="38">
        <f t="shared" si="9"/>
        <v>0.30711610486891383</v>
      </c>
      <c r="W27" s="36">
        <v>92</v>
      </c>
      <c r="X27" s="38">
        <f t="shared" si="10"/>
        <v>0.34456928838951312</v>
      </c>
      <c r="Z27" s="25">
        <f>cálculos!O27</f>
        <v>0</v>
      </c>
      <c r="AA27" s="26">
        <f t="shared" si="11"/>
        <v>0</v>
      </c>
      <c r="AB27" s="25">
        <f>cálculos!P27</f>
        <v>0</v>
      </c>
      <c r="AC27" s="26">
        <f t="shared" si="12"/>
        <v>0</v>
      </c>
    </row>
    <row r="28" spans="1:32" x14ac:dyDescent="0.25">
      <c r="A28" s="36" t="s">
        <v>4</v>
      </c>
      <c r="B28" s="36" t="s">
        <v>32</v>
      </c>
      <c r="C28" s="37">
        <v>133</v>
      </c>
      <c r="D28" s="37">
        <f t="shared" si="0"/>
        <v>133</v>
      </c>
      <c r="E28" s="36">
        <v>57</v>
      </c>
      <c r="F28" s="38">
        <f t="shared" si="1"/>
        <v>0.42857142857142855</v>
      </c>
      <c r="G28" s="36">
        <v>134</v>
      </c>
      <c r="H28" s="38">
        <f t="shared" si="2"/>
        <v>1.0075187969924813</v>
      </c>
      <c r="I28" s="36">
        <v>140</v>
      </c>
      <c r="J28" s="38">
        <f t="shared" si="3"/>
        <v>1.0526315789473684</v>
      </c>
      <c r="K28" s="36">
        <v>129</v>
      </c>
      <c r="L28" s="38">
        <f t="shared" si="4"/>
        <v>0.96992481203007519</v>
      </c>
      <c r="M28" s="36">
        <v>131</v>
      </c>
      <c r="N28" s="38">
        <f t="shared" si="5"/>
        <v>0.98496240601503759</v>
      </c>
      <c r="O28" s="36">
        <v>131</v>
      </c>
      <c r="P28" s="38">
        <f t="shared" si="6"/>
        <v>0.98496240601503759</v>
      </c>
      <c r="Q28" s="36">
        <v>19</v>
      </c>
      <c r="R28" s="38">
        <f t="shared" si="7"/>
        <v>0.14285714285714285</v>
      </c>
      <c r="S28" s="36">
        <v>116</v>
      </c>
      <c r="T28" s="38">
        <f t="shared" si="8"/>
        <v>0.8721804511278195</v>
      </c>
      <c r="U28" s="36">
        <v>119</v>
      </c>
      <c r="V28" s="38">
        <f t="shared" si="9"/>
        <v>0.89473684210526316</v>
      </c>
      <c r="W28" s="36">
        <v>112</v>
      </c>
      <c r="X28" s="38">
        <f t="shared" si="10"/>
        <v>0.84210526315789469</v>
      </c>
      <c r="Z28" s="25">
        <f>cálculos!O28</f>
        <v>5</v>
      </c>
      <c r="AA28" s="26">
        <f t="shared" si="11"/>
        <v>0.5</v>
      </c>
      <c r="AB28" s="25">
        <f>cálculos!P28</f>
        <v>3</v>
      </c>
      <c r="AC28" s="26">
        <f t="shared" si="12"/>
        <v>0.75</v>
      </c>
    </row>
    <row r="29" spans="1:32" x14ac:dyDescent="0.25">
      <c r="A29" s="36" t="s">
        <v>5</v>
      </c>
      <c r="B29" s="36" t="s">
        <v>33</v>
      </c>
      <c r="C29" s="37">
        <v>418</v>
      </c>
      <c r="D29" s="37">
        <f t="shared" si="0"/>
        <v>418</v>
      </c>
      <c r="E29" s="36">
        <v>433</v>
      </c>
      <c r="F29" s="38">
        <f t="shared" si="1"/>
        <v>1.0358851674641147</v>
      </c>
      <c r="G29" s="36">
        <v>341</v>
      </c>
      <c r="H29" s="38">
        <f t="shared" si="2"/>
        <v>0.81578947368421051</v>
      </c>
      <c r="I29" s="36">
        <v>346</v>
      </c>
      <c r="J29" s="38">
        <f t="shared" si="3"/>
        <v>0.82775119617224879</v>
      </c>
      <c r="K29" s="36">
        <v>378</v>
      </c>
      <c r="L29" s="38">
        <f t="shared" si="4"/>
        <v>0.90430622009569372</v>
      </c>
      <c r="M29" s="36">
        <v>346</v>
      </c>
      <c r="N29" s="38">
        <f t="shared" si="5"/>
        <v>0.82775119617224879</v>
      </c>
      <c r="O29" s="36">
        <v>366</v>
      </c>
      <c r="P29" s="38">
        <f t="shared" si="6"/>
        <v>0.87559808612440193</v>
      </c>
      <c r="Q29" s="36">
        <v>845</v>
      </c>
      <c r="R29" s="38">
        <f t="shared" si="7"/>
        <v>2.0215311004784691</v>
      </c>
      <c r="S29" s="36">
        <v>324</v>
      </c>
      <c r="T29" s="38">
        <f t="shared" si="8"/>
        <v>0.77511961722488043</v>
      </c>
      <c r="U29" s="36">
        <v>402</v>
      </c>
      <c r="V29" s="38">
        <f t="shared" si="9"/>
        <v>0.96172248803827753</v>
      </c>
      <c r="W29" s="36">
        <v>313</v>
      </c>
      <c r="X29" s="38">
        <f t="shared" si="10"/>
        <v>0.74880382775119614</v>
      </c>
      <c r="Z29" s="25">
        <f>cálculos!O29</f>
        <v>3</v>
      </c>
      <c r="AA29" s="26">
        <f t="shared" si="11"/>
        <v>0.30000000000000004</v>
      </c>
      <c r="AB29" s="25">
        <f>cálculos!P29</f>
        <v>1</v>
      </c>
      <c r="AC29" s="26">
        <f t="shared" si="12"/>
        <v>0.25</v>
      </c>
    </row>
    <row r="30" spans="1:32" x14ac:dyDescent="0.25">
      <c r="A30" s="36" t="s">
        <v>2</v>
      </c>
      <c r="B30" s="36" t="s">
        <v>34</v>
      </c>
      <c r="C30" s="37">
        <v>1789</v>
      </c>
      <c r="D30" s="37">
        <f t="shared" si="0"/>
        <v>1789</v>
      </c>
      <c r="E30" s="36">
        <v>1228</v>
      </c>
      <c r="F30" s="38">
        <f t="shared" si="1"/>
        <v>0.68641699273337065</v>
      </c>
      <c r="G30" s="36">
        <v>1019</v>
      </c>
      <c r="H30" s="38">
        <f t="shared" si="2"/>
        <v>0.56959195081050862</v>
      </c>
      <c r="I30" s="36">
        <v>1013</v>
      </c>
      <c r="J30" s="38">
        <f t="shared" si="3"/>
        <v>0.56623812185578537</v>
      </c>
      <c r="K30" s="36">
        <v>1120</v>
      </c>
      <c r="L30" s="38">
        <f t="shared" si="4"/>
        <v>0.62604807154835107</v>
      </c>
      <c r="M30" s="36">
        <v>1056</v>
      </c>
      <c r="N30" s="38">
        <f t="shared" si="5"/>
        <v>0.59027389603130243</v>
      </c>
      <c r="O30" s="36">
        <v>1043</v>
      </c>
      <c r="P30" s="38">
        <f t="shared" si="6"/>
        <v>0.58300726662940194</v>
      </c>
      <c r="Q30" s="36">
        <v>1</v>
      </c>
      <c r="R30" s="38">
        <f t="shared" si="7"/>
        <v>5.5897149245388487E-4</v>
      </c>
      <c r="S30" s="36">
        <v>1020</v>
      </c>
      <c r="T30" s="38">
        <f t="shared" si="8"/>
        <v>0.5701509223029626</v>
      </c>
      <c r="U30" s="36">
        <v>1088</v>
      </c>
      <c r="V30" s="38">
        <f t="shared" si="9"/>
        <v>0.60816098378982675</v>
      </c>
      <c r="W30" s="36">
        <v>945</v>
      </c>
      <c r="X30" s="38">
        <f t="shared" si="10"/>
        <v>0.52822806036892123</v>
      </c>
      <c r="Z30" s="25">
        <f>cálculos!O30</f>
        <v>0</v>
      </c>
      <c r="AA30" s="26">
        <f t="shared" si="11"/>
        <v>0</v>
      </c>
      <c r="AB30" s="25">
        <f>cálculos!P30</f>
        <v>0</v>
      </c>
      <c r="AC30" s="26">
        <f t="shared" si="12"/>
        <v>0</v>
      </c>
    </row>
    <row r="31" spans="1:32" x14ac:dyDescent="0.25">
      <c r="A31" s="36" t="s">
        <v>2</v>
      </c>
      <c r="B31" s="36" t="s">
        <v>35</v>
      </c>
      <c r="C31" s="37">
        <v>397</v>
      </c>
      <c r="D31" s="37">
        <f t="shared" si="0"/>
        <v>397</v>
      </c>
      <c r="E31" s="36">
        <v>331</v>
      </c>
      <c r="F31" s="38">
        <f t="shared" si="1"/>
        <v>0.83375314861460958</v>
      </c>
      <c r="G31" s="36">
        <v>402</v>
      </c>
      <c r="H31" s="38">
        <f t="shared" si="2"/>
        <v>1.0125944584382871</v>
      </c>
      <c r="I31" s="36">
        <v>403</v>
      </c>
      <c r="J31" s="38">
        <f t="shared" si="3"/>
        <v>1.0151133501259446</v>
      </c>
      <c r="K31" s="36">
        <v>374</v>
      </c>
      <c r="L31" s="38">
        <f t="shared" si="4"/>
        <v>0.94206549118387906</v>
      </c>
      <c r="M31" s="36">
        <v>365</v>
      </c>
      <c r="N31" s="38">
        <f t="shared" si="5"/>
        <v>0.91939546599496225</v>
      </c>
      <c r="O31" s="36">
        <v>377</v>
      </c>
      <c r="P31" s="38">
        <f t="shared" si="6"/>
        <v>0.94962216624685136</v>
      </c>
      <c r="Q31" s="36">
        <v>140</v>
      </c>
      <c r="R31" s="38">
        <f t="shared" si="7"/>
        <v>0.3526448362720403</v>
      </c>
      <c r="S31" s="36">
        <v>400</v>
      </c>
      <c r="T31" s="38">
        <f t="shared" si="8"/>
        <v>1.0075566750629723</v>
      </c>
      <c r="U31" s="36">
        <v>391</v>
      </c>
      <c r="V31" s="38">
        <f t="shared" si="9"/>
        <v>0.98488664987405539</v>
      </c>
      <c r="W31" s="36">
        <v>390</v>
      </c>
      <c r="X31" s="38">
        <f t="shared" si="10"/>
        <v>0.98236775818639799</v>
      </c>
      <c r="Z31" s="25">
        <f>cálculos!O31</f>
        <v>6</v>
      </c>
      <c r="AA31" s="26">
        <f t="shared" si="11"/>
        <v>0.60000000000000009</v>
      </c>
      <c r="AB31" s="25">
        <f>cálculos!P31</f>
        <v>3</v>
      </c>
      <c r="AC31" s="26">
        <f t="shared" si="12"/>
        <v>0.75</v>
      </c>
    </row>
    <row r="32" spans="1:32" x14ac:dyDescent="0.25">
      <c r="A32" s="36" t="s">
        <v>2</v>
      </c>
      <c r="B32" s="36" t="s">
        <v>36</v>
      </c>
      <c r="C32" s="37">
        <v>190</v>
      </c>
      <c r="D32" s="37">
        <f t="shared" si="0"/>
        <v>190</v>
      </c>
      <c r="E32" s="36">
        <v>96</v>
      </c>
      <c r="F32" s="38">
        <f t="shared" si="1"/>
        <v>0.50526315789473686</v>
      </c>
      <c r="G32" s="36">
        <v>138</v>
      </c>
      <c r="H32" s="38">
        <f t="shared" si="2"/>
        <v>0.72631578947368425</v>
      </c>
      <c r="I32" s="36">
        <v>138</v>
      </c>
      <c r="J32" s="38">
        <f t="shared" si="3"/>
        <v>0.72631578947368425</v>
      </c>
      <c r="K32" s="36">
        <v>132</v>
      </c>
      <c r="L32" s="38">
        <f t="shared" si="4"/>
        <v>0.69473684210526321</v>
      </c>
      <c r="M32" s="36">
        <v>127</v>
      </c>
      <c r="N32" s="38">
        <f t="shared" si="5"/>
        <v>0.66842105263157892</v>
      </c>
      <c r="O32" s="36">
        <v>136</v>
      </c>
      <c r="P32" s="38">
        <f t="shared" si="6"/>
        <v>0.71578947368421053</v>
      </c>
      <c r="Q32" s="36">
        <v>24</v>
      </c>
      <c r="R32" s="38">
        <f t="shared" si="7"/>
        <v>0.12631578947368421</v>
      </c>
      <c r="S32" s="36">
        <v>151</v>
      </c>
      <c r="T32" s="38">
        <f t="shared" si="8"/>
        <v>0.79473684210526319</v>
      </c>
      <c r="U32" s="36">
        <v>181</v>
      </c>
      <c r="V32" s="38">
        <f t="shared" si="9"/>
        <v>0.95263157894736838</v>
      </c>
      <c r="W32" s="36">
        <v>152</v>
      </c>
      <c r="X32" s="38">
        <f t="shared" si="10"/>
        <v>0.8</v>
      </c>
      <c r="Z32" s="25">
        <f>cálculos!O32</f>
        <v>1</v>
      </c>
      <c r="AA32" s="26">
        <f t="shared" si="11"/>
        <v>0.1</v>
      </c>
      <c r="AB32" s="25">
        <f>cálculos!P32</f>
        <v>1</v>
      </c>
      <c r="AC32" s="26">
        <f t="shared" si="12"/>
        <v>0.25</v>
      </c>
    </row>
    <row r="33" spans="1:29" x14ac:dyDescent="0.25">
      <c r="A33" s="36" t="s">
        <v>5</v>
      </c>
      <c r="B33" s="36" t="s">
        <v>37</v>
      </c>
      <c r="C33" s="37">
        <v>137</v>
      </c>
      <c r="D33" s="37">
        <f t="shared" si="0"/>
        <v>137</v>
      </c>
      <c r="E33" s="36">
        <v>32</v>
      </c>
      <c r="F33" s="38">
        <f t="shared" si="1"/>
        <v>0.23357664233576642</v>
      </c>
      <c r="G33" s="36">
        <v>30</v>
      </c>
      <c r="H33" s="38">
        <f t="shared" si="2"/>
        <v>0.21897810218978103</v>
      </c>
      <c r="I33" s="36">
        <v>26</v>
      </c>
      <c r="J33" s="38">
        <f t="shared" si="3"/>
        <v>0.18978102189781021</v>
      </c>
      <c r="K33" s="36">
        <v>23</v>
      </c>
      <c r="L33" s="38">
        <f t="shared" si="4"/>
        <v>0.16788321167883211</v>
      </c>
      <c r="M33" s="36">
        <v>25</v>
      </c>
      <c r="N33" s="38">
        <f t="shared" si="5"/>
        <v>0.18248175182481752</v>
      </c>
      <c r="O33" s="36">
        <v>21</v>
      </c>
      <c r="P33" s="38">
        <f t="shared" si="6"/>
        <v>0.15328467153284672</v>
      </c>
      <c r="Q33" s="36">
        <v>138</v>
      </c>
      <c r="R33" s="38">
        <f t="shared" si="7"/>
        <v>1.0072992700729928</v>
      </c>
      <c r="S33" s="36">
        <v>24</v>
      </c>
      <c r="T33" s="38">
        <f t="shared" si="8"/>
        <v>0.17518248175182483</v>
      </c>
      <c r="U33" s="36">
        <v>27</v>
      </c>
      <c r="V33" s="38">
        <f t="shared" si="9"/>
        <v>0.19708029197080293</v>
      </c>
      <c r="W33" s="36">
        <v>26</v>
      </c>
      <c r="X33" s="38">
        <f t="shared" si="10"/>
        <v>0.18978102189781021</v>
      </c>
      <c r="Z33" s="25">
        <f>cálculos!O33</f>
        <v>1</v>
      </c>
      <c r="AA33" s="26">
        <f t="shared" si="11"/>
        <v>0.1</v>
      </c>
      <c r="AB33" s="25">
        <f>cálculos!P33</f>
        <v>0</v>
      </c>
      <c r="AC33" s="26">
        <f t="shared" si="12"/>
        <v>0</v>
      </c>
    </row>
    <row r="34" spans="1:29" x14ac:dyDescent="0.25">
      <c r="A34" s="36" t="s">
        <v>5</v>
      </c>
      <c r="B34" s="36" t="s">
        <v>38</v>
      </c>
      <c r="C34" s="37">
        <v>135</v>
      </c>
      <c r="D34" s="37">
        <f t="shared" si="0"/>
        <v>135</v>
      </c>
      <c r="E34" s="36">
        <v>120</v>
      </c>
      <c r="F34" s="38">
        <f t="shared" si="1"/>
        <v>0.88888888888888884</v>
      </c>
      <c r="G34" s="36">
        <v>144</v>
      </c>
      <c r="H34" s="38">
        <f t="shared" si="2"/>
        <v>1.0666666666666667</v>
      </c>
      <c r="I34" s="36">
        <v>143</v>
      </c>
      <c r="J34" s="38">
        <f t="shared" si="3"/>
        <v>1.0592592592592593</v>
      </c>
      <c r="K34" s="36">
        <v>137</v>
      </c>
      <c r="L34" s="38">
        <f t="shared" si="4"/>
        <v>1.0148148148148148</v>
      </c>
      <c r="M34" s="36">
        <v>138</v>
      </c>
      <c r="N34" s="38">
        <f t="shared" si="5"/>
        <v>1.0222222222222221</v>
      </c>
      <c r="O34" s="36">
        <v>139</v>
      </c>
      <c r="P34" s="38">
        <f t="shared" si="6"/>
        <v>1.0296296296296297</v>
      </c>
      <c r="Q34" s="36">
        <v>39</v>
      </c>
      <c r="R34" s="38">
        <f t="shared" si="7"/>
        <v>0.28888888888888886</v>
      </c>
      <c r="S34" s="36">
        <v>136</v>
      </c>
      <c r="T34" s="38">
        <f t="shared" si="8"/>
        <v>1.0074074074074073</v>
      </c>
      <c r="U34" s="36">
        <v>144</v>
      </c>
      <c r="V34" s="38">
        <f t="shared" si="9"/>
        <v>1.0666666666666667</v>
      </c>
      <c r="W34" s="36">
        <v>133</v>
      </c>
      <c r="X34" s="38">
        <f t="shared" si="10"/>
        <v>0.98518518518518516</v>
      </c>
      <c r="Z34" s="25">
        <f>cálculos!O34</f>
        <v>8</v>
      </c>
      <c r="AA34" s="26">
        <f t="shared" si="11"/>
        <v>0.8</v>
      </c>
      <c r="AB34" s="25">
        <f>cálculos!P34</f>
        <v>4</v>
      </c>
      <c r="AC34" s="26">
        <f t="shared" si="12"/>
        <v>1</v>
      </c>
    </row>
    <row r="35" spans="1:29" x14ac:dyDescent="0.25">
      <c r="A35" s="36" t="s">
        <v>5</v>
      </c>
      <c r="B35" s="36" t="s">
        <v>39</v>
      </c>
      <c r="C35" s="37">
        <v>218</v>
      </c>
      <c r="D35" s="37">
        <f t="shared" si="0"/>
        <v>218</v>
      </c>
      <c r="E35" s="36">
        <v>64</v>
      </c>
      <c r="F35" s="38">
        <f t="shared" si="1"/>
        <v>0.29357798165137616</v>
      </c>
      <c r="G35" s="36">
        <v>58</v>
      </c>
      <c r="H35" s="38">
        <f t="shared" si="2"/>
        <v>0.26605504587155965</v>
      </c>
      <c r="I35" s="36">
        <v>50</v>
      </c>
      <c r="J35" s="38">
        <f t="shared" si="3"/>
        <v>0.22935779816513763</v>
      </c>
      <c r="K35" s="36">
        <v>62</v>
      </c>
      <c r="L35" s="38">
        <f t="shared" si="4"/>
        <v>0.28440366972477066</v>
      </c>
      <c r="M35" s="36">
        <v>46</v>
      </c>
      <c r="N35" s="38">
        <f t="shared" si="5"/>
        <v>0.21100917431192662</v>
      </c>
      <c r="O35" s="36">
        <v>66</v>
      </c>
      <c r="P35" s="38">
        <f t="shared" si="6"/>
        <v>0.30275229357798167</v>
      </c>
      <c r="Q35" s="36">
        <v>141</v>
      </c>
      <c r="R35" s="38">
        <f t="shared" si="7"/>
        <v>0.64678899082568808</v>
      </c>
      <c r="S35" s="36">
        <v>73</v>
      </c>
      <c r="T35" s="38">
        <f t="shared" si="8"/>
        <v>0.33486238532110091</v>
      </c>
      <c r="U35" s="36">
        <v>107</v>
      </c>
      <c r="V35" s="38">
        <f t="shared" si="9"/>
        <v>0.49082568807339449</v>
      </c>
      <c r="W35" s="36">
        <v>74</v>
      </c>
      <c r="X35" s="38">
        <f t="shared" si="10"/>
        <v>0.33944954128440369</v>
      </c>
      <c r="Z35" s="25">
        <f>cálculos!O35</f>
        <v>0</v>
      </c>
      <c r="AA35" s="26">
        <f t="shared" si="11"/>
        <v>0</v>
      </c>
      <c r="AB35" s="25">
        <f>cálculos!P35</f>
        <v>0</v>
      </c>
      <c r="AC35" s="26">
        <f t="shared" si="12"/>
        <v>0</v>
      </c>
    </row>
    <row r="36" spans="1:29" x14ac:dyDescent="0.25">
      <c r="A36" s="36" t="s">
        <v>2</v>
      </c>
      <c r="B36" s="36" t="s">
        <v>40</v>
      </c>
      <c r="C36" s="37">
        <v>140</v>
      </c>
      <c r="D36" s="37">
        <f t="shared" si="0"/>
        <v>140</v>
      </c>
      <c r="E36" s="36">
        <v>115</v>
      </c>
      <c r="F36" s="38">
        <f t="shared" si="1"/>
        <v>0.8214285714285714</v>
      </c>
      <c r="G36" s="36">
        <v>153</v>
      </c>
      <c r="H36" s="38">
        <f t="shared" si="2"/>
        <v>1.0928571428571427</v>
      </c>
      <c r="I36" s="36">
        <v>152</v>
      </c>
      <c r="J36" s="38">
        <f t="shared" si="3"/>
        <v>1.0857142857142856</v>
      </c>
      <c r="K36" s="36">
        <v>159</v>
      </c>
      <c r="L36" s="38">
        <f t="shared" si="4"/>
        <v>1.1357142857142857</v>
      </c>
      <c r="M36" s="36">
        <v>155</v>
      </c>
      <c r="N36" s="38">
        <f t="shared" si="5"/>
        <v>1.1071428571428572</v>
      </c>
      <c r="O36" s="36">
        <v>161</v>
      </c>
      <c r="P36" s="38">
        <f t="shared" si="6"/>
        <v>1.1499999999999999</v>
      </c>
      <c r="Q36" s="36">
        <v>153</v>
      </c>
      <c r="R36" s="38">
        <f t="shared" si="7"/>
        <v>1.0928571428571427</v>
      </c>
      <c r="S36" s="36">
        <v>155</v>
      </c>
      <c r="T36" s="38">
        <f t="shared" si="8"/>
        <v>1.1071428571428572</v>
      </c>
      <c r="U36" s="36">
        <v>161</v>
      </c>
      <c r="V36" s="38">
        <f t="shared" si="9"/>
        <v>1.1499999999999999</v>
      </c>
      <c r="W36" s="36">
        <v>155</v>
      </c>
      <c r="X36" s="38">
        <f t="shared" si="10"/>
        <v>1.1071428571428572</v>
      </c>
      <c r="Z36" s="25">
        <f>cálculos!O36</f>
        <v>9</v>
      </c>
      <c r="AA36" s="26">
        <f t="shared" si="11"/>
        <v>0.9</v>
      </c>
      <c r="AB36" s="25">
        <f>cálculos!P36</f>
        <v>4</v>
      </c>
      <c r="AC36" s="26">
        <f t="shared" si="12"/>
        <v>1</v>
      </c>
    </row>
    <row r="37" spans="1:29" x14ac:dyDescent="0.25">
      <c r="A37" s="36" t="s">
        <v>5</v>
      </c>
      <c r="B37" s="36" t="s">
        <v>41</v>
      </c>
      <c r="C37" s="37">
        <v>620</v>
      </c>
      <c r="D37" s="37">
        <f t="shared" si="0"/>
        <v>620</v>
      </c>
      <c r="E37" s="36">
        <v>260</v>
      </c>
      <c r="F37" s="38">
        <f t="shared" si="1"/>
        <v>0.41935483870967744</v>
      </c>
      <c r="G37" s="36">
        <v>201</v>
      </c>
      <c r="H37" s="38">
        <f t="shared" si="2"/>
        <v>0.3241935483870968</v>
      </c>
      <c r="I37" s="36">
        <v>204</v>
      </c>
      <c r="J37" s="38">
        <f t="shared" si="3"/>
        <v>0.32903225806451614</v>
      </c>
      <c r="K37" s="36">
        <v>175</v>
      </c>
      <c r="L37" s="38">
        <f t="shared" si="4"/>
        <v>0.28225806451612906</v>
      </c>
      <c r="M37" s="36">
        <v>168</v>
      </c>
      <c r="N37" s="38">
        <f t="shared" si="5"/>
        <v>0.2709677419354839</v>
      </c>
      <c r="O37" s="36">
        <v>175</v>
      </c>
      <c r="P37" s="38">
        <f t="shared" si="6"/>
        <v>0.28225806451612906</v>
      </c>
      <c r="Q37" s="36">
        <v>88</v>
      </c>
      <c r="R37" s="38">
        <f t="shared" si="7"/>
        <v>0.14193548387096774</v>
      </c>
      <c r="S37" s="36">
        <v>168</v>
      </c>
      <c r="T37" s="38">
        <f t="shared" si="8"/>
        <v>0.2709677419354839</v>
      </c>
      <c r="U37" s="36">
        <v>182</v>
      </c>
      <c r="V37" s="38">
        <f t="shared" si="9"/>
        <v>0.29354838709677417</v>
      </c>
      <c r="W37" s="36">
        <v>161</v>
      </c>
      <c r="X37" s="38">
        <f t="shared" si="10"/>
        <v>0.25967741935483873</v>
      </c>
      <c r="Z37" s="25">
        <f>cálculos!O37</f>
        <v>0</v>
      </c>
      <c r="AA37" s="26">
        <f t="shared" si="11"/>
        <v>0</v>
      </c>
      <c r="AB37" s="25">
        <f>cálculos!P37</f>
        <v>0</v>
      </c>
      <c r="AC37" s="26">
        <f t="shared" si="12"/>
        <v>0</v>
      </c>
    </row>
    <row r="38" spans="1:29" x14ac:dyDescent="0.25">
      <c r="A38" s="36" t="s">
        <v>2</v>
      </c>
      <c r="B38" s="36" t="s">
        <v>42</v>
      </c>
      <c r="C38" s="37">
        <v>112</v>
      </c>
      <c r="D38" s="37">
        <f t="shared" si="0"/>
        <v>112</v>
      </c>
      <c r="E38" s="36">
        <v>80</v>
      </c>
      <c r="F38" s="38">
        <f t="shared" si="1"/>
        <v>0.7142857142857143</v>
      </c>
      <c r="G38" s="36">
        <v>90</v>
      </c>
      <c r="H38" s="38">
        <f t="shared" si="2"/>
        <v>0.8035714285714286</v>
      </c>
      <c r="I38" s="36">
        <v>90</v>
      </c>
      <c r="J38" s="38">
        <f t="shared" si="3"/>
        <v>0.8035714285714286</v>
      </c>
      <c r="K38" s="36">
        <v>92</v>
      </c>
      <c r="L38" s="38">
        <f t="shared" si="4"/>
        <v>0.8214285714285714</v>
      </c>
      <c r="M38" s="36">
        <v>91</v>
      </c>
      <c r="N38" s="38">
        <f t="shared" si="5"/>
        <v>0.8125</v>
      </c>
      <c r="O38" s="36">
        <v>91</v>
      </c>
      <c r="P38" s="38">
        <f t="shared" si="6"/>
        <v>0.8125</v>
      </c>
      <c r="Q38" s="36">
        <v>97</v>
      </c>
      <c r="R38" s="38">
        <f t="shared" si="7"/>
        <v>0.8660714285714286</v>
      </c>
      <c r="S38" s="36">
        <v>81</v>
      </c>
      <c r="T38" s="38">
        <f t="shared" si="8"/>
        <v>0.7232142857142857</v>
      </c>
      <c r="U38" s="36">
        <v>97</v>
      </c>
      <c r="V38" s="38">
        <f t="shared" si="9"/>
        <v>0.8660714285714286</v>
      </c>
      <c r="W38" s="36">
        <v>78</v>
      </c>
      <c r="X38" s="38">
        <f t="shared" si="10"/>
        <v>0.6964285714285714</v>
      </c>
      <c r="Z38" s="25">
        <f>cálculos!O38</f>
        <v>0</v>
      </c>
      <c r="AA38" s="26">
        <f t="shared" si="11"/>
        <v>0</v>
      </c>
      <c r="AB38" s="25">
        <f>cálculos!P38</f>
        <v>0</v>
      </c>
      <c r="AC38" s="26">
        <f t="shared" si="12"/>
        <v>0</v>
      </c>
    </row>
    <row r="39" spans="1:29" x14ac:dyDescent="0.25">
      <c r="A39" s="36" t="s">
        <v>5</v>
      </c>
      <c r="B39" s="36" t="s">
        <v>43</v>
      </c>
      <c r="C39" s="37">
        <v>381</v>
      </c>
      <c r="D39" s="37">
        <f t="shared" si="0"/>
        <v>381</v>
      </c>
      <c r="E39" s="36">
        <v>126</v>
      </c>
      <c r="F39" s="38">
        <f t="shared" si="1"/>
        <v>0.33070866141732286</v>
      </c>
      <c r="G39" s="36">
        <v>308</v>
      </c>
      <c r="H39" s="38">
        <f t="shared" si="2"/>
        <v>0.80839895013123364</v>
      </c>
      <c r="I39" s="36">
        <v>295</v>
      </c>
      <c r="J39" s="38">
        <f t="shared" si="3"/>
        <v>0.77427821522309714</v>
      </c>
      <c r="K39" s="36">
        <v>308</v>
      </c>
      <c r="L39" s="38">
        <f t="shared" si="4"/>
        <v>0.80839895013123364</v>
      </c>
      <c r="M39" s="36">
        <v>297</v>
      </c>
      <c r="N39" s="38">
        <f t="shared" si="5"/>
        <v>0.77952755905511806</v>
      </c>
      <c r="O39" s="36">
        <v>314</v>
      </c>
      <c r="P39" s="38">
        <f t="shared" si="6"/>
        <v>0.8241469816272966</v>
      </c>
      <c r="Q39" s="36">
        <v>291</v>
      </c>
      <c r="R39" s="38">
        <f t="shared" si="7"/>
        <v>0.76377952755905509</v>
      </c>
      <c r="S39" s="36">
        <v>321</v>
      </c>
      <c r="T39" s="38">
        <f t="shared" si="8"/>
        <v>0.84251968503937003</v>
      </c>
      <c r="U39" s="36">
        <v>326</v>
      </c>
      <c r="V39" s="38">
        <f t="shared" si="9"/>
        <v>0.85564304461942253</v>
      </c>
      <c r="W39" s="36">
        <v>299</v>
      </c>
      <c r="X39" s="38">
        <f t="shared" si="10"/>
        <v>0.78477690288713908</v>
      </c>
      <c r="Z39" s="25">
        <f>cálculos!O39</f>
        <v>0</v>
      </c>
      <c r="AA39" s="26">
        <f t="shared" si="11"/>
        <v>0</v>
      </c>
      <c r="AB39" s="25">
        <f>cálculos!P39</f>
        <v>0</v>
      </c>
      <c r="AC39" s="26">
        <f t="shared" si="12"/>
        <v>0</v>
      </c>
    </row>
    <row r="40" spans="1:29" x14ac:dyDescent="0.25">
      <c r="A40" s="36" t="s">
        <v>3</v>
      </c>
      <c r="B40" s="36" t="s">
        <v>44</v>
      </c>
      <c r="C40" s="37">
        <v>476</v>
      </c>
      <c r="D40" s="37">
        <f t="shared" si="0"/>
        <v>476</v>
      </c>
      <c r="E40" s="36">
        <v>122</v>
      </c>
      <c r="F40" s="38">
        <f t="shared" si="1"/>
        <v>0.25630252100840334</v>
      </c>
      <c r="G40" s="36">
        <v>316</v>
      </c>
      <c r="H40" s="38">
        <f t="shared" si="2"/>
        <v>0.66386554621848737</v>
      </c>
      <c r="I40" s="36">
        <v>315</v>
      </c>
      <c r="J40" s="38">
        <f t="shared" si="3"/>
        <v>0.66176470588235292</v>
      </c>
      <c r="K40" s="36">
        <v>322</v>
      </c>
      <c r="L40" s="38">
        <f t="shared" si="4"/>
        <v>0.67647058823529416</v>
      </c>
      <c r="M40" s="36">
        <v>289</v>
      </c>
      <c r="N40" s="38">
        <f t="shared" si="5"/>
        <v>0.6071428571428571</v>
      </c>
      <c r="O40" s="36">
        <v>325</v>
      </c>
      <c r="P40" s="38">
        <f t="shared" si="6"/>
        <v>0.6827731092436975</v>
      </c>
      <c r="Q40" s="36">
        <v>80</v>
      </c>
      <c r="R40" s="38">
        <f t="shared" si="7"/>
        <v>0.16806722689075632</v>
      </c>
      <c r="S40" s="36">
        <v>360</v>
      </c>
      <c r="T40" s="38">
        <f t="shared" si="8"/>
        <v>0.75630252100840334</v>
      </c>
      <c r="U40" s="36">
        <v>405</v>
      </c>
      <c r="V40" s="38">
        <f t="shared" si="9"/>
        <v>0.85084033613445376</v>
      </c>
      <c r="W40" s="36">
        <v>317</v>
      </c>
      <c r="X40" s="38">
        <f t="shared" si="10"/>
        <v>0.66596638655462181</v>
      </c>
      <c r="Z40" s="25">
        <f>cálculos!O40</f>
        <v>0</v>
      </c>
      <c r="AA40" s="26">
        <f t="shared" si="11"/>
        <v>0</v>
      </c>
      <c r="AB40" s="25">
        <f>cálculos!P40</f>
        <v>0</v>
      </c>
      <c r="AC40" s="26">
        <f t="shared" si="12"/>
        <v>0</v>
      </c>
    </row>
    <row r="41" spans="1:29" x14ac:dyDescent="0.25">
      <c r="A41" s="36" t="s">
        <v>5</v>
      </c>
      <c r="B41" s="36" t="s">
        <v>45</v>
      </c>
      <c r="C41" s="37">
        <v>144</v>
      </c>
      <c r="D41" s="37">
        <f t="shared" si="0"/>
        <v>144</v>
      </c>
      <c r="E41" s="36">
        <v>141</v>
      </c>
      <c r="F41" s="38">
        <f t="shared" si="1"/>
        <v>0.97916666666666663</v>
      </c>
      <c r="G41" s="36">
        <v>134</v>
      </c>
      <c r="H41" s="38">
        <f t="shared" si="2"/>
        <v>0.93055555555555558</v>
      </c>
      <c r="I41" s="36">
        <v>130</v>
      </c>
      <c r="J41" s="38">
        <f t="shared" si="3"/>
        <v>0.90277777777777779</v>
      </c>
      <c r="K41" s="36">
        <v>139</v>
      </c>
      <c r="L41" s="38">
        <f t="shared" si="4"/>
        <v>0.96527777777777779</v>
      </c>
      <c r="M41" s="36">
        <v>136</v>
      </c>
      <c r="N41" s="38">
        <f t="shared" si="5"/>
        <v>0.94444444444444442</v>
      </c>
      <c r="O41" s="36">
        <v>132</v>
      </c>
      <c r="P41" s="38">
        <f t="shared" si="6"/>
        <v>0.91666666666666663</v>
      </c>
      <c r="Q41" s="36">
        <v>52</v>
      </c>
      <c r="R41" s="38">
        <f t="shared" si="7"/>
        <v>0.3611111111111111</v>
      </c>
      <c r="S41" s="36">
        <v>135</v>
      </c>
      <c r="T41" s="38">
        <f t="shared" si="8"/>
        <v>0.9375</v>
      </c>
      <c r="U41" s="36">
        <v>132</v>
      </c>
      <c r="V41" s="38">
        <f t="shared" si="9"/>
        <v>0.91666666666666663</v>
      </c>
      <c r="W41" s="36">
        <v>131</v>
      </c>
      <c r="X41" s="38">
        <f t="shared" si="10"/>
        <v>0.90972222222222221</v>
      </c>
      <c r="Z41" s="25">
        <f>cálculos!O41</f>
        <v>3</v>
      </c>
      <c r="AA41" s="26">
        <f t="shared" si="11"/>
        <v>0.30000000000000004</v>
      </c>
      <c r="AB41" s="25">
        <f>cálculos!P41</f>
        <v>1</v>
      </c>
      <c r="AC41" s="26">
        <f t="shared" si="12"/>
        <v>0.25</v>
      </c>
    </row>
    <row r="42" spans="1:29" x14ac:dyDescent="0.25">
      <c r="A42" s="36" t="s">
        <v>2</v>
      </c>
      <c r="B42" s="36" t="s">
        <v>46</v>
      </c>
      <c r="C42" s="37">
        <v>171</v>
      </c>
      <c r="D42" s="37">
        <f t="shared" si="0"/>
        <v>171</v>
      </c>
      <c r="E42" s="36">
        <v>53</v>
      </c>
      <c r="F42" s="38">
        <f t="shared" si="1"/>
        <v>0.30994152046783624</v>
      </c>
      <c r="G42" s="36">
        <v>195</v>
      </c>
      <c r="H42" s="38">
        <f t="shared" si="2"/>
        <v>1.1403508771929824</v>
      </c>
      <c r="I42" s="36">
        <v>195</v>
      </c>
      <c r="J42" s="38">
        <f t="shared" si="3"/>
        <v>1.1403508771929824</v>
      </c>
      <c r="K42" s="36">
        <v>173</v>
      </c>
      <c r="L42" s="38">
        <f t="shared" si="4"/>
        <v>1.0116959064327486</v>
      </c>
      <c r="M42" s="36">
        <v>176</v>
      </c>
      <c r="N42" s="38">
        <f t="shared" si="5"/>
        <v>1.0292397660818713</v>
      </c>
      <c r="O42" s="36">
        <v>174</v>
      </c>
      <c r="P42" s="38">
        <f t="shared" si="6"/>
        <v>1.0175438596491229</v>
      </c>
      <c r="Q42" s="36">
        <v>34</v>
      </c>
      <c r="R42" s="38">
        <f t="shared" si="7"/>
        <v>0.19883040935672514</v>
      </c>
      <c r="S42" s="36">
        <v>171</v>
      </c>
      <c r="T42" s="38">
        <f t="shared" si="8"/>
        <v>1</v>
      </c>
      <c r="U42" s="36">
        <v>178</v>
      </c>
      <c r="V42" s="38">
        <f t="shared" si="9"/>
        <v>1.0409356725146199</v>
      </c>
      <c r="W42" s="36">
        <v>160</v>
      </c>
      <c r="X42" s="38">
        <f t="shared" si="10"/>
        <v>0.93567251461988299</v>
      </c>
      <c r="Z42" s="25">
        <f>cálculos!O42</f>
        <v>7</v>
      </c>
      <c r="AA42" s="26">
        <f t="shared" si="11"/>
        <v>0.70000000000000007</v>
      </c>
      <c r="AB42" s="25">
        <f>cálculos!P42</f>
        <v>4</v>
      </c>
      <c r="AC42" s="26">
        <f t="shared" si="12"/>
        <v>1</v>
      </c>
    </row>
    <row r="43" spans="1:29" x14ac:dyDescent="0.25">
      <c r="A43" s="36" t="s">
        <v>2</v>
      </c>
      <c r="B43" s="36" t="s">
        <v>47</v>
      </c>
      <c r="C43" s="37">
        <v>118</v>
      </c>
      <c r="D43" s="37">
        <f t="shared" si="0"/>
        <v>118</v>
      </c>
      <c r="E43" s="36">
        <v>92</v>
      </c>
      <c r="F43" s="38">
        <f t="shared" si="1"/>
        <v>0.77966101694915257</v>
      </c>
      <c r="G43" s="36">
        <v>113</v>
      </c>
      <c r="H43" s="38">
        <f t="shared" si="2"/>
        <v>0.9576271186440678</v>
      </c>
      <c r="I43" s="36">
        <v>114</v>
      </c>
      <c r="J43" s="38">
        <f t="shared" si="3"/>
        <v>0.96610169491525422</v>
      </c>
      <c r="K43" s="36">
        <v>103</v>
      </c>
      <c r="L43" s="38">
        <f t="shared" si="4"/>
        <v>0.8728813559322034</v>
      </c>
      <c r="M43" s="36">
        <v>103</v>
      </c>
      <c r="N43" s="38">
        <f t="shared" si="5"/>
        <v>0.8728813559322034</v>
      </c>
      <c r="O43" s="36">
        <v>108</v>
      </c>
      <c r="P43" s="38">
        <f t="shared" si="6"/>
        <v>0.9152542372881356</v>
      </c>
      <c r="Q43" s="36">
        <v>1044</v>
      </c>
      <c r="R43" s="38">
        <f t="shared" si="7"/>
        <v>8.8474576271186436</v>
      </c>
      <c r="S43" s="36">
        <v>110</v>
      </c>
      <c r="T43" s="38">
        <f t="shared" si="8"/>
        <v>0.93220338983050843</v>
      </c>
      <c r="U43" s="36">
        <v>136</v>
      </c>
      <c r="V43" s="38">
        <f t="shared" si="9"/>
        <v>1.152542372881356</v>
      </c>
      <c r="W43" s="36">
        <v>108</v>
      </c>
      <c r="X43" s="38">
        <f t="shared" si="10"/>
        <v>0.9152542372881356</v>
      </c>
      <c r="Z43" s="25">
        <f>cálculos!O43</f>
        <v>4</v>
      </c>
      <c r="AA43" s="26">
        <f t="shared" si="11"/>
        <v>0.4</v>
      </c>
      <c r="AB43" s="25">
        <f>cálculos!P43</f>
        <v>3</v>
      </c>
      <c r="AC43" s="26">
        <f t="shared" si="12"/>
        <v>0.75</v>
      </c>
    </row>
    <row r="44" spans="1:29" x14ac:dyDescent="0.25">
      <c r="A44" s="36" t="s">
        <v>4</v>
      </c>
      <c r="B44" s="36" t="s">
        <v>48</v>
      </c>
      <c r="C44" s="37">
        <v>2518</v>
      </c>
      <c r="D44" s="37">
        <f t="shared" si="0"/>
        <v>2518</v>
      </c>
      <c r="E44" s="36">
        <v>3023</v>
      </c>
      <c r="F44" s="38">
        <f t="shared" si="1"/>
        <v>1.2005559968228754</v>
      </c>
      <c r="G44" s="36">
        <v>1538</v>
      </c>
      <c r="H44" s="38">
        <f t="shared" si="2"/>
        <v>0.61080222398729145</v>
      </c>
      <c r="I44" s="36">
        <v>1553</v>
      </c>
      <c r="J44" s="38">
        <f t="shared" si="3"/>
        <v>0.61675933280381257</v>
      </c>
      <c r="K44" s="36">
        <v>1624</v>
      </c>
      <c r="L44" s="38">
        <f t="shared" si="4"/>
        <v>0.64495631453534552</v>
      </c>
      <c r="M44" s="36">
        <v>1518</v>
      </c>
      <c r="N44" s="38">
        <f t="shared" si="5"/>
        <v>0.60285941223193007</v>
      </c>
      <c r="O44" s="36">
        <v>1634</v>
      </c>
      <c r="P44" s="38">
        <f t="shared" si="6"/>
        <v>0.64892772041302627</v>
      </c>
      <c r="Q44" s="36">
        <v>37</v>
      </c>
      <c r="R44" s="38">
        <f t="shared" si="7"/>
        <v>1.4694201747418586E-2</v>
      </c>
      <c r="S44" s="36">
        <v>1524</v>
      </c>
      <c r="T44" s="38">
        <f t="shared" si="8"/>
        <v>0.60524225575853852</v>
      </c>
      <c r="U44" s="36">
        <v>1624</v>
      </c>
      <c r="V44" s="38">
        <f t="shared" si="9"/>
        <v>0.64495631453534552</v>
      </c>
      <c r="W44" s="36">
        <v>1412</v>
      </c>
      <c r="X44" s="38">
        <f t="shared" si="10"/>
        <v>0.56076250992851473</v>
      </c>
      <c r="Z44" s="25">
        <f>cálculos!O44</f>
        <v>1</v>
      </c>
      <c r="AA44" s="26">
        <f t="shared" si="11"/>
        <v>0.1</v>
      </c>
      <c r="AB44" s="25">
        <f>cálculos!P44</f>
        <v>0</v>
      </c>
      <c r="AC44" s="26">
        <f t="shared" si="12"/>
        <v>0</v>
      </c>
    </row>
    <row r="45" spans="1:29" x14ac:dyDescent="0.25">
      <c r="A45" s="36" t="s">
        <v>4</v>
      </c>
      <c r="B45" s="36" t="s">
        <v>49</v>
      </c>
      <c r="C45" s="37">
        <v>163</v>
      </c>
      <c r="D45" s="37">
        <f t="shared" si="0"/>
        <v>163</v>
      </c>
      <c r="E45" s="36">
        <v>131</v>
      </c>
      <c r="F45" s="38">
        <f t="shared" si="1"/>
        <v>0.80368098159509205</v>
      </c>
      <c r="G45" s="36">
        <v>164</v>
      </c>
      <c r="H45" s="38">
        <f t="shared" si="2"/>
        <v>1.0061349693251533</v>
      </c>
      <c r="I45" s="36">
        <v>157</v>
      </c>
      <c r="J45" s="38">
        <f t="shared" si="3"/>
        <v>0.96319018404907975</v>
      </c>
      <c r="K45" s="36">
        <v>179</v>
      </c>
      <c r="L45" s="38">
        <f t="shared" si="4"/>
        <v>1.0981595092024541</v>
      </c>
      <c r="M45" s="36">
        <v>170</v>
      </c>
      <c r="N45" s="38">
        <f t="shared" si="5"/>
        <v>1.0429447852760736</v>
      </c>
      <c r="O45" s="36">
        <v>159</v>
      </c>
      <c r="P45" s="38">
        <f t="shared" si="6"/>
        <v>0.97546012269938653</v>
      </c>
      <c r="Q45" s="36">
        <v>415</v>
      </c>
      <c r="R45" s="38">
        <f t="shared" si="7"/>
        <v>2.5460122699386503</v>
      </c>
      <c r="S45" s="36">
        <v>143</v>
      </c>
      <c r="T45" s="38">
        <f t="shared" si="8"/>
        <v>0.87730061349693256</v>
      </c>
      <c r="U45" s="36">
        <v>188</v>
      </c>
      <c r="V45" s="38">
        <f t="shared" si="9"/>
        <v>1.1533742331288344</v>
      </c>
      <c r="W45" s="36">
        <v>139</v>
      </c>
      <c r="X45" s="38">
        <f t="shared" si="10"/>
        <v>0.85276073619631898</v>
      </c>
      <c r="Z45" s="25">
        <f>cálculos!O45</f>
        <v>7</v>
      </c>
      <c r="AA45" s="26">
        <f t="shared" si="11"/>
        <v>0.70000000000000007</v>
      </c>
      <c r="AB45" s="25">
        <f>cálculos!P45</f>
        <v>4</v>
      </c>
      <c r="AC45" s="26">
        <f t="shared" si="12"/>
        <v>1</v>
      </c>
    </row>
    <row r="46" spans="1:29" x14ac:dyDescent="0.25">
      <c r="A46" s="36" t="s">
        <v>5</v>
      </c>
      <c r="B46" s="36" t="s">
        <v>50</v>
      </c>
      <c r="C46" s="37">
        <v>574</v>
      </c>
      <c r="D46" s="37">
        <f t="shared" si="0"/>
        <v>574</v>
      </c>
      <c r="E46" s="36">
        <v>594</v>
      </c>
      <c r="F46" s="38">
        <f t="shared" si="1"/>
        <v>1.0348432055749128</v>
      </c>
      <c r="G46" s="36">
        <v>582</v>
      </c>
      <c r="H46" s="38">
        <f t="shared" si="2"/>
        <v>1.0139372822299653</v>
      </c>
      <c r="I46" s="36">
        <v>554</v>
      </c>
      <c r="J46" s="38">
        <f t="shared" si="3"/>
        <v>0.96515679442508706</v>
      </c>
      <c r="K46" s="36">
        <v>569</v>
      </c>
      <c r="L46" s="38">
        <f t="shared" si="4"/>
        <v>0.99128919860627174</v>
      </c>
      <c r="M46" s="36">
        <v>544</v>
      </c>
      <c r="N46" s="38">
        <f t="shared" si="5"/>
        <v>0.94773519163763065</v>
      </c>
      <c r="O46" s="36">
        <v>564</v>
      </c>
      <c r="P46" s="38">
        <f t="shared" si="6"/>
        <v>0.98257839721254359</v>
      </c>
      <c r="Q46" s="36">
        <v>181</v>
      </c>
      <c r="R46" s="38">
        <f t="shared" si="7"/>
        <v>0.31533101045296169</v>
      </c>
      <c r="S46" s="36">
        <v>529</v>
      </c>
      <c r="T46" s="38">
        <f t="shared" si="8"/>
        <v>0.92160278745644597</v>
      </c>
      <c r="U46" s="36">
        <v>553</v>
      </c>
      <c r="V46" s="38">
        <f t="shared" si="9"/>
        <v>0.96341463414634143</v>
      </c>
      <c r="W46" s="36">
        <v>506</v>
      </c>
      <c r="X46" s="38">
        <f t="shared" si="10"/>
        <v>0.88153310104529614</v>
      </c>
      <c r="Z46" s="25">
        <f>cálculos!O46</f>
        <v>7</v>
      </c>
      <c r="AA46" s="26">
        <f t="shared" si="11"/>
        <v>0.70000000000000007</v>
      </c>
      <c r="AB46" s="25">
        <f>cálculos!P46</f>
        <v>4</v>
      </c>
      <c r="AC46" s="26">
        <f t="shared" si="12"/>
        <v>1</v>
      </c>
    </row>
    <row r="47" spans="1:29" x14ac:dyDescent="0.25">
      <c r="A47" s="36" t="s">
        <v>2</v>
      </c>
      <c r="B47" s="36" t="s">
        <v>51</v>
      </c>
      <c r="C47" s="37">
        <v>225</v>
      </c>
      <c r="D47" s="37">
        <f t="shared" si="0"/>
        <v>225</v>
      </c>
      <c r="E47" s="36">
        <v>165</v>
      </c>
      <c r="F47" s="38">
        <f t="shared" si="1"/>
        <v>0.73333333333333328</v>
      </c>
      <c r="G47" s="36">
        <v>215</v>
      </c>
      <c r="H47" s="38">
        <f t="shared" si="2"/>
        <v>0.9555555555555556</v>
      </c>
      <c r="I47" s="36">
        <v>215</v>
      </c>
      <c r="J47" s="38">
        <f t="shared" si="3"/>
        <v>0.9555555555555556</v>
      </c>
      <c r="K47" s="36">
        <v>235</v>
      </c>
      <c r="L47" s="38">
        <f t="shared" si="4"/>
        <v>1.0444444444444445</v>
      </c>
      <c r="M47" s="36">
        <v>226</v>
      </c>
      <c r="N47" s="38">
        <f t="shared" si="5"/>
        <v>1.0044444444444445</v>
      </c>
      <c r="O47" s="36">
        <v>228</v>
      </c>
      <c r="P47" s="38">
        <f t="shared" si="6"/>
        <v>1.0133333333333334</v>
      </c>
      <c r="Q47" s="36">
        <v>135</v>
      </c>
      <c r="R47" s="38">
        <f t="shared" si="7"/>
        <v>0.6</v>
      </c>
      <c r="S47" s="36">
        <v>207</v>
      </c>
      <c r="T47" s="38">
        <f t="shared" si="8"/>
        <v>0.92</v>
      </c>
      <c r="U47" s="36">
        <v>214</v>
      </c>
      <c r="V47" s="38">
        <f t="shared" si="9"/>
        <v>0.95111111111111113</v>
      </c>
      <c r="W47" s="36">
        <v>204</v>
      </c>
      <c r="X47" s="38">
        <f t="shared" si="10"/>
        <v>0.90666666666666662</v>
      </c>
      <c r="Z47" s="25">
        <f>cálculos!O47</f>
        <v>6</v>
      </c>
      <c r="AA47" s="26">
        <f t="shared" si="11"/>
        <v>0.60000000000000009</v>
      </c>
      <c r="AB47" s="25">
        <f>cálculos!P47</f>
        <v>4</v>
      </c>
      <c r="AC47" s="26">
        <f t="shared" si="12"/>
        <v>1</v>
      </c>
    </row>
    <row r="48" spans="1:29" x14ac:dyDescent="0.25">
      <c r="A48" s="36" t="s">
        <v>4</v>
      </c>
      <c r="B48" s="36" t="s">
        <v>52</v>
      </c>
      <c r="C48" s="37">
        <v>171</v>
      </c>
      <c r="D48" s="37">
        <f t="shared" si="0"/>
        <v>171</v>
      </c>
      <c r="E48" s="36">
        <v>65</v>
      </c>
      <c r="F48" s="38">
        <f t="shared" si="1"/>
        <v>0.38011695906432746</v>
      </c>
      <c r="G48" s="36">
        <v>132</v>
      </c>
      <c r="H48" s="38">
        <f t="shared" si="2"/>
        <v>0.77192982456140347</v>
      </c>
      <c r="I48" s="36">
        <v>135</v>
      </c>
      <c r="J48" s="38">
        <f t="shared" si="3"/>
        <v>0.78947368421052633</v>
      </c>
      <c r="K48" s="36">
        <v>136</v>
      </c>
      <c r="L48" s="38">
        <f t="shared" si="4"/>
        <v>0.79532163742690054</v>
      </c>
      <c r="M48" s="36">
        <v>135</v>
      </c>
      <c r="N48" s="38">
        <f t="shared" si="5"/>
        <v>0.78947368421052633</v>
      </c>
      <c r="O48" s="36">
        <v>130</v>
      </c>
      <c r="P48" s="38">
        <f t="shared" si="6"/>
        <v>0.76023391812865493</v>
      </c>
      <c r="Q48" s="36">
        <v>206</v>
      </c>
      <c r="R48" s="38">
        <f t="shared" si="7"/>
        <v>1.2046783625730995</v>
      </c>
      <c r="S48" s="36">
        <v>169</v>
      </c>
      <c r="T48" s="38">
        <f t="shared" si="8"/>
        <v>0.98830409356725146</v>
      </c>
      <c r="U48" s="36">
        <v>142</v>
      </c>
      <c r="V48" s="38">
        <f t="shared" si="9"/>
        <v>0.83040935672514615</v>
      </c>
      <c r="W48" s="36">
        <v>160</v>
      </c>
      <c r="X48" s="38">
        <f t="shared" si="10"/>
        <v>0.93567251461988299</v>
      </c>
      <c r="Z48" s="25">
        <f>cálculos!O48</f>
        <v>2</v>
      </c>
      <c r="AA48" s="26">
        <f t="shared" si="11"/>
        <v>0.2</v>
      </c>
      <c r="AB48" s="25">
        <f>cálculos!P48</f>
        <v>0</v>
      </c>
      <c r="AC48" s="26">
        <f t="shared" si="12"/>
        <v>0</v>
      </c>
    </row>
    <row r="49" spans="1:29" x14ac:dyDescent="0.25">
      <c r="A49" s="36" t="s">
        <v>5</v>
      </c>
      <c r="B49" s="36" t="s">
        <v>53</v>
      </c>
      <c r="C49" s="37">
        <v>280</v>
      </c>
      <c r="D49" s="37">
        <f t="shared" si="0"/>
        <v>280</v>
      </c>
      <c r="E49" s="36">
        <v>277</v>
      </c>
      <c r="F49" s="38">
        <f t="shared" si="1"/>
        <v>0.98928571428571432</v>
      </c>
      <c r="G49" s="36">
        <v>259</v>
      </c>
      <c r="H49" s="38">
        <f t="shared" si="2"/>
        <v>0.92500000000000004</v>
      </c>
      <c r="I49" s="36">
        <v>259</v>
      </c>
      <c r="J49" s="38">
        <f t="shared" si="3"/>
        <v>0.92500000000000004</v>
      </c>
      <c r="K49" s="36">
        <v>256</v>
      </c>
      <c r="L49" s="38">
        <f t="shared" si="4"/>
        <v>0.91428571428571426</v>
      </c>
      <c r="M49" s="36">
        <v>250</v>
      </c>
      <c r="N49" s="38">
        <f t="shared" si="5"/>
        <v>0.8928571428571429</v>
      </c>
      <c r="O49" s="36">
        <v>259</v>
      </c>
      <c r="P49" s="38">
        <f t="shared" si="6"/>
        <v>0.92500000000000004</v>
      </c>
      <c r="Q49" s="36">
        <v>249</v>
      </c>
      <c r="R49" s="38">
        <f t="shared" si="7"/>
        <v>0.88928571428571423</v>
      </c>
      <c r="S49" s="36">
        <v>255</v>
      </c>
      <c r="T49" s="38">
        <f t="shared" si="8"/>
        <v>0.9107142857142857</v>
      </c>
      <c r="U49" s="36">
        <v>262</v>
      </c>
      <c r="V49" s="38">
        <f t="shared" si="9"/>
        <v>0.93571428571428572</v>
      </c>
      <c r="W49" s="36">
        <v>245</v>
      </c>
      <c r="X49" s="38">
        <f t="shared" si="10"/>
        <v>0.875</v>
      </c>
      <c r="Z49" s="25">
        <f>cálculos!O49</f>
        <v>1</v>
      </c>
      <c r="AA49" s="26">
        <f t="shared" si="11"/>
        <v>0.1</v>
      </c>
      <c r="AB49" s="25">
        <f>cálculos!P49</f>
        <v>0</v>
      </c>
      <c r="AC49" s="26">
        <f t="shared" si="12"/>
        <v>0</v>
      </c>
    </row>
    <row r="50" spans="1:29" x14ac:dyDescent="0.25">
      <c r="A50" s="36" t="s">
        <v>3</v>
      </c>
      <c r="B50" s="36" t="s">
        <v>54</v>
      </c>
      <c r="C50" s="37">
        <v>269</v>
      </c>
      <c r="D50" s="37">
        <f t="shared" si="0"/>
        <v>269</v>
      </c>
      <c r="E50" s="36">
        <v>167</v>
      </c>
      <c r="F50" s="38">
        <f t="shared" si="1"/>
        <v>0.620817843866171</v>
      </c>
      <c r="G50" s="36">
        <v>259</v>
      </c>
      <c r="H50" s="38">
        <f t="shared" si="2"/>
        <v>0.96282527881040891</v>
      </c>
      <c r="I50" s="36">
        <v>260</v>
      </c>
      <c r="J50" s="38">
        <f t="shared" si="3"/>
        <v>0.96654275092936803</v>
      </c>
      <c r="K50" s="36">
        <v>249</v>
      </c>
      <c r="L50" s="38">
        <f t="shared" si="4"/>
        <v>0.92565055762081783</v>
      </c>
      <c r="M50" s="36">
        <v>235</v>
      </c>
      <c r="N50" s="38">
        <f t="shared" si="5"/>
        <v>0.87360594795539037</v>
      </c>
      <c r="O50" s="36">
        <v>250</v>
      </c>
      <c r="P50" s="38">
        <f t="shared" si="6"/>
        <v>0.92936802973977695</v>
      </c>
      <c r="Q50" s="36">
        <v>73</v>
      </c>
      <c r="R50" s="38">
        <f t="shared" si="7"/>
        <v>0.27137546468401486</v>
      </c>
      <c r="S50" s="36">
        <v>279</v>
      </c>
      <c r="T50" s="38">
        <f t="shared" si="8"/>
        <v>1.037174721189591</v>
      </c>
      <c r="U50" s="36">
        <v>286</v>
      </c>
      <c r="V50" s="38">
        <f t="shared" si="9"/>
        <v>1.0631970260223049</v>
      </c>
      <c r="W50" s="36">
        <v>279</v>
      </c>
      <c r="X50" s="38">
        <f t="shared" si="10"/>
        <v>1.037174721189591</v>
      </c>
      <c r="Z50" s="25">
        <f>cálculos!O50</f>
        <v>5</v>
      </c>
      <c r="AA50" s="26">
        <f t="shared" si="11"/>
        <v>0.5</v>
      </c>
      <c r="AB50" s="25">
        <f>cálculos!P50</f>
        <v>3</v>
      </c>
      <c r="AC50" s="26">
        <f t="shared" si="12"/>
        <v>0.75</v>
      </c>
    </row>
    <row r="51" spans="1:29" x14ac:dyDescent="0.25">
      <c r="A51" s="36" t="s">
        <v>3</v>
      </c>
      <c r="B51" s="36" t="s">
        <v>55</v>
      </c>
      <c r="C51" s="37">
        <v>72</v>
      </c>
      <c r="D51" s="37">
        <f t="shared" si="0"/>
        <v>72</v>
      </c>
      <c r="E51" s="36">
        <v>8</v>
      </c>
      <c r="F51" s="38">
        <f t="shared" si="1"/>
        <v>0.1111111111111111</v>
      </c>
      <c r="G51" s="36">
        <v>74</v>
      </c>
      <c r="H51" s="38">
        <f t="shared" si="2"/>
        <v>1.0277777777777777</v>
      </c>
      <c r="I51" s="36">
        <v>74</v>
      </c>
      <c r="J51" s="38">
        <f t="shared" si="3"/>
        <v>1.0277777777777777</v>
      </c>
      <c r="K51" s="36">
        <v>82</v>
      </c>
      <c r="L51" s="38">
        <f t="shared" si="4"/>
        <v>1.1388888888888888</v>
      </c>
      <c r="M51" s="36">
        <v>81</v>
      </c>
      <c r="N51" s="38">
        <f t="shared" si="5"/>
        <v>1.125</v>
      </c>
      <c r="O51" s="36">
        <v>79</v>
      </c>
      <c r="P51" s="38">
        <f t="shared" si="6"/>
        <v>1.0972222222222223</v>
      </c>
      <c r="Q51" s="36">
        <v>204</v>
      </c>
      <c r="R51" s="38">
        <f t="shared" si="7"/>
        <v>2.8333333333333335</v>
      </c>
      <c r="S51" s="36">
        <v>68</v>
      </c>
      <c r="T51" s="38">
        <f t="shared" si="8"/>
        <v>0.94444444444444442</v>
      </c>
      <c r="U51" s="36">
        <v>79</v>
      </c>
      <c r="V51" s="38">
        <f t="shared" si="9"/>
        <v>1.0972222222222223</v>
      </c>
      <c r="W51" s="36">
        <v>69</v>
      </c>
      <c r="X51" s="38">
        <f t="shared" si="10"/>
        <v>0.95833333333333337</v>
      </c>
      <c r="Z51" s="25">
        <f>cálculos!O51</f>
        <v>8</v>
      </c>
      <c r="AA51" s="26">
        <f t="shared" si="11"/>
        <v>0.8</v>
      </c>
      <c r="AB51" s="25">
        <f>cálculos!P51</f>
        <v>4</v>
      </c>
      <c r="AC51" s="26">
        <f t="shared" si="12"/>
        <v>1</v>
      </c>
    </row>
    <row r="52" spans="1:29" x14ac:dyDescent="0.25">
      <c r="A52" s="36" t="s">
        <v>5</v>
      </c>
      <c r="B52" s="36" t="s">
        <v>56</v>
      </c>
      <c r="C52" s="37">
        <v>264</v>
      </c>
      <c r="D52" s="37">
        <f t="shared" si="0"/>
        <v>264</v>
      </c>
      <c r="E52" s="36">
        <v>110</v>
      </c>
      <c r="F52" s="38">
        <f t="shared" si="1"/>
        <v>0.41666666666666669</v>
      </c>
      <c r="G52" s="36">
        <v>213</v>
      </c>
      <c r="H52" s="38">
        <f t="shared" si="2"/>
        <v>0.80681818181818177</v>
      </c>
      <c r="I52" s="36">
        <v>211</v>
      </c>
      <c r="J52" s="38">
        <f t="shared" si="3"/>
        <v>0.7992424242424242</v>
      </c>
      <c r="K52" s="36">
        <v>191</v>
      </c>
      <c r="L52" s="38">
        <f t="shared" si="4"/>
        <v>0.72348484848484851</v>
      </c>
      <c r="M52" s="36">
        <v>184</v>
      </c>
      <c r="N52" s="38">
        <f t="shared" si="5"/>
        <v>0.69696969696969702</v>
      </c>
      <c r="O52" s="36">
        <v>208</v>
      </c>
      <c r="P52" s="38">
        <f t="shared" si="6"/>
        <v>0.78787878787878785</v>
      </c>
      <c r="Q52" s="36">
        <v>128</v>
      </c>
      <c r="R52" s="38">
        <f t="shared" si="7"/>
        <v>0.48484848484848486</v>
      </c>
      <c r="S52" s="36">
        <v>243</v>
      </c>
      <c r="T52" s="38">
        <f t="shared" si="8"/>
        <v>0.92045454545454541</v>
      </c>
      <c r="U52" s="36">
        <v>248</v>
      </c>
      <c r="V52" s="38">
        <f t="shared" si="9"/>
        <v>0.93939393939393945</v>
      </c>
      <c r="W52" s="36">
        <v>247</v>
      </c>
      <c r="X52" s="38">
        <f t="shared" si="10"/>
        <v>0.93560606060606055</v>
      </c>
      <c r="Z52" s="25">
        <f>cálculos!O52</f>
        <v>0</v>
      </c>
      <c r="AA52" s="26">
        <f t="shared" si="11"/>
        <v>0</v>
      </c>
      <c r="AB52" s="25">
        <f>cálculos!P52</f>
        <v>0</v>
      </c>
      <c r="AC52" s="26">
        <f t="shared" si="12"/>
        <v>0</v>
      </c>
    </row>
    <row r="53" spans="1:29" x14ac:dyDescent="0.25">
      <c r="A53" s="36" t="s">
        <v>5</v>
      </c>
      <c r="B53" s="36" t="s">
        <v>57</v>
      </c>
      <c r="C53" s="37">
        <v>169</v>
      </c>
      <c r="D53" s="37">
        <f t="shared" si="0"/>
        <v>169</v>
      </c>
      <c r="E53" s="36">
        <v>168</v>
      </c>
      <c r="F53" s="38">
        <f t="shared" si="1"/>
        <v>0.99408284023668636</v>
      </c>
      <c r="G53" s="36">
        <v>170</v>
      </c>
      <c r="H53" s="38">
        <f t="shared" si="2"/>
        <v>1.0059171597633136</v>
      </c>
      <c r="I53" s="36">
        <v>169</v>
      </c>
      <c r="J53" s="38">
        <f t="shared" si="3"/>
        <v>1</v>
      </c>
      <c r="K53" s="36">
        <v>169</v>
      </c>
      <c r="L53" s="38">
        <f t="shared" si="4"/>
        <v>1</v>
      </c>
      <c r="M53" s="36">
        <v>167</v>
      </c>
      <c r="N53" s="38">
        <f t="shared" si="5"/>
        <v>0.98816568047337283</v>
      </c>
      <c r="O53" s="36">
        <v>167</v>
      </c>
      <c r="P53" s="38">
        <f t="shared" si="6"/>
        <v>0.98816568047337283</v>
      </c>
      <c r="Q53" s="36">
        <v>626</v>
      </c>
      <c r="R53" s="38">
        <f t="shared" si="7"/>
        <v>3.7041420118343193</v>
      </c>
      <c r="S53" s="36">
        <v>146</v>
      </c>
      <c r="T53" s="38">
        <f t="shared" si="8"/>
        <v>0.86390532544378695</v>
      </c>
      <c r="U53" s="36">
        <v>144</v>
      </c>
      <c r="V53" s="38">
        <f t="shared" si="9"/>
        <v>0.85207100591715978</v>
      </c>
      <c r="W53" s="36">
        <v>146</v>
      </c>
      <c r="X53" s="38">
        <f t="shared" si="10"/>
        <v>0.86390532544378695</v>
      </c>
      <c r="Z53" s="25">
        <f>cálculos!O53</f>
        <v>7</v>
      </c>
      <c r="AA53" s="26">
        <f t="shared" si="11"/>
        <v>0.70000000000000007</v>
      </c>
      <c r="AB53" s="25">
        <f>cálculos!P53</f>
        <v>3</v>
      </c>
      <c r="AC53" s="26">
        <f t="shared" si="12"/>
        <v>0.75</v>
      </c>
    </row>
    <row r="54" spans="1:29" x14ac:dyDescent="0.25">
      <c r="A54" s="36" t="s">
        <v>3</v>
      </c>
      <c r="B54" s="36" t="s">
        <v>58</v>
      </c>
      <c r="C54" s="37">
        <v>724</v>
      </c>
      <c r="D54" s="37">
        <f t="shared" si="0"/>
        <v>724</v>
      </c>
      <c r="E54" s="36">
        <v>458</v>
      </c>
      <c r="F54" s="38">
        <f t="shared" si="1"/>
        <v>0.63259668508287292</v>
      </c>
      <c r="G54" s="36">
        <v>624</v>
      </c>
      <c r="H54" s="38">
        <f t="shared" si="2"/>
        <v>0.86187845303867405</v>
      </c>
      <c r="I54" s="36">
        <v>627</v>
      </c>
      <c r="J54" s="38">
        <f t="shared" si="3"/>
        <v>0.86602209944751385</v>
      </c>
      <c r="K54" s="36">
        <v>625</v>
      </c>
      <c r="L54" s="38">
        <f t="shared" si="4"/>
        <v>0.86325966850828728</v>
      </c>
      <c r="M54" s="36">
        <v>591</v>
      </c>
      <c r="N54" s="38">
        <f t="shared" si="5"/>
        <v>0.81629834254143652</v>
      </c>
      <c r="O54" s="36">
        <v>615</v>
      </c>
      <c r="P54" s="38">
        <f t="shared" si="6"/>
        <v>0.84944751381215466</v>
      </c>
      <c r="Q54" s="36">
        <v>215</v>
      </c>
      <c r="R54" s="38">
        <f t="shared" si="7"/>
        <v>0.29696132596685082</v>
      </c>
      <c r="S54" s="36">
        <v>606</v>
      </c>
      <c r="T54" s="38">
        <f t="shared" si="8"/>
        <v>0.83701657458563539</v>
      </c>
      <c r="U54" s="36">
        <v>683</v>
      </c>
      <c r="V54" s="38">
        <f t="shared" si="9"/>
        <v>0.9433701657458563</v>
      </c>
      <c r="W54" s="36">
        <v>578</v>
      </c>
      <c r="X54" s="38">
        <f t="shared" si="10"/>
        <v>0.7983425414364641</v>
      </c>
      <c r="Z54" s="25">
        <f>cálculos!O54</f>
        <v>0</v>
      </c>
      <c r="AA54" s="26">
        <f t="shared" si="11"/>
        <v>0</v>
      </c>
      <c r="AB54" s="25">
        <f>cálculos!P54</f>
        <v>0</v>
      </c>
      <c r="AC54" s="26">
        <f t="shared" si="12"/>
        <v>0</v>
      </c>
    </row>
    <row r="55" spans="1:29" x14ac:dyDescent="0.25">
      <c r="A55" s="36" t="s">
        <v>4</v>
      </c>
      <c r="B55" s="36" t="s">
        <v>59</v>
      </c>
      <c r="C55" s="37">
        <v>238</v>
      </c>
      <c r="D55" s="37">
        <f t="shared" si="0"/>
        <v>238</v>
      </c>
      <c r="E55" s="36">
        <v>132</v>
      </c>
      <c r="F55" s="38">
        <f t="shared" si="1"/>
        <v>0.55462184873949583</v>
      </c>
      <c r="G55" s="36">
        <v>210</v>
      </c>
      <c r="H55" s="38">
        <f t="shared" si="2"/>
        <v>0.88235294117647056</v>
      </c>
      <c r="I55" s="36">
        <v>207</v>
      </c>
      <c r="J55" s="38">
        <f t="shared" si="3"/>
        <v>0.86974789915966388</v>
      </c>
      <c r="K55" s="36">
        <v>219</v>
      </c>
      <c r="L55" s="38">
        <f t="shared" si="4"/>
        <v>0.92016806722689071</v>
      </c>
      <c r="M55" s="36">
        <v>214</v>
      </c>
      <c r="N55" s="38">
        <f t="shared" si="5"/>
        <v>0.89915966386554624</v>
      </c>
      <c r="O55" s="36">
        <v>227</v>
      </c>
      <c r="P55" s="38">
        <f t="shared" si="6"/>
        <v>0.95378151260504207</v>
      </c>
      <c r="Q55" s="36">
        <v>260</v>
      </c>
      <c r="R55" s="38">
        <f t="shared" si="7"/>
        <v>1.0924369747899159</v>
      </c>
      <c r="S55" s="36">
        <v>191</v>
      </c>
      <c r="T55" s="38">
        <f t="shared" si="8"/>
        <v>0.80252100840336138</v>
      </c>
      <c r="U55" s="36">
        <v>211</v>
      </c>
      <c r="V55" s="38">
        <f t="shared" si="9"/>
        <v>0.88655462184873945</v>
      </c>
      <c r="W55" s="36">
        <v>197</v>
      </c>
      <c r="X55" s="38">
        <f t="shared" si="10"/>
        <v>0.82773109243697474</v>
      </c>
      <c r="Z55" s="25">
        <f>cálculos!O55</f>
        <v>2</v>
      </c>
      <c r="AA55" s="26">
        <f t="shared" si="11"/>
        <v>0.2</v>
      </c>
      <c r="AB55" s="25">
        <f>cálculos!P55</f>
        <v>0</v>
      </c>
      <c r="AC55" s="26">
        <f t="shared" si="12"/>
        <v>0</v>
      </c>
    </row>
    <row r="56" spans="1:29" x14ac:dyDescent="0.25">
      <c r="A56" s="36" t="s">
        <v>3</v>
      </c>
      <c r="B56" s="36" t="s">
        <v>60</v>
      </c>
      <c r="C56" s="37">
        <v>380</v>
      </c>
      <c r="D56" s="37">
        <f t="shared" si="0"/>
        <v>380</v>
      </c>
      <c r="E56" s="36">
        <v>104</v>
      </c>
      <c r="F56" s="38">
        <f t="shared" si="1"/>
        <v>0.27368421052631581</v>
      </c>
      <c r="G56" s="36">
        <v>292</v>
      </c>
      <c r="H56" s="38">
        <f t="shared" si="2"/>
        <v>0.76842105263157889</v>
      </c>
      <c r="I56" s="36">
        <v>275</v>
      </c>
      <c r="J56" s="38">
        <f t="shared" si="3"/>
        <v>0.72368421052631582</v>
      </c>
      <c r="K56" s="36">
        <v>314</v>
      </c>
      <c r="L56" s="38">
        <f t="shared" si="4"/>
        <v>0.82631578947368423</v>
      </c>
      <c r="M56" s="36">
        <v>296</v>
      </c>
      <c r="N56" s="38">
        <f t="shared" si="5"/>
        <v>0.77894736842105261</v>
      </c>
      <c r="O56" s="36">
        <v>285</v>
      </c>
      <c r="P56" s="38">
        <f t="shared" si="6"/>
        <v>0.75</v>
      </c>
      <c r="Q56" s="36">
        <v>145</v>
      </c>
      <c r="R56" s="38">
        <f t="shared" si="7"/>
        <v>0.38157894736842107</v>
      </c>
      <c r="S56" s="36">
        <v>280</v>
      </c>
      <c r="T56" s="38">
        <f t="shared" si="8"/>
        <v>0.73684210526315785</v>
      </c>
      <c r="U56" s="36">
        <v>290</v>
      </c>
      <c r="V56" s="38">
        <f t="shared" si="9"/>
        <v>0.76315789473684215</v>
      </c>
      <c r="W56" s="36">
        <v>272</v>
      </c>
      <c r="X56" s="38">
        <f t="shared" si="10"/>
        <v>0.71578947368421053</v>
      </c>
      <c r="Z56" s="25">
        <f>cálculos!O56</f>
        <v>0</v>
      </c>
      <c r="AA56" s="26">
        <f t="shared" si="11"/>
        <v>0</v>
      </c>
      <c r="AB56" s="25">
        <f>cálculos!P56</f>
        <v>0</v>
      </c>
      <c r="AC56" s="26">
        <f t="shared" si="12"/>
        <v>0</v>
      </c>
    </row>
    <row r="57" spans="1:29" x14ac:dyDescent="0.25">
      <c r="A57" s="36" t="s">
        <v>3</v>
      </c>
      <c r="B57" s="36" t="s">
        <v>61</v>
      </c>
      <c r="C57" s="37">
        <v>373</v>
      </c>
      <c r="D57" s="37">
        <f t="shared" si="0"/>
        <v>373</v>
      </c>
      <c r="E57" s="36">
        <v>50</v>
      </c>
      <c r="F57" s="38">
        <f t="shared" si="1"/>
        <v>0.13404825737265416</v>
      </c>
      <c r="G57" s="36">
        <v>334</v>
      </c>
      <c r="H57" s="38">
        <f t="shared" si="2"/>
        <v>0.8954423592493298</v>
      </c>
      <c r="I57" s="36">
        <v>340</v>
      </c>
      <c r="J57" s="38">
        <f t="shared" si="3"/>
        <v>0.91152815013404831</v>
      </c>
      <c r="K57" s="36">
        <v>348</v>
      </c>
      <c r="L57" s="38">
        <f t="shared" si="4"/>
        <v>0.93297587131367288</v>
      </c>
      <c r="M57" s="36">
        <v>329</v>
      </c>
      <c r="N57" s="38">
        <f t="shared" si="5"/>
        <v>0.88203753351206438</v>
      </c>
      <c r="O57" s="36">
        <v>342</v>
      </c>
      <c r="P57" s="38">
        <f t="shared" si="6"/>
        <v>0.91689008042895437</v>
      </c>
      <c r="Q57" s="36">
        <v>15</v>
      </c>
      <c r="R57" s="38">
        <f t="shared" si="7"/>
        <v>4.0214477211796246E-2</v>
      </c>
      <c r="S57" s="36">
        <v>293</v>
      </c>
      <c r="T57" s="38">
        <f t="shared" si="8"/>
        <v>0.78552278820375332</v>
      </c>
      <c r="U57" s="36">
        <v>280</v>
      </c>
      <c r="V57" s="38">
        <f t="shared" si="9"/>
        <v>0.75067024128686322</v>
      </c>
      <c r="W57" s="36">
        <v>270</v>
      </c>
      <c r="X57" s="38">
        <f t="shared" si="10"/>
        <v>0.72386058981233248</v>
      </c>
      <c r="Z57" s="25">
        <f>cálculos!O57</f>
        <v>0</v>
      </c>
      <c r="AA57" s="26">
        <f t="shared" si="11"/>
        <v>0</v>
      </c>
      <c r="AB57" s="25">
        <f>cálculos!P57</f>
        <v>0</v>
      </c>
      <c r="AC57" s="26">
        <f t="shared" si="12"/>
        <v>0</v>
      </c>
    </row>
    <row r="58" spans="1:29" x14ac:dyDescent="0.25">
      <c r="A58" s="36" t="s">
        <v>5</v>
      </c>
      <c r="B58" s="36" t="s">
        <v>62</v>
      </c>
      <c r="C58" s="37">
        <v>339</v>
      </c>
      <c r="D58" s="37">
        <f t="shared" si="0"/>
        <v>339</v>
      </c>
      <c r="E58" s="36">
        <v>201</v>
      </c>
      <c r="F58" s="38">
        <f t="shared" si="1"/>
        <v>0.59292035398230092</v>
      </c>
      <c r="G58" s="36">
        <v>230</v>
      </c>
      <c r="H58" s="38">
        <f t="shared" si="2"/>
        <v>0.67846607669616521</v>
      </c>
      <c r="I58" s="36">
        <v>224</v>
      </c>
      <c r="J58" s="38">
        <f t="shared" si="3"/>
        <v>0.66076696165191739</v>
      </c>
      <c r="K58" s="36">
        <v>223</v>
      </c>
      <c r="L58" s="38">
        <f t="shared" si="4"/>
        <v>0.65781710914454272</v>
      </c>
      <c r="M58" s="36">
        <v>206</v>
      </c>
      <c r="N58" s="38">
        <f t="shared" si="5"/>
        <v>0.60766961651917406</v>
      </c>
      <c r="O58" s="36">
        <v>243</v>
      </c>
      <c r="P58" s="38">
        <f t="shared" si="6"/>
        <v>0.7168141592920354</v>
      </c>
      <c r="Q58" s="36">
        <v>86</v>
      </c>
      <c r="R58" s="38">
        <f t="shared" si="7"/>
        <v>0.25368731563421831</v>
      </c>
      <c r="S58" s="36">
        <v>117</v>
      </c>
      <c r="T58" s="38">
        <f t="shared" si="8"/>
        <v>0.34513274336283184</v>
      </c>
      <c r="U58" s="36">
        <v>284</v>
      </c>
      <c r="V58" s="38">
        <f t="shared" si="9"/>
        <v>0.83775811209439532</v>
      </c>
      <c r="W58" s="36">
        <v>195</v>
      </c>
      <c r="X58" s="38">
        <f t="shared" si="10"/>
        <v>0.5752212389380531</v>
      </c>
      <c r="Z58" s="25">
        <f>cálculos!O58</f>
        <v>0</v>
      </c>
      <c r="AA58" s="26">
        <f t="shared" si="11"/>
        <v>0</v>
      </c>
      <c r="AB58" s="25">
        <f>cálculos!P58</f>
        <v>0</v>
      </c>
      <c r="AC58" s="26">
        <f t="shared" si="12"/>
        <v>0</v>
      </c>
    </row>
    <row r="59" spans="1:29" x14ac:dyDescent="0.25">
      <c r="A59" s="36" t="s">
        <v>3</v>
      </c>
      <c r="B59" s="36" t="s">
        <v>63</v>
      </c>
      <c r="C59" s="37">
        <v>77</v>
      </c>
      <c r="D59" s="37">
        <f t="shared" si="0"/>
        <v>77</v>
      </c>
      <c r="E59" s="36">
        <v>56</v>
      </c>
      <c r="F59" s="38">
        <f t="shared" si="1"/>
        <v>0.72727272727272729</v>
      </c>
      <c r="G59" s="36">
        <v>108</v>
      </c>
      <c r="H59" s="38">
        <f t="shared" si="2"/>
        <v>1.4025974025974026</v>
      </c>
      <c r="I59" s="36">
        <v>106</v>
      </c>
      <c r="J59" s="38">
        <f t="shared" si="3"/>
        <v>1.3766233766233766</v>
      </c>
      <c r="K59" s="36">
        <v>105</v>
      </c>
      <c r="L59" s="38">
        <f t="shared" si="4"/>
        <v>1.3636363636363635</v>
      </c>
      <c r="M59" s="36">
        <v>103</v>
      </c>
      <c r="N59" s="38">
        <f t="shared" si="5"/>
        <v>1.3376623376623376</v>
      </c>
      <c r="O59" s="36">
        <v>114</v>
      </c>
      <c r="P59" s="38">
        <f t="shared" si="6"/>
        <v>1.4805194805194806</v>
      </c>
      <c r="Q59" s="36">
        <v>185</v>
      </c>
      <c r="R59" s="38">
        <f t="shared" si="7"/>
        <v>2.4025974025974026</v>
      </c>
      <c r="S59" s="36">
        <v>82</v>
      </c>
      <c r="T59" s="38">
        <f t="shared" si="8"/>
        <v>1.0649350649350648</v>
      </c>
      <c r="U59" s="36">
        <v>108</v>
      </c>
      <c r="V59" s="38">
        <f t="shared" si="9"/>
        <v>1.4025974025974026</v>
      </c>
      <c r="W59" s="36">
        <v>92</v>
      </c>
      <c r="X59" s="38">
        <f t="shared" si="10"/>
        <v>1.1948051948051948</v>
      </c>
      <c r="Z59" s="25">
        <f>cálculos!O59</f>
        <v>9</v>
      </c>
      <c r="AA59" s="26">
        <f t="shared" si="11"/>
        <v>0.9</v>
      </c>
      <c r="AB59" s="25">
        <f>cálculos!P59</f>
        <v>4</v>
      </c>
      <c r="AC59" s="26">
        <f t="shared" si="12"/>
        <v>1</v>
      </c>
    </row>
    <row r="60" spans="1:29" x14ac:dyDescent="0.25">
      <c r="A60" s="36" t="s">
        <v>5</v>
      </c>
      <c r="B60" s="36" t="s">
        <v>64</v>
      </c>
      <c r="C60" s="37">
        <v>221</v>
      </c>
      <c r="D60" s="37">
        <f t="shared" si="0"/>
        <v>221</v>
      </c>
      <c r="E60" s="36">
        <v>190</v>
      </c>
      <c r="F60" s="38">
        <f t="shared" si="1"/>
        <v>0.85972850678733037</v>
      </c>
      <c r="G60" s="36">
        <v>226</v>
      </c>
      <c r="H60" s="38">
        <f t="shared" si="2"/>
        <v>1.0226244343891402</v>
      </c>
      <c r="I60" s="36">
        <v>219</v>
      </c>
      <c r="J60" s="38">
        <f t="shared" si="3"/>
        <v>0.99095022624434392</v>
      </c>
      <c r="K60" s="36">
        <v>218</v>
      </c>
      <c r="L60" s="38">
        <f t="shared" si="4"/>
        <v>0.98642533936651589</v>
      </c>
      <c r="M60" s="36">
        <v>212</v>
      </c>
      <c r="N60" s="38">
        <f t="shared" si="5"/>
        <v>0.95927601809954754</v>
      </c>
      <c r="O60" s="36">
        <v>213</v>
      </c>
      <c r="P60" s="38">
        <f t="shared" si="6"/>
        <v>0.96380090497737558</v>
      </c>
      <c r="Q60" s="36">
        <v>277</v>
      </c>
      <c r="R60" s="38">
        <f t="shared" si="7"/>
        <v>1.253393665158371</v>
      </c>
      <c r="S60" s="36">
        <v>197</v>
      </c>
      <c r="T60" s="38">
        <f t="shared" si="8"/>
        <v>0.89140271493212675</v>
      </c>
      <c r="U60" s="36">
        <v>200</v>
      </c>
      <c r="V60" s="38">
        <f t="shared" si="9"/>
        <v>0.90497737556561086</v>
      </c>
      <c r="W60" s="36">
        <v>189</v>
      </c>
      <c r="X60" s="38">
        <f t="shared" si="10"/>
        <v>0.85520361990950222</v>
      </c>
      <c r="Z60" s="25">
        <f>cálculos!O60</f>
        <v>6</v>
      </c>
      <c r="AA60" s="26">
        <f t="shared" si="11"/>
        <v>0.60000000000000009</v>
      </c>
      <c r="AB60" s="25">
        <f>cálculos!P60</f>
        <v>3</v>
      </c>
      <c r="AC60" s="26">
        <f t="shared" si="12"/>
        <v>0.75</v>
      </c>
    </row>
    <row r="61" spans="1:29" x14ac:dyDescent="0.25">
      <c r="A61" s="36" t="s">
        <v>4</v>
      </c>
      <c r="B61" s="36" t="s">
        <v>65</v>
      </c>
      <c r="C61" s="37">
        <v>294</v>
      </c>
      <c r="D61" s="37">
        <f t="shared" si="0"/>
        <v>294</v>
      </c>
      <c r="E61" s="36">
        <v>54</v>
      </c>
      <c r="F61" s="38">
        <f t="shared" si="1"/>
        <v>0.18367346938775511</v>
      </c>
      <c r="G61" s="36">
        <v>268</v>
      </c>
      <c r="H61" s="38">
        <f t="shared" si="2"/>
        <v>0.91156462585034015</v>
      </c>
      <c r="I61" s="36">
        <v>255</v>
      </c>
      <c r="J61" s="38">
        <f t="shared" si="3"/>
        <v>0.86734693877551017</v>
      </c>
      <c r="K61" s="36">
        <v>281</v>
      </c>
      <c r="L61" s="38">
        <f t="shared" si="4"/>
        <v>0.95578231292517002</v>
      </c>
      <c r="M61" s="36">
        <v>275</v>
      </c>
      <c r="N61" s="38">
        <f t="shared" si="5"/>
        <v>0.93537414965986398</v>
      </c>
      <c r="O61" s="36">
        <v>261</v>
      </c>
      <c r="P61" s="38">
        <f t="shared" si="6"/>
        <v>0.88775510204081631</v>
      </c>
      <c r="Q61" s="36">
        <v>61</v>
      </c>
      <c r="R61" s="38">
        <f t="shared" si="7"/>
        <v>0.20748299319727892</v>
      </c>
      <c r="S61" s="36">
        <v>337</v>
      </c>
      <c r="T61" s="38">
        <f t="shared" si="8"/>
        <v>1.1462585034013606</v>
      </c>
      <c r="U61" s="36">
        <v>339</v>
      </c>
      <c r="V61" s="38">
        <f t="shared" si="9"/>
        <v>1.153061224489796</v>
      </c>
      <c r="W61" s="36">
        <v>346</v>
      </c>
      <c r="X61" s="38">
        <f t="shared" si="10"/>
        <v>1.1768707482993197</v>
      </c>
      <c r="Z61" s="25">
        <f>cálculos!O61</f>
        <v>5</v>
      </c>
      <c r="AA61" s="26">
        <f t="shared" si="11"/>
        <v>0.5</v>
      </c>
      <c r="AB61" s="25">
        <f>cálculos!P61</f>
        <v>2</v>
      </c>
      <c r="AC61" s="26">
        <f t="shared" si="12"/>
        <v>0.5</v>
      </c>
    </row>
    <row r="62" spans="1:29" x14ac:dyDescent="0.25">
      <c r="A62" s="36" t="s">
        <v>5</v>
      </c>
      <c r="B62" s="36" t="s">
        <v>66</v>
      </c>
      <c r="C62" s="37">
        <v>157</v>
      </c>
      <c r="D62" s="37">
        <f t="shared" si="0"/>
        <v>157</v>
      </c>
      <c r="E62" s="36">
        <v>85</v>
      </c>
      <c r="F62" s="38">
        <f t="shared" si="1"/>
        <v>0.54140127388535031</v>
      </c>
      <c r="G62" s="36">
        <v>99</v>
      </c>
      <c r="H62" s="38">
        <f t="shared" si="2"/>
        <v>0.63057324840764328</v>
      </c>
      <c r="I62" s="36">
        <v>97</v>
      </c>
      <c r="J62" s="38">
        <f t="shared" si="3"/>
        <v>0.61783439490445857</v>
      </c>
      <c r="K62" s="36">
        <v>99</v>
      </c>
      <c r="L62" s="38">
        <f t="shared" si="4"/>
        <v>0.63057324840764328</v>
      </c>
      <c r="M62" s="36">
        <v>90</v>
      </c>
      <c r="N62" s="38">
        <f t="shared" si="5"/>
        <v>0.57324840764331209</v>
      </c>
      <c r="O62" s="36">
        <v>82</v>
      </c>
      <c r="P62" s="38">
        <f t="shared" si="6"/>
        <v>0.52229299363057324</v>
      </c>
      <c r="Q62" s="36">
        <v>115</v>
      </c>
      <c r="R62" s="38">
        <f t="shared" si="7"/>
        <v>0.73248407643312097</v>
      </c>
      <c r="S62" s="36">
        <v>94</v>
      </c>
      <c r="T62" s="38">
        <f t="shared" si="8"/>
        <v>0.59872611464968151</v>
      </c>
      <c r="U62" s="36">
        <v>88</v>
      </c>
      <c r="V62" s="38">
        <f t="shared" si="9"/>
        <v>0.56050955414012738</v>
      </c>
      <c r="W62" s="36">
        <v>93</v>
      </c>
      <c r="X62" s="38">
        <f t="shared" si="10"/>
        <v>0.59235668789808915</v>
      </c>
      <c r="Z62" s="25">
        <f>cálculos!O62</f>
        <v>0</v>
      </c>
      <c r="AA62" s="26">
        <f t="shared" si="11"/>
        <v>0</v>
      </c>
      <c r="AB62" s="25">
        <f>cálculos!P62</f>
        <v>0</v>
      </c>
      <c r="AC62" s="26">
        <f t="shared" si="12"/>
        <v>0</v>
      </c>
    </row>
    <row r="63" spans="1:29" x14ac:dyDescent="0.25">
      <c r="A63" s="36" t="s">
        <v>2</v>
      </c>
      <c r="B63" s="36" t="s">
        <v>67</v>
      </c>
      <c r="C63" s="37">
        <v>113</v>
      </c>
      <c r="D63" s="37">
        <f t="shared" si="0"/>
        <v>113</v>
      </c>
      <c r="E63" s="36">
        <v>53</v>
      </c>
      <c r="F63" s="38">
        <f t="shared" si="1"/>
        <v>0.46902654867256638</v>
      </c>
      <c r="G63" s="36">
        <v>120</v>
      </c>
      <c r="H63" s="38">
        <f t="shared" si="2"/>
        <v>1.0619469026548674</v>
      </c>
      <c r="I63" s="36">
        <v>120</v>
      </c>
      <c r="J63" s="38">
        <f t="shared" si="3"/>
        <v>1.0619469026548674</v>
      </c>
      <c r="K63" s="36">
        <v>115</v>
      </c>
      <c r="L63" s="38">
        <f t="shared" si="4"/>
        <v>1.0176991150442478</v>
      </c>
      <c r="M63" s="36">
        <v>106</v>
      </c>
      <c r="N63" s="38">
        <f t="shared" si="5"/>
        <v>0.93805309734513276</v>
      </c>
      <c r="O63" s="36">
        <v>113</v>
      </c>
      <c r="P63" s="38">
        <f t="shared" si="6"/>
        <v>1</v>
      </c>
      <c r="Q63" s="36">
        <v>447</v>
      </c>
      <c r="R63" s="38">
        <f t="shared" si="7"/>
        <v>3.9557522123893807</v>
      </c>
      <c r="S63" s="36">
        <v>110</v>
      </c>
      <c r="T63" s="38">
        <f t="shared" si="8"/>
        <v>0.97345132743362828</v>
      </c>
      <c r="U63" s="36">
        <v>122</v>
      </c>
      <c r="V63" s="38">
        <f t="shared" si="9"/>
        <v>1.0796460176991149</v>
      </c>
      <c r="W63" s="36">
        <v>114</v>
      </c>
      <c r="X63" s="38">
        <f t="shared" si="10"/>
        <v>1.0088495575221239</v>
      </c>
      <c r="Z63" s="25">
        <f>cálculos!O63</f>
        <v>9</v>
      </c>
      <c r="AA63" s="26">
        <f t="shared" si="11"/>
        <v>0.9</v>
      </c>
      <c r="AB63" s="25">
        <f>cálculos!P63</f>
        <v>4</v>
      </c>
      <c r="AC63" s="26">
        <f t="shared" si="12"/>
        <v>1</v>
      </c>
    </row>
    <row r="64" spans="1:29" x14ac:dyDescent="0.25">
      <c r="A64" s="36" t="s">
        <v>2</v>
      </c>
      <c r="B64" s="36" t="s">
        <v>68</v>
      </c>
      <c r="C64" s="37">
        <v>687</v>
      </c>
      <c r="D64" s="37">
        <f t="shared" si="0"/>
        <v>687</v>
      </c>
      <c r="E64" s="36">
        <v>588</v>
      </c>
      <c r="F64" s="38">
        <f t="shared" si="1"/>
        <v>0.85589519650655022</v>
      </c>
      <c r="G64" s="36">
        <v>527</v>
      </c>
      <c r="H64" s="38">
        <f t="shared" si="2"/>
        <v>0.76710334788937407</v>
      </c>
      <c r="I64" s="36">
        <v>515</v>
      </c>
      <c r="J64" s="38">
        <f t="shared" si="3"/>
        <v>0.74963609898107719</v>
      </c>
      <c r="K64" s="36">
        <v>527</v>
      </c>
      <c r="L64" s="38">
        <f t="shared" si="4"/>
        <v>0.76710334788937407</v>
      </c>
      <c r="M64" s="36">
        <v>521</v>
      </c>
      <c r="N64" s="38">
        <f t="shared" si="5"/>
        <v>0.75836972343522557</v>
      </c>
      <c r="O64" s="36">
        <v>523</v>
      </c>
      <c r="P64" s="38">
        <f t="shared" si="6"/>
        <v>0.76128093158660848</v>
      </c>
      <c r="Q64" s="36">
        <v>89</v>
      </c>
      <c r="R64" s="38">
        <f t="shared" si="7"/>
        <v>0.12954876273653565</v>
      </c>
      <c r="S64" s="36">
        <v>500</v>
      </c>
      <c r="T64" s="38">
        <f t="shared" si="8"/>
        <v>0.72780203784570596</v>
      </c>
      <c r="U64" s="36">
        <v>524</v>
      </c>
      <c r="V64" s="38">
        <f t="shared" si="9"/>
        <v>0.76273653566229982</v>
      </c>
      <c r="W64" s="36">
        <v>506</v>
      </c>
      <c r="X64" s="38">
        <f t="shared" si="10"/>
        <v>0.73653566229985445</v>
      </c>
      <c r="Z64" s="25">
        <f>cálculos!O64</f>
        <v>0</v>
      </c>
      <c r="AA64" s="26">
        <f t="shared" si="11"/>
        <v>0</v>
      </c>
      <c r="AB64" s="25">
        <f>cálculos!P64</f>
        <v>0</v>
      </c>
      <c r="AC64" s="26">
        <f t="shared" si="12"/>
        <v>0</v>
      </c>
    </row>
    <row r="65" spans="1:29" x14ac:dyDescent="0.25">
      <c r="A65" s="36" t="s">
        <v>2</v>
      </c>
      <c r="B65" s="36" t="s">
        <v>69</v>
      </c>
      <c r="C65" s="37">
        <v>298</v>
      </c>
      <c r="D65" s="37">
        <f t="shared" si="0"/>
        <v>298</v>
      </c>
      <c r="E65" s="36">
        <v>249</v>
      </c>
      <c r="F65" s="38">
        <f t="shared" si="1"/>
        <v>0.83557046979865768</v>
      </c>
      <c r="G65" s="36">
        <v>252</v>
      </c>
      <c r="H65" s="38">
        <f t="shared" si="2"/>
        <v>0.84563758389261745</v>
      </c>
      <c r="I65" s="36">
        <v>250</v>
      </c>
      <c r="J65" s="38">
        <f t="shared" si="3"/>
        <v>0.83892617449664431</v>
      </c>
      <c r="K65" s="36">
        <v>253</v>
      </c>
      <c r="L65" s="38">
        <f t="shared" si="4"/>
        <v>0.84899328859060408</v>
      </c>
      <c r="M65" s="36">
        <v>252</v>
      </c>
      <c r="N65" s="38">
        <f t="shared" si="5"/>
        <v>0.84563758389261745</v>
      </c>
      <c r="O65" s="36">
        <v>262</v>
      </c>
      <c r="P65" s="38">
        <f t="shared" si="6"/>
        <v>0.87919463087248317</v>
      </c>
      <c r="Q65" s="36">
        <v>95</v>
      </c>
      <c r="R65" s="38">
        <f t="shared" si="7"/>
        <v>0.31879194630872482</v>
      </c>
      <c r="S65" s="36">
        <v>245</v>
      </c>
      <c r="T65" s="38">
        <f t="shared" si="8"/>
        <v>0.82214765100671139</v>
      </c>
      <c r="U65" s="36">
        <v>237</v>
      </c>
      <c r="V65" s="38">
        <f t="shared" si="9"/>
        <v>0.79530201342281881</v>
      </c>
      <c r="W65" s="36">
        <v>247</v>
      </c>
      <c r="X65" s="38">
        <f t="shared" si="10"/>
        <v>0.82885906040268453</v>
      </c>
      <c r="Z65" s="25">
        <f>cálculos!O65</f>
        <v>0</v>
      </c>
      <c r="AA65" s="26">
        <f t="shared" si="11"/>
        <v>0</v>
      </c>
      <c r="AB65" s="25">
        <f>cálculos!P65</f>
        <v>0</v>
      </c>
      <c r="AC65" s="26">
        <f t="shared" si="12"/>
        <v>0</v>
      </c>
    </row>
    <row r="66" spans="1:29" x14ac:dyDescent="0.25">
      <c r="A66" s="36" t="s">
        <v>4</v>
      </c>
      <c r="B66" s="36" t="s">
        <v>70</v>
      </c>
      <c r="C66" s="37">
        <v>112</v>
      </c>
      <c r="D66" s="37">
        <f t="shared" si="0"/>
        <v>112</v>
      </c>
      <c r="E66" s="36">
        <v>69</v>
      </c>
      <c r="F66" s="38">
        <f t="shared" si="1"/>
        <v>0.6160714285714286</v>
      </c>
      <c r="G66" s="36">
        <v>98</v>
      </c>
      <c r="H66" s="38">
        <f t="shared" si="2"/>
        <v>0.875</v>
      </c>
      <c r="I66" s="36">
        <v>98</v>
      </c>
      <c r="J66" s="38">
        <f t="shared" si="3"/>
        <v>0.875</v>
      </c>
      <c r="K66" s="36">
        <v>107</v>
      </c>
      <c r="L66" s="38">
        <f t="shared" si="4"/>
        <v>0.9553571428571429</v>
      </c>
      <c r="M66" s="36">
        <v>101</v>
      </c>
      <c r="N66" s="38">
        <f t="shared" si="5"/>
        <v>0.9017857142857143</v>
      </c>
      <c r="O66" s="36">
        <v>102</v>
      </c>
      <c r="P66" s="38">
        <f t="shared" si="6"/>
        <v>0.9107142857142857</v>
      </c>
      <c r="Q66" s="36">
        <v>274</v>
      </c>
      <c r="R66" s="38">
        <f t="shared" si="7"/>
        <v>2.4464285714285716</v>
      </c>
      <c r="S66" s="36">
        <v>101</v>
      </c>
      <c r="T66" s="38">
        <f t="shared" si="8"/>
        <v>0.9017857142857143</v>
      </c>
      <c r="U66" s="36">
        <v>98</v>
      </c>
      <c r="V66" s="38">
        <f t="shared" si="9"/>
        <v>0.875</v>
      </c>
      <c r="W66" s="36">
        <v>91</v>
      </c>
      <c r="X66" s="38">
        <f t="shared" si="10"/>
        <v>0.8125</v>
      </c>
      <c r="Z66" s="25">
        <f>cálculos!O66</f>
        <v>3</v>
      </c>
      <c r="AA66" s="26">
        <f t="shared" si="11"/>
        <v>0.30000000000000004</v>
      </c>
      <c r="AB66" s="25">
        <f>cálculos!P66</f>
        <v>1</v>
      </c>
      <c r="AC66" s="26">
        <f t="shared" si="12"/>
        <v>0.25</v>
      </c>
    </row>
    <row r="67" spans="1:29" x14ac:dyDescent="0.25">
      <c r="A67" s="36" t="s">
        <v>4</v>
      </c>
      <c r="B67" s="36" t="s">
        <v>71</v>
      </c>
      <c r="C67" s="37">
        <v>413</v>
      </c>
      <c r="D67" s="37">
        <f t="shared" ref="D67:D79" si="13">(C67/12)*12</f>
        <v>413</v>
      </c>
      <c r="E67" s="36">
        <v>80</v>
      </c>
      <c r="F67" s="38">
        <f t="shared" ref="F67:F79" si="14">E67/D67</f>
        <v>0.1937046004842615</v>
      </c>
      <c r="G67" s="36">
        <v>296</v>
      </c>
      <c r="H67" s="38">
        <f t="shared" ref="H67:H79" si="15">G67/D67</f>
        <v>0.7167070217917676</v>
      </c>
      <c r="I67" s="36">
        <v>295</v>
      </c>
      <c r="J67" s="38">
        <f t="shared" ref="J67:J79" si="16">I67/D67</f>
        <v>0.7142857142857143</v>
      </c>
      <c r="K67" s="36">
        <v>270</v>
      </c>
      <c r="L67" s="38">
        <f t="shared" ref="L67:L79" si="17">K67/D67</f>
        <v>0.65375302663438262</v>
      </c>
      <c r="M67" s="36">
        <v>261</v>
      </c>
      <c r="N67" s="38">
        <f t="shared" ref="N67:N79" si="18">M67/D67</f>
        <v>0.63196125907990319</v>
      </c>
      <c r="O67" s="36">
        <v>315</v>
      </c>
      <c r="P67" s="38">
        <f t="shared" ref="P67:P79" si="19">O67/D67</f>
        <v>0.76271186440677963</v>
      </c>
      <c r="Q67" s="36">
        <v>107</v>
      </c>
      <c r="R67" s="38">
        <f t="shared" ref="R67:R79" si="20">Q67/D67</f>
        <v>0.25907990314769974</v>
      </c>
      <c r="S67" s="36">
        <v>334</v>
      </c>
      <c r="T67" s="38">
        <f t="shared" ref="T67:T79" si="21">S67/D67</f>
        <v>0.80871670702179177</v>
      </c>
      <c r="U67" s="36">
        <v>416</v>
      </c>
      <c r="V67" s="38">
        <f t="shared" ref="V67:V79" si="22">U67/D67</f>
        <v>1.0072639225181599</v>
      </c>
      <c r="W67" s="36">
        <v>319</v>
      </c>
      <c r="X67" s="38">
        <f t="shared" ref="X67:X79" si="23">W67/D67</f>
        <v>0.77239709443099269</v>
      </c>
      <c r="Z67" s="25">
        <f>cálculos!O67</f>
        <v>1</v>
      </c>
      <c r="AA67" s="26">
        <f t="shared" ref="AA67:AA85" si="24">Z67*0.1</f>
        <v>0.1</v>
      </c>
      <c r="AB67" s="25">
        <f>cálculos!P67</f>
        <v>1</v>
      </c>
      <c r="AC67" s="26">
        <f t="shared" ref="AC67:AC85" si="25">AB67*0.25</f>
        <v>0.25</v>
      </c>
    </row>
    <row r="68" spans="1:29" x14ac:dyDescent="0.25">
      <c r="A68" s="36" t="s">
        <v>5</v>
      </c>
      <c r="B68" s="36" t="s">
        <v>72</v>
      </c>
      <c r="C68" s="37">
        <v>128</v>
      </c>
      <c r="D68" s="37">
        <f t="shared" si="13"/>
        <v>128</v>
      </c>
      <c r="E68" s="36">
        <v>139</v>
      </c>
      <c r="F68" s="38">
        <f t="shared" si="14"/>
        <v>1.0859375</v>
      </c>
      <c r="G68" s="36">
        <v>132</v>
      </c>
      <c r="H68" s="38">
        <f t="shared" si="15"/>
        <v>1.03125</v>
      </c>
      <c r="I68" s="36">
        <v>131</v>
      </c>
      <c r="J68" s="38">
        <f t="shared" si="16"/>
        <v>1.0234375</v>
      </c>
      <c r="K68" s="36">
        <v>114</v>
      </c>
      <c r="L68" s="38">
        <f t="shared" si="17"/>
        <v>0.890625</v>
      </c>
      <c r="M68" s="36">
        <v>114</v>
      </c>
      <c r="N68" s="38">
        <f t="shared" si="18"/>
        <v>0.890625</v>
      </c>
      <c r="O68" s="36">
        <v>122</v>
      </c>
      <c r="P68" s="38">
        <f t="shared" si="19"/>
        <v>0.953125</v>
      </c>
      <c r="Q68" s="36">
        <v>1161</v>
      </c>
      <c r="R68" s="38">
        <f t="shared" si="20"/>
        <v>9.0703125</v>
      </c>
      <c r="S68" s="36">
        <v>122</v>
      </c>
      <c r="T68" s="38">
        <f t="shared" si="21"/>
        <v>0.953125</v>
      </c>
      <c r="U68" s="36">
        <v>130</v>
      </c>
      <c r="V68" s="38">
        <f t="shared" si="22"/>
        <v>1.015625</v>
      </c>
      <c r="W68" s="36">
        <v>121</v>
      </c>
      <c r="X68" s="38">
        <f t="shared" si="23"/>
        <v>0.9453125</v>
      </c>
      <c r="Z68" s="25">
        <f>cálculos!O68</f>
        <v>7</v>
      </c>
      <c r="AA68" s="26">
        <f t="shared" si="24"/>
        <v>0.70000000000000007</v>
      </c>
      <c r="AB68" s="25">
        <f>cálculos!P68</f>
        <v>3</v>
      </c>
      <c r="AC68" s="26">
        <f t="shared" si="25"/>
        <v>0.75</v>
      </c>
    </row>
    <row r="69" spans="1:29" x14ac:dyDescent="0.25">
      <c r="A69" s="36" t="s">
        <v>3</v>
      </c>
      <c r="B69" s="36" t="s">
        <v>73</v>
      </c>
      <c r="C69" s="37">
        <v>1813</v>
      </c>
      <c r="D69" s="37">
        <f t="shared" si="13"/>
        <v>1813</v>
      </c>
      <c r="E69" s="36">
        <v>2377</v>
      </c>
      <c r="F69" s="38">
        <f t="shared" si="14"/>
        <v>1.3110865968008825</v>
      </c>
      <c r="G69" s="36">
        <v>1384</v>
      </c>
      <c r="H69" s="38">
        <f t="shared" si="15"/>
        <v>0.76337562051847763</v>
      </c>
      <c r="I69" s="36">
        <v>1342</v>
      </c>
      <c r="J69" s="38">
        <f t="shared" si="16"/>
        <v>0.74020959735245451</v>
      </c>
      <c r="K69" s="36">
        <v>1475</v>
      </c>
      <c r="L69" s="38">
        <f t="shared" si="17"/>
        <v>0.81356867071152783</v>
      </c>
      <c r="M69" s="36">
        <v>1380</v>
      </c>
      <c r="N69" s="38">
        <f t="shared" si="18"/>
        <v>0.76116933259790398</v>
      </c>
      <c r="O69" s="36">
        <v>1400</v>
      </c>
      <c r="P69" s="38">
        <f t="shared" si="19"/>
        <v>0.77220077220077221</v>
      </c>
      <c r="Q69" s="36">
        <v>104</v>
      </c>
      <c r="R69" s="38">
        <f t="shared" si="20"/>
        <v>5.7363485934914506E-2</v>
      </c>
      <c r="S69" s="36">
        <v>415</v>
      </c>
      <c r="T69" s="38">
        <f t="shared" si="21"/>
        <v>0.22890237175951461</v>
      </c>
      <c r="U69" s="36">
        <v>1444</v>
      </c>
      <c r="V69" s="38">
        <f t="shared" si="22"/>
        <v>0.79646993932708221</v>
      </c>
      <c r="W69" s="36">
        <v>1166</v>
      </c>
      <c r="X69" s="38">
        <f t="shared" si="23"/>
        <v>0.64313292884721451</v>
      </c>
      <c r="Z69" s="25">
        <f>cálculos!O69</f>
        <v>1</v>
      </c>
      <c r="AA69" s="26">
        <f t="shared" si="24"/>
        <v>0.1</v>
      </c>
      <c r="AB69" s="25">
        <f>cálculos!P69</f>
        <v>0</v>
      </c>
      <c r="AC69" s="26">
        <f t="shared" si="25"/>
        <v>0</v>
      </c>
    </row>
    <row r="70" spans="1:29" x14ac:dyDescent="0.25">
      <c r="A70" s="36" t="s">
        <v>4</v>
      </c>
      <c r="B70" s="36" t="s">
        <v>74</v>
      </c>
      <c r="C70" s="37">
        <v>109</v>
      </c>
      <c r="D70" s="37">
        <f t="shared" si="13"/>
        <v>109</v>
      </c>
      <c r="E70" s="36">
        <v>75</v>
      </c>
      <c r="F70" s="38">
        <f t="shared" si="14"/>
        <v>0.68807339449541283</v>
      </c>
      <c r="G70" s="36">
        <v>112</v>
      </c>
      <c r="H70" s="38">
        <f t="shared" si="15"/>
        <v>1.0275229357798166</v>
      </c>
      <c r="I70" s="36">
        <v>111</v>
      </c>
      <c r="J70" s="38">
        <f t="shared" si="16"/>
        <v>1.0183486238532109</v>
      </c>
      <c r="K70" s="36">
        <v>111</v>
      </c>
      <c r="L70" s="38">
        <f t="shared" si="17"/>
        <v>1.0183486238532109</v>
      </c>
      <c r="M70" s="36">
        <v>106</v>
      </c>
      <c r="N70" s="38">
        <f t="shared" si="18"/>
        <v>0.97247706422018354</v>
      </c>
      <c r="O70" s="36">
        <v>104</v>
      </c>
      <c r="P70" s="38">
        <f t="shared" si="19"/>
        <v>0.95412844036697253</v>
      </c>
      <c r="Q70" s="36">
        <v>5123</v>
      </c>
      <c r="R70" s="38">
        <f t="shared" si="20"/>
        <v>47</v>
      </c>
      <c r="S70" s="36">
        <v>119</v>
      </c>
      <c r="T70" s="38">
        <f t="shared" si="21"/>
        <v>1.0917431192660549</v>
      </c>
      <c r="U70" s="36">
        <v>132</v>
      </c>
      <c r="V70" s="38">
        <f t="shared" si="22"/>
        <v>1.2110091743119267</v>
      </c>
      <c r="W70" s="36">
        <v>122</v>
      </c>
      <c r="X70" s="38">
        <f t="shared" si="23"/>
        <v>1.1192660550458715</v>
      </c>
      <c r="Z70" s="25">
        <f>cálculos!O70</f>
        <v>9</v>
      </c>
      <c r="AA70" s="26">
        <f t="shared" si="24"/>
        <v>0.9</v>
      </c>
      <c r="AB70" s="25">
        <f>cálculos!P70</f>
        <v>4</v>
      </c>
      <c r="AC70" s="26">
        <f t="shared" si="25"/>
        <v>1</v>
      </c>
    </row>
    <row r="71" spans="1:29" x14ac:dyDescent="0.25">
      <c r="A71" s="36" t="s">
        <v>2</v>
      </c>
      <c r="B71" s="36" t="s">
        <v>75</v>
      </c>
      <c r="C71" s="37">
        <v>7666</v>
      </c>
      <c r="D71" s="37">
        <f t="shared" si="13"/>
        <v>7666</v>
      </c>
      <c r="E71" s="36">
        <v>6774</v>
      </c>
      <c r="F71" s="38">
        <f t="shared" si="14"/>
        <v>0.8836420558309418</v>
      </c>
      <c r="G71" s="36">
        <v>6411</v>
      </c>
      <c r="H71" s="38">
        <f t="shared" si="15"/>
        <v>0.83629011218366811</v>
      </c>
      <c r="I71" s="36">
        <v>6443</v>
      </c>
      <c r="J71" s="38">
        <f t="shared" si="16"/>
        <v>0.84046438820767022</v>
      </c>
      <c r="K71" s="36">
        <v>6930</v>
      </c>
      <c r="L71" s="38">
        <f t="shared" si="17"/>
        <v>0.90399165144795202</v>
      </c>
      <c r="M71" s="36">
        <v>6518</v>
      </c>
      <c r="N71" s="38">
        <f t="shared" si="18"/>
        <v>0.85024784763892514</v>
      </c>
      <c r="O71" s="36">
        <v>6721</v>
      </c>
      <c r="P71" s="38">
        <f t="shared" si="19"/>
        <v>0.87672841116618838</v>
      </c>
      <c r="Q71" s="36">
        <v>286</v>
      </c>
      <c r="R71" s="38">
        <f t="shared" si="20"/>
        <v>3.7307591964518654E-2</v>
      </c>
      <c r="S71" s="36">
        <v>6322</v>
      </c>
      <c r="T71" s="38">
        <f t="shared" si="21"/>
        <v>0.82468040699191236</v>
      </c>
      <c r="U71" s="36">
        <v>6277</v>
      </c>
      <c r="V71" s="38">
        <f t="shared" si="22"/>
        <v>0.81881033133315939</v>
      </c>
      <c r="W71" s="36">
        <v>5433</v>
      </c>
      <c r="X71" s="38">
        <f t="shared" si="23"/>
        <v>0.70871380120010441</v>
      </c>
      <c r="Z71" s="25">
        <f>cálculos!O71</f>
        <v>0</v>
      </c>
      <c r="AA71" s="26">
        <f t="shared" si="24"/>
        <v>0</v>
      </c>
      <c r="AB71" s="25">
        <f>cálculos!P71</f>
        <v>0</v>
      </c>
      <c r="AC71" s="26">
        <f t="shared" si="25"/>
        <v>0</v>
      </c>
    </row>
    <row r="72" spans="1:29" x14ac:dyDescent="0.25">
      <c r="A72" s="36" t="s">
        <v>4</v>
      </c>
      <c r="B72" s="36" t="s">
        <v>76</v>
      </c>
      <c r="C72" s="37">
        <v>444</v>
      </c>
      <c r="D72" s="37">
        <f t="shared" si="13"/>
        <v>444</v>
      </c>
      <c r="E72" s="36">
        <v>26</v>
      </c>
      <c r="F72" s="38">
        <f t="shared" si="14"/>
        <v>5.8558558558558557E-2</v>
      </c>
      <c r="G72" s="36">
        <v>359</v>
      </c>
      <c r="H72" s="38">
        <f t="shared" si="15"/>
        <v>0.80855855855855852</v>
      </c>
      <c r="I72" s="36">
        <v>352</v>
      </c>
      <c r="J72" s="38">
        <f t="shared" si="16"/>
        <v>0.7927927927927928</v>
      </c>
      <c r="K72" s="36">
        <v>372</v>
      </c>
      <c r="L72" s="38">
        <f t="shared" si="17"/>
        <v>0.83783783783783783</v>
      </c>
      <c r="M72" s="36">
        <v>340</v>
      </c>
      <c r="N72" s="38">
        <f t="shared" si="18"/>
        <v>0.76576576576576572</v>
      </c>
      <c r="O72" s="36">
        <v>368</v>
      </c>
      <c r="P72" s="38">
        <f t="shared" si="19"/>
        <v>0.8288288288288288</v>
      </c>
      <c r="Q72" s="36">
        <v>211</v>
      </c>
      <c r="R72" s="38">
        <f t="shared" si="20"/>
        <v>0.4752252252252252</v>
      </c>
      <c r="S72" s="36">
        <v>391</v>
      </c>
      <c r="T72" s="38">
        <f t="shared" si="21"/>
        <v>0.88063063063063063</v>
      </c>
      <c r="U72" s="36">
        <v>402</v>
      </c>
      <c r="V72" s="38">
        <f t="shared" si="22"/>
        <v>0.90540540540540537</v>
      </c>
      <c r="W72" s="36">
        <v>375</v>
      </c>
      <c r="X72" s="38">
        <f t="shared" si="23"/>
        <v>0.84459459459459463</v>
      </c>
      <c r="Z72" s="25">
        <f>cálculos!O72</f>
        <v>0</v>
      </c>
      <c r="AA72" s="26">
        <f t="shared" si="24"/>
        <v>0</v>
      </c>
      <c r="AB72" s="25">
        <f>cálculos!P72</f>
        <v>0</v>
      </c>
      <c r="AC72" s="26">
        <f t="shared" si="25"/>
        <v>0</v>
      </c>
    </row>
    <row r="73" spans="1:29" x14ac:dyDescent="0.25">
      <c r="A73" s="36" t="s">
        <v>5</v>
      </c>
      <c r="B73" s="36" t="s">
        <v>77</v>
      </c>
      <c r="C73" s="37">
        <v>278</v>
      </c>
      <c r="D73" s="37">
        <f t="shared" si="13"/>
        <v>278</v>
      </c>
      <c r="E73" s="36">
        <v>231</v>
      </c>
      <c r="F73" s="38">
        <f t="shared" si="14"/>
        <v>0.8309352517985612</v>
      </c>
      <c r="G73" s="36">
        <v>229</v>
      </c>
      <c r="H73" s="38">
        <f t="shared" si="15"/>
        <v>0.82374100719424459</v>
      </c>
      <c r="I73" s="36">
        <v>231</v>
      </c>
      <c r="J73" s="38">
        <f t="shared" si="16"/>
        <v>0.8309352517985612</v>
      </c>
      <c r="K73" s="36">
        <v>233</v>
      </c>
      <c r="L73" s="38">
        <f t="shared" si="17"/>
        <v>0.83812949640287771</v>
      </c>
      <c r="M73" s="36">
        <v>221</v>
      </c>
      <c r="N73" s="38">
        <f t="shared" si="18"/>
        <v>0.79496402877697847</v>
      </c>
      <c r="O73" s="36">
        <v>235</v>
      </c>
      <c r="P73" s="38">
        <f t="shared" si="19"/>
        <v>0.84532374100719421</v>
      </c>
      <c r="Q73" s="36">
        <v>325</v>
      </c>
      <c r="R73" s="38">
        <f t="shared" si="20"/>
        <v>1.1690647482014389</v>
      </c>
      <c r="S73" s="36">
        <v>246</v>
      </c>
      <c r="T73" s="38">
        <f t="shared" si="21"/>
        <v>0.8848920863309353</v>
      </c>
      <c r="U73" s="36">
        <v>233</v>
      </c>
      <c r="V73" s="38">
        <f t="shared" si="22"/>
        <v>0.83812949640287771</v>
      </c>
      <c r="W73" s="36">
        <v>221</v>
      </c>
      <c r="X73" s="38">
        <f t="shared" si="23"/>
        <v>0.79496402877697847</v>
      </c>
      <c r="Z73" s="25">
        <f>cálculos!O73</f>
        <v>1</v>
      </c>
      <c r="AA73" s="26">
        <f t="shared" si="24"/>
        <v>0.1</v>
      </c>
      <c r="AB73" s="25">
        <f>cálculos!P73</f>
        <v>0</v>
      </c>
      <c r="AC73" s="26">
        <f t="shared" si="25"/>
        <v>0</v>
      </c>
    </row>
    <row r="74" spans="1:29" x14ac:dyDescent="0.25">
      <c r="A74" s="36" t="s">
        <v>2</v>
      </c>
      <c r="B74" s="36" t="s">
        <v>78</v>
      </c>
      <c r="C74" s="37">
        <v>360</v>
      </c>
      <c r="D74" s="37">
        <f t="shared" si="13"/>
        <v>360</v>
      </c>
      <c r="E74" s="36">
        <v>496</v>
      </c>
      <c r="F74" s="38">
        <f t="shared" si="14"/>
        <v>1.3777777777777778</v>
      </c>
      <c r="G74" s="36">
        <v>320</v>
      </c>
      <c r="H74" s="38">
        <f t="shared" si="15"/>
        <v>0.88888888888888884</v>
      </c>
      <c r="I74" s="36">
        <v>323</v>
      </c>
      <c r="J74" s="38">
        <f t="shared" si="16"/>
        <v>0.89722222222222225</v>
      </c>
      <c r="K74" s="36">
        <v>313</v>
      </c>
      <c r="L74" s="38">
        <f t="shared" si="17"/>
        <v>0.86944444444444446</v>
      </c>
      <c r="M74" s="36">
        <v>309</v>
      </c>
      <c r="N74" s="38">
        <f t="shared" si="18"/>
        <v>0.85833333333333328</v>
      </c>
      <c r="O74" s="36">
        <v>290</v>
      </c>
      <c r="P74" s="38">
        <f t="shared" si="19"/>
        <v>0.80555555555555558</v>
      </c>
      <c r="Q74" s="36">
        <v>615</v>
      </c>
      <c r="R74" s="38">
        <f t="shared" si="20"/>
        <v>1.7083333333333333</v>
      </c>
      <c r="S74" s="36">
        <v>341</v>
      </c>
      <c r="T74" s="38">
        <f t="shared" si="21"/>
        <v>0.94722222222222219</v>
      </c>
      <c r="U74" s="36">
        <v>341</v>
      </c>
      <c r="V74" s="38">
        <f t="shared" si="22"/>
        <v>0.94722222222222219</v>
      </c>
      <c r="W74" s="36">
        <v>345</v>
      </c>
      <c r="X74" s="38">
        <f t="shared" si="23"/>
        <v>0.95833333333333337</v>
      </c>
      <c r="Z74" s="25">
        <f>cálculos!O74</f>
        <v>3</v>
      </c>
      <c r="AA74" s="26">
        <f t="shared" si="24"/>
        <v>0.30000000000000004</v>
      </c>
      <c r="AB74" s="25">
        <f>cálculos!P74</f>
        <v>0</v>
      </c>
      <c r="AC74" s="26">
        <f t="shared" si="25"/>
        <v>0</v>
      </c>
    </row>
    <row r="75" spans="1:29" x14ac:dyDescent="0.25">
      <c r="A75" s="36" t="s">
        <v>2</v>
      </c>
      <c r="B75" s="36" t="s">
        <v>79</v>
      </c>
      <c r="C75" s="37">
        <v>1073</v>
      </c>
      <c r="D75" s="37">
        <f t="shared" si="13"/>
        <v>1073</v>
      </c>
      <c r="E75" s="36">
        <v>234</v>
      </c>
      <c r="F75" s="38">
        <f t="shared" si="14"/>
        <v>0.21808014911463186</v>
      </c>
      <c r="G75" s="36">
        <v>687</v>
      </c>
      <c r="H75" s="38">
        <f t="shared" si="15"/>
        <v>0.64026095060577815</v>
      </c>
      <c r="I75" s="36">
        <v>679</v>
      </c>
      <c r="J75" s="38">
        <f t="shared" si="16"/>
        <v>0.63280521901211562</v>
      </c>
      <c r="K75" s="36">
        <v>776</v>
      </c>
      <c r="L75" s="38">
        <f t="shared" si="17"/>
        <v>0.72320596458527497</v>
      </c>
      <c r="M75" s="36">
        <v>735</v>
      </c>
      <c r="N75" s="38">
        <f t="shared" si="18"/>
        <v>0.68499534016775399</v>
      </c>
      <c r="O75" s="36">
        <v>730</v>
      </c>
      <c r="P75" s="38">
        <f t="shared" si="19"/>
        <v>0.68033550792171482</v>
      </c>
      <c r="Q75" s="36">
        <v>110</v>
      </c>
      <c r="R75" s="38">
        <f t="shared" si="20"/>
        <v>0.10251630941286113</v>
      </c>
      <c r="S75" s="36">
        <v>804</v>
      </c>
      <c r="T75" s="38">
        <f t="shared" si="21"/>
        <v>0.74930102516309416</v>
      </c>
      <c r="U75" s="36">
        <v>889</v>
      </c>
      <c r="V75" s="38">
        <f t="shared" si="22"/>
        <v>0.8285181733457595</v>
      </c>
      <c r="W75" s="36">
        <v>752</v>
      </c>
      <c r="X75" s="38">
        <f t="shared" si="23"/>
        <v>0.70083876980428705</v>
      </c>
      <c r="Z75" s="25">
        <f>cálculos!O75</f>
        <v>0</v>
      </c>
      <c r="AA75" s="26">
        <f t="shared" si="24"/>
        <v>0</v>
      </c>
      <c r="AB75" s="25">
        <f>cálculos!P75</f>
        <v>0</v>
      </c>
      <c r="AC75" s="26">
        <f t="shared" si="25"/>
        <v>0</v>
      </c>
    </row>
    <row r="76" spans="1:29" x14ac:dyDescent="0.25">
      <c r="A76" s="36" t="s">
        <v>3</v>
      </c>
      <c r="B76" s="36" t="s">
        <v>80</v>
      </c>
      <c r="C76" s="37">
        <v>96</v>
      </c>
      <c r="D76" s="37">
        <f t="shared" si="13"/>
        <v>96</v>
      </c>
      <c r="E76" s="36">
        <v>57</v>
      </c>
      <c r="F76" s="38">
        <f t="shared" si="14"/>
        <v>0.59375</v>
      </c>
      <c r="G76" s="36">
        <v>86</v>
      </c>
      <c r="H76" s="38">
        <f t="shared" si="15"/>
        <v>0.89583333333333337</v>
      </c>
      <c r="I76" s="36">
        <v>87</v>
      </c>
      <c r="J76" s="38">
        <f t="shared" si="16"/>
        <v>0.90625</v>
      </c>
      <c r="K76" s="36">
        <v>104</v>
      </c>
      <c r="L76" s="38">
        <f t="shared" si="17"/>
        <v>1.0833333333333333</v>
      </c>
      <c r="M76" s="36">
        <v>101</v>
      </c>
      <c r="N76" s="38">
        <f t="shared" si="18"/>
        <v>1.0520833333333333</v>
      </c>
      <c r="O76" s="36">
        <v>91</v>
      </c>
      <c r="P76" s="38">
        <f t="shared" si="19"/>
        <v>0.94791666666666663</v>
      </c>
      <c r="Q76" s="36">
        <v>214</v>
      </c>
      <c r="R76" s="38">
        <f t="shared" si="20"/>
        <v>2.2291666666666665</v>
      </c>
      <c r="S76" s="36">
        <v>104</v>
      </c>
      <c r="T76" s="38">
        <f t="shared" si="21"/>
        <v>1.0833333333333333</v>
      </c>
      <c r="U76" s="36">
        <v>105</v>
      </c>
      <c r="V76" s="38">
        <f t="shared" si="22"/>
        <v>1.09375</v>
      </c>
      <c r="W76" s="36">
        <v>94</v>
      </c>
      <c r="X76" s="38">
        <f t="shared" si="23"/>
        <v>0.97916666666666663</v>
      </c>
      <c r="Z76" s="25">
        <f>cálculos!O76</f>
        <v>6</v>
      </c>
      <c r="AA76" s="26">
        <f t="shared" si="24"/>
        <v>0.60000000000000009</v>
      </c>
      <c r="AB76" s="25">
        <f>cálculos!P76</f>
        <v>2</v>
      </c>
      <c r="AC76" s="26">
        <f t="shared" si="25"/>
        <v>0.5</v>
      </c>
    </row>
    <row r="77" spans="1:29" x14ac:dyDescent="0.25">
      <c r="A77" s="36" t="s">
        <v>4</v>
      </c>
      <c r="B77" s="36" t="s">
        <v>81</v>
      </c>
      <c r="C77" s="37">
        <v>229</v>
      </c>
      <c r="D77" s="37">
        <f t="shared" si="13"/>
        <v>229</v>
      </c>
      <c r="E77" s="36">
        <v>11</v>
      </c>
      <c r="F77" s="38">
        <f t="shared" si="14"/>
        <v>4.8034934497816595E-2</v>
      </c>
      <c r="G77" s="36">
        <v>230</v>
      </c>
      <c r="H77" s="38">
        <f t="shared" si="15"/>
        <v>1.0043668122270741</v>
      </c>
      <c r="I77" s="36">
        <v>225</v>
      </c>
      <c r="J77" s="38">
        <f t="shared" si="16"/>
        <v>0.98253275109170302</v>
      </c>
      <c r="K77" s="36">
        <v>204</v>
      </c>
      <c r="L77" s="38">
        <f t="shared" si="17"/>
        <v>0.89082969432314407</v>
      </c>
      <c r="M77" s="36">
        <v>179</v>
      </c>
      <c r="N77" s="38">
        <f t="shared" si="18"/>
        <v>0.78165938864628826</v>
      </c>
      <c r="O77" s="36">
        <v>217</v>
      </c>
      <c r="P77" s="38">
        <f t="shared" si="19"/>
        <v>0.94759825327510916</v>
      </c>
      <c r="Q77" s="36">
        <v>3777</v>
      </c>
      <c r="R77" s="38">
        <f t="shared" si="20"/>
        <v>16.49344978165939</v>
      </c>
      <c r="S77" s="36">
        <v>202</v>
      </c>
      <c r="T77" s="38">
        <f t="shared" si="21"/>
        <v>0.88209606986899558</v>
      </c>
      <c r="U77" s="36">
        <v>233</v>
      </c>
      <c r="V77" s="38">
        <f t="shared" si="22"/>
        <v>1.017467248908297</v>
      </c>
      <c r="W77" s="36">
        <v>188</v>
      </c>
      <c r="X77" s="38">
        <f t="shared" si="23"/>
        <v>0.82096069868995636</v>
      </c>
      <c r="Z77" s="25">
        <f>cálculos!O77</f>
        <v>4</v>
      </c>
      <c r="AA77" s="26">
        <f t="shared" si="24"/>
        <v>0.4</v>
      </c>
      <c r="AB77" s="25">
        <f>cálculos!P77</f>
        <v>3</v>
      </c>
      <c r="AC77" s="26">
        <f t="shared" si="25"/>
        <v>0.75</v>
      </c>
    </row>
    <row r="78" spans="1:29" x14ac:dyDescent="0.25">
      <c r="A78" s="36" t="s">
        <v>2</v>
      </c>
      <c r="B78" s="36" t="s">
        <v>82</v>
      </c>
      <c r="C78" s="37">
        <v>6502</v>
      </c>
      <c r="D78" s="37">
        <f t="shared" si="13"/>
        <v>6502</v>
      </c>
      <c r="E78" s="36">
        <v>4668</v>
      </c>
      <c r="F78" s="38">
        <f t="shared" si="14"/>
        <v>0.71793294370962779</v>
      </c>
      <c r="G78" s="36">
        <v>4752</v>
      </c>
      <c r="H78" s="38">
        <f t="shared" si="15"/>
        <v>0.73085204552445404</v>
      </c>
      <c r="I78" s="36">
        <v>4745</v>
      </c>
      <c r="J78" s="38">
        <f t="shared" si="16"/>
        <v>0.72977545370655184</v>
      </c>
      <c r="K78" s="36">
        <v>5085</v>
      </c>
      <c r="L78" s="38">
        <f t="shared" si="17"/>
        <v>0.78206705629037221</v>
      </c>
      <c r="M78" s="36">
        <v>4820</v>
      </c>
      <c r="N78" s="38">
        <f t="shared" si="18"/>
        <v>0.74131036604121814</v>
      </c>
      <c r="O78" s="36">
        <v>4836</v>
      </c>
      <c r="P78" s="38">
        <f t="shared" si="19"/>
        <v>0.74377114733928018</v>
      </c>
      <c r="Q78" s="36">
        <v>2810</v>
      </c>
      <c r="R78" s="38">
        <f t="shared" si="20"/>
        <v>0.43217471547216241</v>
      </c>
      <c r="S78" s="36">
        <v>4713</v>
      </c>
      <c r="T78" s="38">
        <f t="shared" si="21"/>
        <v>0.72485389111042753</v>
      </c>
      <c r="U78" s="36">
        <v>4863</v>
      </c>
      <c r="V78" s="38">
        <f t="shared" si="22"/>
        <v>0.74792371577976002</v>
      </c>
      <c r="W78" s="36">
        <v>4380</v>
      </c>
      <c r="X78" s="38">
        <f t="shared" si="23"/>
        <v>0.67363888034450936</v>
      </c>
      <c r="Z78" s="25">
        <f>cálculos!O78</f>
        <v>0</v>
      </c>
      <c r="AA78" s="26">
        <f t="shared" si="24"/>
        <v>0</v>
      </c>
      <c r="AB78" s="25">
        <f>cálculos!P78</f>
        <v>0</v>
      </c>
      <c r="AC78" s="26">
        <f t="shared" si="25"/>
        <v>0</v>
      </c>
    </row>
    <row r="79" spans="1:29" x14ac:dyDescent="0.25">
      <c r="A79" s="36" t="s">
        <v>2</v>
      </c>
      <c r="B79" s="36" t="s">
        <v>83</v>
      </c>
      <c r="C79" s="37">
        <v>4483</v>
      </c>
      <c r="D79" s="37">
        <f t="shared" si="13"/>
        <v>4483</v>
      </c>
      <c r="E79" s="36">
        <v>8768</v>
      </c>
      <c r="F79" s="38">
        <f t="shared" si="14"/>
        <v>1.9558331474459068</v>
      </c>
      <c r="G79" s="36">
        <v>3914</v>
      </c>
      <c r="H79" s="38">
        <f t="shared" si="15"/>
        <v>0.87307606513495428</v>
      </c>
      <c r="I79" s="36">
        <v>3917</v>
      </c>
      <c r="J79" s="38">
        <f t="shared" si="16"/>
        <v>0.87374525987062235</v>
      </c>
      <c r="K79" s="36">
        <v>3929</v>
      </c>
      <c r="L79" s="38">
        <f t="shared" si="17"/>
        <v>0.87642203881329472</v>
      </c>
      <c r="M79" s="36">
        <v>3642</v>
      </c>
      <c r="N79" s="38">
        <f t="shared" si="18"/>
        <v>0.81240240910104844</v>
      </c>
      <c r="O79" s="36">
        <v>3882</v>
      </c>
      <c r="P79" s="38">
        <f t="shared" si="19"/>
        <v>0.86593798795449473</v>
      </c>
      <c r="Q79" s="36">
        <v>0</v>
      </c>
      <c r="R79" s="38">
        <f t="shared" si="20"/>
        <v>0</v>
      </c>
      <c r="S79" s="36">
        <v>4282</v>
      </c>
      <c r="T79" s="38">
        <f t="shared" si="21"/>
        <v>0.95516395271023868</v>
      </c>
      <c r="U79" s="36">
        <v>3953</v>
      </c>
      <c r="V79" s="38">
        <f t="shared" si="22"/>
        <v>0.88177559669863925</v>
      </c>
      <c r="W79" s="36">
        <v>3779</v>
      </c>
      <c r="X79" s="38">
        <f t="shared" si="23"/>
        <v>0.84296230202989075</v>
      </c>
      <c r="Z79" s="25">
        <f>cálculos!O79</f>
        <v>2</v>
      </c>
      <c r="AA79" s="26">
        <f t="shared" si="24"/>
        <v>0.2</v>
      </c>
      <c r="AB79" s="25">
        <f>cálculos!P79</f>
        <v>0</v>
      </c>
      <c r="AC79" s="26">
        <f t="shared" si="25"/>
        <v>0</v>
      </c>
    </row>
    <row r="81" spans="1:64" s="40" customFormat="1" x14ac:dyDescent="0.25">
      <c r="A81" s="35"/>
      <c r="B81" s="17" t="s">
        <v>89</v>
      </c>
      <c r="C81" s="18">
        <f>SUMIF($A$2:$A$79,"Norte",C$2:C$79)</f>
        <v>5989</v>
      </c>
      <c r="D81" s="18">
        <f>SUMIF($A$2:$A$79,"Norte",D$2:D$79)</f>
        <v>5989</v>
      </c>
      <c r="E81" s="17">
        <f>SUMIF($A$2:$A$79,"Norte",E$2:E$79)</f>
        <v>4272</v>
      </c>
      <c r="F81" s="39">
        <f>E81/D81</f>
        <v>0.71330773083987309</v>
      </c>
      <c r="G81" s="17">
        <f>SUMIF($A$2:$A$79,"Norte",G$2:G$79)</f>
        <v>4922</v>
      </c>
      <c r="H81" s="39">
        <f>G81/D81</f>
        <v>0.821840040073468</v>
      </c>
      <c r="I81" s="17">
        <f>SUMIF($A$2:$A$79,"Norte",I$2:I$79)</f>
        <v>4869</v>
      </c>
      <c r="J81" s="39">
        <f>I81/D81</f>
        <v>0.8129904825513441</v>
      </c>
      <c r="K81" s="17">
        <f>SUMIF($A$2:$A$79,"Norte",K$2:K$79)</f>
        <v>4940</v>
      </c>
      <c r="L81" s="39">
        <f>K81/D81</f>
        <v>0.82484555017532146</v>
      </c>
      <c r="M81" s="17">
        <f>SUMIF($A$2:$A$79,"Norte",M$2:M$79)</f>
        <v>4647</v>
      </c>
      <c r="N81" s="39">
        <f>M81/D81</f>
        <v>0.77592252462848554</v>
      </c>
      <c r="O81" s="17">
        <f>SUMIF($A$2:$A$79,"Norte",O$2:O$79)</f>
        <v>4826</v>
      </c>
      <c r="P81" s="39">
        <f>O81/D81</f>
        <v>0.80581065286358322</v>
      </c>
      <c r="Q81" s="17">
        <f>SUMIF($A$2:$A$79,"Norte",Q$2:Q$79)</f>
        <v>1640</v>
      </c>
      <c r="R81" s="39">
        <f>Q81/D81</f>
        <v>0.27383536483553184</v>
      </c>
      <c r="S81" s="17">
        <f>SUMIF($A$2:$A$79,"Norte",S$2:S$79)</f>
        <v>3712</v>
      </c>
      <c r="T81" s="39">
        <f>S81/D81</f>
        <v>0.61980297211554514</v>
      </c>
      <c r="U81" s="17">
        <f>SUMIF($A$2:$A$79,"Norte",U$2:U$79)</f>
        <v>5058</v>
      </c>
      <c r="V81" s="39">
        <f>U81/D81</f>
        <v>0.84454833862080481</v>
      </c>
      <c r="W81" s="17">
        <f>SUMIF($A$2:$A$79,"Norte",W$2:W$79)</f>
        <v>4298</v>
      </c>
      <c r="X81" s="39">
        <f>W81/D81</f>
        <v>0.71764902320921686</v>
      </c>
      <c r="Z81" s="25">
        <f>cálculos!O81</f>
        <v>0</v>
      </c>
      <c r="AA81" s="26">
        <f t="shared" si="24"/>
        <v>0</v>
      </c>
      <c r="AB81" s="25">
        <f>cálculos!P81</f>
        <v>0</v>
      </c>
      <c r="AC81" s="26">
        <f t="shared" si="25"/>
        <v>0</v>
      </c>
    </row>
    <row r="82" spans="1:64" s="40" customFormat="1" x14ac:dyDescent="0.25">
      <c r="A82" s="35"/>
      <c r="B82" s="17" t="s">
        <v>90</v>
      </c>
      <c r="C82" s="18">
        <f>SUMIF($A$2:$A$79,"Central",C$2:C$79)</f>
        <v>7022</v>
      </c>
      <c r="D82" s="18">
        <f>SUMIF($A$2:$A$79,"Central",D$2:D$79)</f>
        <v>7022</v>
      </c>
      <c r="E82" s="17">
        <f>SUMIF($A$2:$A$79,"Central",E$2:E$79)</f>
        <v>5740</v>
      </c>
      <c r="F82" s="39">
        <f>E82/D82</f>
        <v>0.81743093135858724</v>
      </c>
      <c r="G82" s="17">
        <f>SUMIF($A$2:$A$79,"Central",G$2:G$79)</f>
        <v>4923</v>
      </c>
      <c r="H82" s="39">
        <f>G82/D82</f>
        <v>0.70108231273141552</v>
      </c>
      <c r="I82" s="17">
        <f>SUMIF($A$2:$A$79,"Central",I$2:I$79)</f>
        <v>4900</v>
      </c>
      <c r="J82" s="39">
        <f t="shared" ref="J82:J85" si="26">I82/D82</f>
        <v>0.69780689262318429</v>
      </c>
      <c r="K82" s="17">
        <f>SUMIF($A$2:$A$79,"Central",K$2:K$79)</f>
        <v>5108</v>
      </c>
      <c r="L82" s="39">
        <f>K82/D82</f>
        <v>0.72742808316718888</v>
      </c>
      <c r="M82" s="17">
        <f>SUMIF($A$2:$A$79,"Central",M$2:M$79)</f>
        <v>4859</v>
      </c>
      <c r="N82" s="39">
        <f t="shared" ref="N82:N85" si="27">M82/D82</f>
        <v>0.69196810025633726</v>
      </c>
      <c r="O82" s="17">
        <f>SUMIF($A$2:$A$79,"Central",O$2:O$79)</f>
        <v>5062</v>
      </c>
      <c r="P82" s="39">
        <f>O82/D82</f>
        <v>0.7208772429507263</v>
      </c>
      <c r="Q82" s="17">
        <f>SUMIF($A$2:$A$79,"Central",Q$2:Q$79)</f>
        <v>11430</v>
      </c>
      <c r="R82" s="39">
        <f t="shared" ref="R82:R85" si="28">Q82/D82</f>
        <v>1.6277413842210195</v>
      </c>
      <c r="S82" s="17">
        <f>SUMIF($A$2:$A$79,"Central",S$2:S$79)</f>
        <v>4931</v>
      </c>
      <c r="T82" s="39">
        <f>S82/D82</f>
        <v>0.70222158929080036</v>
      </c>
      <c r="U82" s="17">
        <f>SUMIF($A$2:$A$79,"Central",U$2:U$79)</f>
        <v>5455</v>
      </c>
      <c r="V82" s="39">
        <f t="shared" ref="V82:V85" si="29">U82/D82</f>
        <v>0.77684420393050413</v>
      </c>
      <c r="W82" s="17">
        <f>SUMIF($A$2:$A$79,"Central",W$2:W$79)</f>
        <v>4755</v>
      </c>
      <c r="X82" s="39">
        <f t="shared" ref="X82:X85" si="30">W82/D82</f>
        <v>0.67715750498433491</v>
      </c>
      <c r="Z82" s="25">
        <f>cálculos!O82</f>
        <v>1</v>
      </c>
      <c r="AA82" s="26">
        <f t="shared" si="24"/>
        <v>0.1</v>
      </c>
      <c r="AB82" s="25">
        <f>cálculos!P82</f>
        <v>0</v>
      </c>
      <c r="AC82" s="26">
        <f t="shared" si="25"/>
        <v>0</v>
      </c>
    </row>
    <row r="83" spans="1:64" s="40" customFormat="1" x14ac:dyDescent="0.25">
      <c r="A83" s="35"/>
      <c r="B83" s="17" t="s">
        <v>91</v>
      </c>
      <c r="C83" s="18">
        <f>SUMIF($A$2:$A$79,"Metropolitana",C$2:C$79)</f>
        <v>33057</v>
      </c>
      <c r="D83" s="18">
        <f>SUMIF($A$2:$A$79,"Metropolitana",D$2:D$79)</f>
        <v>33057</v>
      </c>
      <c r="E83" s="17">
        <f>SUMIF($A$2:$A$79,"Metropolitana",E$2:E$79)</f>
        <v>29226</v>
      </c>
      <c r="F83" s="39">
        <f>E83/D83</f>
        <v>0.88410926581359472</v>
      </c>
      <c r="G83" s="17">
        <f>SUMIF($A$2:$A$79,"Metropolitana",G$2:G$79)</f>
        <v>26033</v>
      </c>
      <c r="H83" s="39">
        <f>G83/D83</f>
        <v>0.78751852860211147</v>
      </c>
      <c r="I83" s="17">
        <f>SUMIF($A$2:$A$79,"Metropolitana",I$2:I$79)</f>
        <v>26017</v>
      </c>
      <c r="J83" s="39">
        <f t="shared" si="26"/>
        <v>0.78703451613879061</v>
      </c>
      <c r="K83" s="17">
        <f>SUMIF($A$2:$A$79,"Metropolitana",K$2:K$79)</f>
        <v>27386</v>
      </c>
      <c r="L83" s="39">
        <f>K83/D83</f>
        <v>0.82844783253168774</v>
      </c>
      <c r="M83" s="17">
        <f>SUMIF($A$2:$A$79,"Metropolitana",M$2:M$79)</f>
        <v>25842</v>
      </c>
      <c r="N83" s="39">
        <f t="shared" si="27"/>
        <v>0.78174062982121795</v>
      </c>
      <c r="O83" s="17">
        <f>SUMIF($A$2:$A$79,"Metropolitana",O$2:O$79)</f>
        <v>26626</v>
      </c>
      <c r="P83" s="39">
        <f>O83/D83</f>
        <v>0.80545724052394352</v>
      </c>
      <c r="Q83" s="17">
        <f>SUMIF($A$2:$A$79,"Metropolitana",Q$2:Q$79)</f>
        <v>8400</v>
      </c>
      <c r="R83" s="39">
        <f t="shared" si="28"/>
        <v>0.25410654324348853</v>
      </c>
      <c r="S83" s="17">
        <f>SUMIF($A$2:$A$79,"Metropolitana",S$2:S$79)</f>
        <v>26199</v>
      </c>
      <c r="T83" s="39">
        <f>S83/D83</f>
        <v>0.79254015790906618</v>
      </c>
      <c r="U83" s="17">
        <f>SUMIF($A$2:$A$79,"Metropolitana",U$2:U$79)</f>
        <v>26711</v>
      </c>
      <c r="V83" s="39">
        <f t="shared" si="29"/>
        <v>0.80802855673533591</v>
      </c>
      <c r="W83" s="17">
        <f>SUMIF($A$2:$A$79,"Metropolitana",W$2:W$79)</f>
        <v>23946</v>
      </c>
      <c r="X83" s="39">
        <f t="shared" si="30"/>
        <v>0.72438515291768768</v>
      </c>
      <c r="Z83" s="25">
        <f>cálculos!O83</f>
        <v>0</v>
      </c>
      <c r="AA83" s="26">
        <f t="shared" si="24"/>
        <v>0</v>
      </c>
      <c r="AB83" s="25">
        <f>cálculos!P83</f>
        <v>0</v>
      </c>
      <c r="AC83" s="26">
        <f t="shared" si="25"/>
        <v>0</v>
      </c>
    </row>
    <row r="84" spans="1:64" s="40" customFormat="1" x14ac:dyDescent="0.25">
      <c r="A84" s="35"/>
      <c r="B84" s="17" t="s">
        <v>92</v>
      </c>
      <c r="C84" s="18">
        <f>SUMIF($A$2:$A$79,"sul",C$2:C$79)</f>
        <v>8857</v>
      </c>
      <c r="D84" s="18">
        <f>SUMIF($A$2:$A$79,"sul",D$2:D$79)</f>
        <v>8857</v>
      </c>
      <c r="E84" s="17">
        <f>SUMIF($A$2:$A$79,"Sul",E$2:E$79)</f>
        <v>7177</v>
      </c>
      <c r="F84" s="39">
        <f>E84/D84</f>
        <v>0.81031952128260132</v>
      </c>
      <c r="G84" s="17">
        <f>SUMIF($A$2:$A$79,"Sul",G$2:G$79)</f>
        <v>6875</v>
      </c>
      <c r="H84" s="39">
        <f>G84/D84</f>
        <v>0.77622219713221186</v>
      </c>
      <c r="I84" s="17">
        <f>SUMIF($A$2:$A$79,"Sul",I$2:I$79)</f>
        <v>6795</v>
      </c>
      <c r="J84" s="39">
        <f t="shared" si="26"/>
        <v>0.76718979338376425</v>
      </c>
      <c r="K84" s="17">
        <f>SUMIF($A$2:$A$79,"Sul",K$2:K$79)</f>
        <v>7013</v>
      </c>
      <c r="L84" s="39">
        <f>K84/D84</f>
        <v>0.79180309359828382</v>
      </c>
      <c r="M84" s="17">
        <f>SUMIF($A$2:$A$79,"Sul",M$2:M$79)</f>
        <v>6709</v>
      </c>
      <c r="N84" s="39">
        <f t="shared" si="27"/>
        <v>0.75747995935418311</v>
      </c>
      <c r="O84" s="17">
        <f>SUMIF($A$2:$A$79,"Sul",O$2:O$79)</f>
        <v>6900</v>
      </c>
      <c r="P84" s="39">
        <f>O84/D84</f>
        <v>0.7790448233036017</v>
      </c>
      <c r="Q84" s="17">
        <f>SUMIF($A$2:$A$79,"Sul",Q$2:Q$79)</f>
        <v>11055</v>
      </c>
      <c r="R84" s="39">
        <f t="shared" si="28"/>
        <v>1.2481652929885967</v>
      </c>
      <c r="S84" s="17">
        <f>SUMIF($A$2:$A$79,"Sul",S$2:S$79)</f>
        <v>6528</v>
      </c>
      <c r="T84" s="39">
        <f>S84/D84</f>
        <v>0.73704414587332057</v>
      </c>
      <c r="U84" s="17">
        <f>SUMIF($A$2:$A$79,"Sul",U$2:U$79)</f>
        <v>7236</v>
      </c>
      <c r="V84" s="39">
        <f t="shared" si="29"/>
        <v>0.81698091904708137</v>
      </c>
      <c r="W84" s="17">
        <f>SUMIF($A$2:$A$79,"Sul",W$2:W$79)</f>
        <v>6410</v>
      </c>
      <c r="X84" s="39">
        <f t="shared" si="30"/>
        <v>0.72372135034436036</v>
      </c>
      <c r="Z84" s="25">
        <f>cálculos!O84</f>
        <v>1</v>
      </c>
      <c r="AA84" s="26">
        <f t="shared" si="24"/>
        <v>0.1</v>
      </c>
      <c r="AB84" s="25">
        <f>cálculos!P84</f>
        <v>0</v>
      </c>
      <c r="AC84" s="26">
        <f t="shared" si="25"/>
        <v>0</v>
      </c>
    </row>
    <row r="85" spans="1:64" s="40" customFormat="1" x14ac:dyDescent="0.25">
      <c r="A85" s="35"/>
      <c r="B85" s="13" t="s">
        <v>88</v>
      </c>
      <c r="C85" s="41">
        <f>SUM(C2:C79)</f>
        <v>54925</v>
      </c>
      <c r="D85" s="41">
        <f>SUM(D2:D79)</f>
        <v>54925</v>
      </c>
      <c r="E85" s="13">
        <f>SUM(E81:E84)</f>
        <v>46415</v>
      </c>
      <c r="F85" s="42">
        <f>E85/D85</f>
        <v>0.84506144742831135</v>
      </c>
      <c r="G85" s="13">
        <f>SUM(G81:G84)</f>
        <v>42753</v>
      </c>
      <c r="H85" s="42">
        <f>G85/D85</f>
        <v>0.77838871187983616</v>
      </c>
      <c r="I85" s="13">
        <f>SUM(I81:I84)</f>
        <v>42581</v>
      </c>
      <c r="J85" s="42">
        <f t="shared" si="26"/>
        <v>0.77525716886663631</v>
      </c>
      <c r="K85" s="13">
        <f>SUM(K81:K84)</f>
        <v>44447</v>
      </c>
      <c r="L85" s="42">
        <f>K85/D85</f>
        <v>0.8092307692307692</v>
      </c>
      <c r="M85" s="13">
        <f>SUM(M81:M84)</f>
        <v>42057</v>
      </c>
      <c r="N85" s="42">
        <f t="shared" si="27"/>
        <v>0.76571688666363225</v>
      </c>
      <c r="O85" s="13">
        <f>SUM(O81:O84)</f>
        <v>43414</v>
      </c>
      <c r="P85" s="42">
        <f>O85/D85</f>
        <v>0.79042330450614473</v>
      </c>
      <c r="Q85" s="13">
        <f>SUM(Q81:Q84)</f>
        <v>32525</v>
      </c>
      <c r="R85" s="42">
        <f t="shared" si="28"/>
        <v>0.59217114246700042</v>
      </c>
      <c r="S85" s="13">
        <f>SUM(S81:S84)</f>
        <v>41370</v>
      </c>
      <c r="T85" s="42">
        <f>S85/D85</f>
        <v>0.75320892125625849</v>
      </c>
      <c r="U85" s="13">
        <f>SUM(U81:U84)</f>
        <v>44460</v>
      </c>
      <c r="V85" s="42">
        <f t="shared" si="29"/>
        <v>0.80946745562130173</v>
      </c>
      <c r="W85" s="13">
        <f>SUM(W81:W84)</f>
        <v>39409</v>
      </c>
      <c r="X85" s="42">
        <f t="shared" si="30"/>
        <v>0.71750568957669547</v>
      </c>
      <c r="Z85" s="31">
        <f>cálculos!O85</f>
        <v>0</v>
      </c>
      <c r="AA85" s="26">
        <f t="shared" si="24"/>
        <v>0</v>
      </c>
      <c r="AB85" s="31">
        <f>cálculos!P85</f>
        <v>0</v>
      </c>
      <c r="AC85" s="32">
        <f t="shared" si="25"/>
        <v>0</v>
      </c>
    </row>
    <row r="86" spans="1:64" s="46" customFormat="1" x14ac:dyDescent="0.25">
      <c r="E86" s="51">
        <f>COUNTIF(F2:F79,"&gt;=0,9")</f>
        <v>16</v>
      </c>
      <c r="F86" s="51"/>
      <c r="G86" s="51">
        <f>COUNTIF(H2:H79,"&gt;=0,95")</f>
        <v>23</v>
      </c>
      <c r="H86" s="51"/>
      <c r="I86" s="51">
        <f>COUNTIF(J2:J79,"&gt;=0,95")</f>
        <v>24</v>
      </c>
      <c r="J86" s="51"/>
      <c r="K86" s="51">
        <f>COUNTIF(L2:L79,"&gt;=0,95")</f>
        <v>23</v>
      </c>
      <c r="L86" s="51"/>
      <c r="M86" s="51">
        <f>COUNTIF(N2:N79,"&gt;=0,9")</f>
        <v>25</v>
      </c>
      <c r="N86" s="51"/>
      <c r="O86" s="51">
        <f>COUNTIF(P2:P79,"&gt;=0,95")</f>
        <v>21</v>
      </c>
      <c r="P86" s="51"/>
      <c r="Q86" s="51">
        <f>COUNTIF(R2:R79,"&gt;=0,95")</f>
        <v>29</v>
      </c>
      <c r="R86" s="51"/>
      <c r="S86" s="51">
        <f>COUNTIF(T2:T79,"&gt;=0,95")</f>
        <v>17</v>
      </c>
      <c r="T86" s="51"/>
      <c r="U86" s="52">
        <f>COUNTIF(V2:V79,"&gt;=0,95")</f>
        <v>28</v>
      </c>
      <c r="V86" s="52"/>
      <c r="W86" s="51">
        <f>COUNTIF(X2:X79,"&gt;=0,95")</f>
        <v>13</v>
      </c>
      <c r="X86" s="51"/>
    </row>
    <row r="87" spans="1:64" x14ac:dyDescent="0.25">
      <c r="B87" s="50" t="s">
        <v>152</v>
      </c>
      <c r="C87" s="50"/>
      <c r="D87" s="50"/>
      <c r="E87" s="49">
        <f>E86/78</f>
        <v>0.20512820512820512</v>
      </c>
      <c r="F87" s="49"/>
      <c r="G87" s="49">
        <f>G86/78</f>
        <v>0.29487179487179488</v>
      </c>
      <c r="H87" s="49"/>
      <c r="I87" s="49">
        <f>I86/78</f>
        <v>0.30769230769230771</v>
      </c>
      <c r="J87" s="49"/>
      <c r="K87" s="49">
        <f>K86/78</f>
        <v>0.29487179487179488</v>
      </c>
      <c r="L87" s="49"/>
      <c r="M87" s="49">
        <f>M86/78</f>
        <v>0.32051282051282054</v>
      </c>
      <c r="N87" s="49"/>
      <c r="O87" s="49">
        <f>O86/78</f>
        <v>0.26923076923076922</v>
      </c>
      <c r="P87" s="49"/>
      <c r="Q87" s="49">
        <f>Q86/78</f>
        <v>0.37179487179487181</v>
      </c>
      <c r="R87" s="49"/>
      <c r="S87" s="49">
        <f>S86/78</f>
        <v>0.21794871794871795</v>
      </c>
      <c r="T87" s="49"/>
      <c r="U87" s="49">
        <f>U86/78</f>
        <v>0.35897435897435898</v>
      </c>
      <c r="V87" s="49"/>
      <c r="W87" s="49">
        <f>W86/78</f>
        <v>0.16666666666666666</v>
      </c>
      <c r="X87" s="49"/>
    </row>
    <row r="89" spans="1:64" x14ac:dyDescent="0.25">
      <c r="A89" s="69" t="s">
        <v>154</v>
      </c>
      <c r="B89" s="70"/>
      <c r="C89" s="44"/>
      <c r="D89" s="44"/>
    </row>
    <row r="90" spans="1:64" x14ac:dyDescent="0.25">
      <c r="A90" s="71" t="s">
        <v>166</v>
      </c>
      <c r="B90" s="70"/>
      <c r="C90" s="44"/>
      <c r="D90" s="44"/>
    </row>
    <row r="91" spans="1:64" s="12" customFormat="1" x14ac:dyDescent="0.25">
      <c r="A91" s="72" t="s">
        <v>162</v>
      </c>
      <c r="B91" s="72"/>
    </row>
    <row r="92" spans="1:64" s="12" customFormat="1" x14ac:dyDescent="0.25">
      <c r="A92" s="73"/>
      <c r="B92" s="72"/>
    </row>
    <row r="93" spans="1:64" x14ac:dyDescent="0.25">
      <c r="A93" s="74" t="s">
        <v>155</v>
      </c>
      <c r="B93" s="74"/>
    </row>
    <row r="94" spans="1:64" s="56" customFormat="1" x14ac:dyDescent="0.25">
      <c r="A94" s="75" t="s">
        <v>156</v>
      </c>
      <c r="B94" s="76"/>
      <c r="C94" s="55"/>
      <c r="D94" s="55"/>
      <c r="E94" s="55"/>
      <c r="F94" s="55"/>
      <c r="G94" s="55"/>
      <c r="H94" s="55"/>
      <c r="I94" s="55"/>
      <c r="J94" s="55"/>
      <c r="K94" s="55"/>
    </row>
    <row r="95" spans="1:64" s="56" customFormat="1" x14ac:dyDescent="0.25">
      <c r="A95" s="76" t="s">
        <v>157</v>
      </c>
      <c r="B95" s="76"/>
      <c r="C95" s="55"/>
      <c r="D95" s="55"/>
      <c r="E95" s="55"/>
      <c r="F95" s="55"/>
      <c r="G95" s="55"/>
      <c r="H95" s="55"/>
      <c r="I95" s="55"/>
      <c r="J95" s="55"/>
      <c r="K95" s="55"/>
      <c r="AH95" s="56">
        <f>SUM(AH92:AQ92)</f>
        <v>0</v>
      </c>
      <c r="AR95" s="56">
        <f>SUM(AR92:BA92)</f>
        <v>0</v>
      </c>
      <c r="BB95" s="56">
        <f>SUM(BB92:BK92)</f>
        <v>0</v>
      </c>
      <c r="BL95" s="56">
        <f>SUM(BL92:CF92)</f>
        <v>0</v>
      </c>
    </row>
    <row r="96" spans="1:64" s="56" customFormat="1" x14ac:dyDescent="0.25">
      <c r="A96" s="77"/>
      <c r="B96" s="76"/>
      <c r="C96" s="57"/>
      <c r="D96" s="57"/>
      <c r="E96" s="57"/>
      <c r="F96" s="57"/>
      <c r="G96" s="57"/>
      <c r="H96" s="57"/>
      <c r="I96" s="57"/>
      <c r="J96" s="57"/>
      <c r="K96" s="57"/>
    </row>
    <row r="97" spans="1:11" s="56" customFormat="1" x14ac:dyDescent="0.25">
      <c r="A97" s="77" t="s">
        <v>158</v>
      </c>
      <c r="B97" s="78" t="s">
        <v>159</v>
      </c>
      <c r="C97" s="57"/>
      <c r="D97" s="57"/>
      <c r="E97" s="57"/>
      <c r="F97" s="57"/>
      <c r="G97" s="57"/>
      <c r="H97" s="57"/>
      <c r="I97" s="57"/>
      <c r="J97" s="57"/>
      <c r="K97" s="57"/>
    </row>
    <row r="98" spans="1:11" s="56" customFormat="1" x14ac:dyDescent="0.25">
      <c r="A98" s="77" t="s">
        <v>160</v>
      </c>
      <c r="B98" s="79" t="s">
        <v>161</v>
      </c>
      <c r="C98" s="57"/>
      <c r="D98" s="57"/>
      <c r="E98" s="57"/>
      <c r="F98" s="57"/>
      <c r="G98" s="57"/>
      <c r="H98" s="57"/>
      <c r="I98" s="57"/>
      <c r="J98" s="57"/>
      <c r="K98" s="57"/>
    </row>
  </sheetData>
  <autoFilter ref="A1:X86"/>
  <mergeCells count="23">
    <mergeCell ref="AE2:AF2"/>
    <mergeCell ref="AE11:AF11"/>
    <mergeCell ref="E86:F86"/>
    <mergeCell ref="E87:F87"/>
    <mergeCell ref="G87:H87"/>
    <mergeCell ref="G86:H86"/>
    <mergeCell ref="I87:J87"/>
    <mergeCell ref="I86:J86"/>
    <mergeCell ref="K87:L87"/>
    <mergeCell ref="K86:L86"/>
    <mergeCell ref="M87:N87"/>
    <mergeCell ref="M86:N86"/>
    <mergeCell ref="O87:P87"/>
    <mergeCell ref="O86:P86"/>
    <mergeCell ref="W87:X87"/>
    <mergeCell ref="W86:X86"/>
    <mergeCell ref="U87:V87"/>
    <mergeCell ref="B87:D87"/>
    <mergeCell ref="Q87:R87"/>
    <mergeCell ref="Q86:R86"/>
    <mergeCell ref="S87:T87"/>
    <mergeCell ref="S86:T86"/>
    <mergeCell ref="U86:V86"/>
  </mergeCells>
  <conditionalFormatting sqref="AC2:AC79">
    <cfRule type="cellIs" dxfId="31" priority="24" operator="equal">
      <formula>0.75</formula>
    </cfRule>
    <cfRule type="cellIs" dxfId="30" priority="25" operator="equal">
      <formula>0.5</formula>
    </cfRule>
    <cfRule type="cellIs" dxfId="29" priority="26" operator="equal">
      <formula>0.25</formula>
    </cfRule>
    <cfRule type="cellIs" dxfId="28" priority="27" operator="equal">
      <formula>0</formula>
    </cfRule>
  </conditionalFormatting>
  <conditionalFormatting sqref="AC2:AC79 AC81:AC85">
    <cfRule type="cellIs" dxfId="27" priority="15" operator="equal">
      <formula>1</formula>
    </cfRule>
  </conditionalFormatting>
  <conditionalFormatting sqref="AC81:AC85">
    <cfRule type="cellIs" dxfId="26" priority="11" operator="equal">
      <formula>0.75</formula>
    </cfRule>
    <cfRule type="cellIs" dxfId="25" priority="12" operator="equal">
      <formula>0.5</formula>
    </cfRule>
    <cfRule type="cellIs" dxfId="24" priority="13" operator="equal">
      <formula>0.25</formula>
    </cfRule>
    <cfRule type="cellIs" dxfId="23" priority="14" operator="equal">
      <formula>0</formula>
    </cfRule>
  </conditionalFormatting>
  <conditionalFormatting sqref="AA2:AA79">
    <cfRule type="colorScale" priority="10">
      <colorScale>
        <cfvo type="min"/>
        <cfvo type="percentile" val="50"/>
        <cfvo type="max"/>
        <color rgb="FFFF0000"/>
        <color rgb="FFFFFF00"/>
        <color rgb="FF00B050"/>
      </colorScale>
    </cfRule>
  </conditionalFormatting>
  <conditionalFormatting sqref="AE13:AE23">
    <cfRule type="colorScale" priority="9">
      <colorScale>
        <cfvo type="min"/>
        <cfvo type="percentile" val="50"/>
        <cfvo type="max"/>
        <color rgb="FFFF0000"/>
        <color rgb="FFFFFF00"/>
        <color rgb="FF00B050"/>
      </colorScale>
    </cfRule>
  </conditionalFormatting>
  <conditionalFormatting sqref="AE4:AE8">
    <cfRule type="cellIs" dxfId="22" priority="5" operator="equal">
      <formula>0.75</formula>
    </cfRule>
    <cfRule type="cellIs" dxfId="21" priority="6" operator="equal">
      <formula>0.5</formula>
    </cfRule>
    <cfRule type="cellIs" dxfId="20" priority="7" operator="equal">
      <formula>0.25</formula>
    </cfRule>
    <cfRule type="cellIs" dxfId="19" priority="8" operator="equal">
      <formula>0</formula>
    </cfRule>
  </conditionalFormatting>
  <conditionalFormatting sqref="AE4:AE8">
    <cfRule type="cellIs" dxfId="18" priority="4" operator="equal">
      <formula>1</formula>
    </cfRule>
  </conditionalFormatting>
  <conditionalFormatting sqref="AA81:AA85">
    <cfRule type="colorScale" priority="3">
      <colorScale>
        <cfvo type="min"/>
        <cfvo type="percentile" val="50"/>
        <cfvo type="max"/>
        <color rgb="FFFF0000"/>
        <color rgb="FFFFFF00"/>
        <color rgb="FF00B050"/>
      </colorScale>
    </cfRule>
  </conditionalFormatting>
  <conditionalFormatting sqref="E87:X87">
    <cfRule type="cellIs" dxfId="17" priority="1" operator="lessThan">
      <formula>0.7</formula>
    </cfRule>
    <cfRule type="cellIs" dxfId="16" priority="2" operator="greaterThanOrEqual">
      <formula>0.7</formula>
    </cfRule>
  </conditionalFormatting>
  <hyperlinks>
    <hyperlink ref="B97" r:id="rId1"/>
    <hyperlink ref="B98" r:id="rId2"/>
    <hyperlink ref="A90" r:id="rId3"/>
  </hyperlinks>
  <pageMargins left="0.511811024" right="0.511811024" top="0.78740157499999996" bottom="0.78740157499999996" header="0.31496062000000002" footer="0.31496062000000002"/>
  <pageSetup paperSize="9" orientation="portrait"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</sheetPr>
  <dimension ref="A1:BL97"/>
  <sheetViews>
    <sheetView workbookViewId="0">
      <pane ySplit="1" topLeftCell="A65" activePane="bottomLeft" state="frozen"/>
      <selection activeCell="Y17" sqref="Y17"/>
      <selection pane="bottomLeft" activeCell="A88" sqref="A88:XFD97"/>
    </sheetView>
  </sheetViews>
  <sheetFormatPr defaultRowHeight="15" x14ac:dyDescent="0.25"/>
  <cols>
    <col min="1" max="1" width="18.140625" customWidth="1"/>
    <col min="2" max="2" width="23.85546875" bestFit="1" customWidth="1"/>
    <col min="3" max="3" width="14.140625" style="12" customWidth="1"/>
    <col min="4" max="4" width="14.140625" customWidth="1"/>
    <col min="5" max="6" width="14.140625" style="12" customWidth="1"/>
    <col min="7" max="7" width="12" customWidth="1"/>
    <col min="8" max="24" width="13" customWidth="1"/>
  </cols>
  <sheetData>
    <row r="1" spans="1:24" ht="59.25" customHeight="1" x14ac:dyDescent="0.25">
      <c r="A1" s="3" t="s">
        <v>0</v>
      </c>
      <c r="B1" s="3" t="s">
        <v>1</v>
      </c>
      <c r="C1" s="16" t="s">
        <v>134</v>
      </c>
      <c r="D1" s="6" t="s">
        <v>93</v>
      </c>
      <c r="E1" s="16" t="s">
        <v>135</v>
      </c>
      <c r="F1" s="16" t="s">
        <v>94</v>
      </c>
      <c r="G1" s="4" t="s">
        <v>95</v>
      </c>
      <c r="H1" s="5" t="s">
        <v>104</v>
      </c>
      <c r="I1" s="4" t="s">
        <v>96</v>
      </c>
      <c r="J1" s="5" t="s">
        <v>105</v>
      </c>
      <c r="K1" s="4" t="s">
        <v>97</v>
      </c>
      <c r="L1" s="5" t="s">
        <v>106</v>
      </c>
      <c r="M1" s="4" t="s">
        <v>98</v>
      </c>
      <c r="N1" s="5" t="s">
        <v>107</v>
      </c>
      <c r="O1" s="4" t="s">
        <v>99</v>
      </c>
      <c r="P1" s="5" t="s">
        <v>108</v>
      </c>
      <c r="Q1" s="4" t="s">
        <v>100</v>
      </c>
      <c r="R1" s="5" t="s">
        <v>109</v>
      </c>
      <c r="S1" s="4" t="s">
        <v>101</v>
      </c>
      <c r="T1" s="15" t="s">
        <v>110</v>
      </c>
      <c r="U1" s="4" t="s">
        <v>102</v>
      </c>
      <c r="V1" s="5" t="s">
        <v>111</v>
      </c>
      <c r="W1" s="4" t="s">
        <v>103</v>
      </c>
      <c r="X1" s="5" t="s">
        <v>112</v>
      </c>
    </row>
    <row r="2" spans="1:24" x14ac:dyDescent="0.25">
      <c r="A2" s="2" t="s">
        <v>2</v>
      </c>
      <c r="B2" s="2" t="s">
        <v>6</v>
      </c>
      <c r="C2" s="10">
        <v>378</v>
      </c>
      <c r="D2" s="10">
        <f>C2/12*12</f>
        <v>378</v>
      </c>
      <c r="E2" s="10">
        <v>437</v>
      </c>
      <c r="F2" s="10">
        <f>E2/12*12</f>
        <v>437</v>
      </c>
      <c r="G2" s="2">
        <v>332</v>
      </c>
      <c r="H2" s="7">
        <f>G2/D2</f>
        <v>0.87830687830687826</v>
      </c>
      <c r="I2" s="2">
        <v>326</v>
      </c>
      <c r="J2" s="7">
        <f>I2/D2</f>
        <v>0.86243386243386244</v>
      </c>
      <c r="K2" s="2">
        <v>278</v>
      </c>
      <c r="L2" s="7">
        <f>K2/F2</f>
        <v>0.6361556064073226</v>
      </c>
      <c r="M2" s="2">
        <v>270</v>
      </c>
      <c r="N2" s="7">
        <f>M2/D2</f>
        <v>0.7142857142857143</v>
      </c>
      <c r="O2" s="2">
        <v>274</v>
      </c>
      <c r="P2" s="7">
        <f>O2/F2</f>
        <v>0.62700228832951943</v>
      </c>
      <c r="Q2" s="2">
        <v>271</v>
      </c>
      <c r="R2" s="7">
        <f>Q2/D2</f>
        <v>0.71693121693121697</v>
      </c>
      <c r="S2" s="2">
        <v>274</v>
      </c>
      <c r="T2" s="7">
        <f>S2/F2</f>
        <v>0.62700228832951943</v>
      </c>
      <c r="U2" s="2">
        <v>180</v>
      </c>
      <c r="V2" s="7">
        <f>U2/D2</f>
        <v>0.47619047619047616</v>
      </c>
      <c r="W2" s="2">
        <v>279</v>
      </c>
      <c r="X2" s="7">
        <f>W2/F2</f>
        <v>0.63844393592677351</v>
      </c>
    </row>
    <row r="3" spans="1:24" x14ac:dyDescent="0.25">
      <c r="A3" s="2" t="s">
        <v>3</v>
      </c>
      <c r="B3" s="2" t="s">
        <v>7</v>
      </c>
      <c r="C3" s="10">
        <v>190</v>
      </c>
      <c r="D3" s="10">
        <f t="shared" ref="D3:D66" si="0">C3/12*12</f>
        <v>190</v>
      </c>
      <c r="E3" s="10">
        <v>168</v>
      </c>
      <c r="F3" s="10">
        <f t="shared" ref="F3:F66" si="1">E3/12*12</f>
        <v>168</v>
      </c>
      <c r="G3" s="2">
        <v>156</v>
      </c>
      <c r="H3" s="7">
        <f t="shared" ref="H3:H66" si="2">G3/D3</f>
        <v>0.82105263157894737</v>
      </c>
      <c r="I3" s="2">
        <v>157</v>
      </c>
      <c r="J3" s="7">
        <f t="shared" ref="J3:J66" si="3">I3/D3</f>
        <v>0.82631578947368423</v>
      </c>
      <c r="K3" s="2">
        <v>118</v>
      </c>
      <c r="L3" s="7">
        <f t="shared" ref="L3:L66" si="4">K3/F3</f>
        <v>0.70238095238095233</v>
      </c>
      <c r="M3" s="2">
        <v>119</v>
      </c>
      <c r="N3" s="7">
        <f t="shared" ref="N3:N66" si="5">M3/D3</f>
        <v>0.62631578947368416</v>
      </c>
      <c r="O3" s="2">
        <v>121</v>
      </c>
      <c r="P3" s="7">
        <f t="shared" ref="P3:P66" si="6">O3/F3</f>
        <v>0.72023809523809523</v>
      </c>
      <c r="Q3" s="2">
        <v>149</v>
      </c>
      <c r="R3" s="7">
        <f t="shared" ref="R3:R66" si="7">Q3/D3</f>
        <v>0.78421052631578947</v>
      </c>
      <c r="S3" s="2">
        <v>151</v>
      </c>
      <c r="T3" s="7">
        <f t="shared" ref="T3:T66" si="8">S3/F3</f>
        <v>0.89880952380952384</v>
      </c>
      <c r="U3" s="2">
        <v>112</v>
      </c>
      <c r="V3" s="7">
        <f t="shared" ref="V3:V66" si="9">U3/D3</f>
        <v>0.58947368421052626</v>
      </c>
      <c r="W3" s="2">
        <v>133</v>
      </c>
      <c r="X3" s="7">
        <f t="shared" ref="X3:X66" si="10">W3/F3</f>
        <v>0.79166666666666663</v>
      </c>
    </row>
    <row r="4" spans="1:24" x14ac:dyDescent="0.25">
      <c r="A4" s="2" t="s">
        <v>4</v>
      </c>
      <c r="B4" s="2" t="s">
        <v>8</v>
      </c>
      <c r="C4" s="10">
        <v>126</v>
      </c>
      <c r="D4" s="10">
        <f t="shared" si="0"/>
        <v>126</v>
      </c>
      <c r="E4" s="10">
        <v>142</v>
      </c>
      <c r="F4" s="10">
        <f t="shared" si="1"/>
        <v>142</v>
      </c>
      <c r="G4" s="2">
        <v>34</v>
      </c>
      <c r="H4" s="7">
        <f t="shared" si="2"/>
        <v>0.26984126984126983</v>
      </c>
      <c r="I4" s="2">
        <v>35</v>
      </c>
      <c r="J4" s="7">
        <f t="shared" si="3"/>
        <v>0.27777777777777779</v>
      </c>
      <c r="K4" s="2">
        <v>27</v>
      </c>
      <c r="L4" s="7">
        <f t="shared" si="4"/>
        <v>0.19014084507042253</v>
      </c>
      <c r="M4" s="2">
        <v>22</v>
      </c>
      <c r="N4" s="7">
        <f t="shared" si="5"/>
        <v>0.17460317460317459</v>
      </c>
      <c r="O4" s="2">
        <v>27</v>
      </c>
      <c r="P4" s="7">
        <f t="shared" si="6"/>
        <v>0.19014084507042253</v>
      </c>
      <c r="Q4" s="2">
        <v>21</v>
      </c>
      <c r="R4" s="7">
        <f t="shared" si="7"/>
        <v>0.16666666666666666</v>
      </c>
      <c r="S4" s="2">
        <v>26</v>
      </c>
      <c r="T4" s="7">
        <f t="shared" si="8"/>
        <v>0.18309859154929578</v>
      </c>
      <c r="U4" s="2">
        <v>23</v>
      </c>
      <c r="V4" s="7">
        <f t="shared" si="9"/>
        <v>0.18253968253968253</v>
      </c>
      <c r="W4" s="2">
        <v>35</v>
      </c>
      <c r="X4" s="7">
        <f t="shared" si="10"/>
        <v>0.24647887323943662</v>
      </c>
    </row>
    <row r="5" spans="1:24" x14ac:dyDescent="0.25">
      <c r="A5" s="2" t="s">
        <v>5</v>
      </c>
      <c r="B5" s="2" t="s">
        <v>9</v>
      </c>
      <c r="C5" s="10">
        <v>386</v>
      </c>
      <c r="D5" s="10">
        <f t="shared" si="0"/>
        <v>386</v>
      </c>
      <c r="E5" s="10">
        <v>384</v>
      </c>
      <c r="F5" s="10">
        <f t="shared" si="1"/>
        <v>384</v>
      </c>
      <c r="G5" s="2">
        <v>327</v>
      </c>
      <c r="H5" s="7">
        <f t="shared" si="2"/>
        <v>0.84715025906735753</v>
      </c>
      <c r="I5" s="2">
        <v>328</v>
      </c>
      <c r="J5" s="7">
        <f t="shared" si="3"/>
        <v>0.84974093264248707</v>
      </c>
      <c r="K5" s="2">
        <v>270</v>
      </c>
      <c r="L5" s="7">
        <f t="shared" si="4"/>
        <v>0.703125</v>
      </c>
      <c r="M5" s="2">
        <v>331</v>
      </c>
      <c r="N5" s="7">
        <f t="shared" si="5"/>
        <v>0.8575129533678757</v>
      </c>
      <c r="O5" s="2">
        <v>316</v>
      </c>
      <c r="P5" s="7">
        <f t="shared" si="6"/>
        <v>0.82291666666666663</v>
      </c>
      <c r="Q5" s="2">
        <v>344</v>
      </c>
      <c r="R5" s="7">
        <f t="shared" si="7"/>
        <v>0.89119170984455953</v>
      </c>
      <c r="S5" s="2">
        <v>323</v>
      </c>
      <c r="T5" s="7">
        <f t="shared" si="8"/>
        <v>0.84114583333333337</v>
      </c>
      <c r="U5" s="2">
        <v>302</v>
      </c>
      <c r="V5" s="7">
        <f t="shared" si="9"/>
        <v>0.78238341968911918</v>
      </c>
      <c r="W5" s="2">
        <v>337</v>
      </c>
      <c r="X5" s="7">
        <f t="shared" si="10"/>
        <v>0.87760416666666663</v>
      </c>
    </row>
    <row r="6" spans="1:24" x14ac:dyDescent="0.25">
      <c r="A6" s="2" t="s">
        <v>5</v>
      </c>
      <c r="B6" s="2" t="s">
        <v>10</v>
      </c>
      <c r="C6" s="10">
        <v>155</v>
      </c>
      <c r="D6" s="10">
        <f t="shared" si="0"/>
        <v>155</v>
      </c>
      <c r="E6" s="10">
        <v>185</v>
      </c>
      <c r="F6" s="10">
        <f t="shared" si="1"/>
        <v>185</v>
      </c>
      <c r="G6" s="2">
        <v>131</v>
      </c>
      <c r="H6" s="7">
        <f t="shared" si="2"/>
        <v>0.84516129032258069</v>
      </c>
      <c r="I6" s="2">
        <v>127</v>
      </c>
      <c r="J6" s="7">
        <f t="shared" si="3"/>
        <v>0.8193548387096774</v>
      </c>
      <c r="K6" s="2">
        <v>118</v>
      </c>
      <c r="L6" s="7">
        <f t="shared" si="4"/>
        <v>0.63783783783783787</v>
      </c>
      <c r="M6" s="2">
        <v>91</v>
      </c>
      <c r="N6" s="7">
        <f t="shared" si="5"/>
        <v>0.58709677419354833</v>
      </c>
      <c r="O6" s="2">
        <v>119</v>
      </c>
      <c r="P6" s="7">
        <f t="shared" si="6"/>
        <v>0.64324324324324322</v>
      </c>
      <c r="Q6" s="2">
        <v>157</v>
      </c>
      <c r="R6" s="7">
        <f t="shared" si="7"/>
        <v>1.0129032258064516</v>
      </c>
      <c r="S6" s="2">
        <v>133</v>
      </c>
      <c r="T6" s="7">
        <f t="shared" si="8"/>
        <v>0.7189189189189189</v>
      </c>
      <c r="U6" s="2">
        <v>128</v>
      </c>
      <c r="V6" s="7">
        <f t="shared" si="9"/>
        <v>0.82580645161290323</v>
      </c>
      <c r="W6" s="2">
        <v>119</v>
      </c>
      <c r="X6" s="7">
        <f t="shared" si="10"/>
        <v>0.64324324324324322</v>
      </c>
    </row>
    <row r="7" spans="1:24" x14ac:dyDescent="0.25">
      <c r="A7" s="2" t="s">
        <v>4</v>
      </c>
      <c r="B7" s="2" t="s">
        <v>11</v>
      </c>
      <c r="C7" s="10">
        <v>100</v>
      </c>
      <c r="D7" s="10">
        <f t="shared" si="0"/>
        <v>100</v>
      </c>
      <c r="E7" s="10">
        <v>122</v>
      </c>
      <c r="F7" s="10">
        <f t="shared" si="1"/>
        <v>122</v>
      </c>
      <c r="G7" s="2">
        <v>92</v>
      </c>
      <c r="H7" s="7">
        <f t="shared" si="2"/>
        <v>0.92</v>
      </c>
      <c r="I7" s="2">
        <v>90</v>
      </c>
      <c r="J7" s="7">
        <f t="shared" si="3"/>
        <v>0.9</v>
      </c>
      <c r="K7" s="2">
        <v>92</v>
      </c>
      <c r="L7" s="7">
        <f t="shared" si="4"/>
        <v>0.75409836065573765</v>
      </c>
      <c r="M7" s="2">
        <v>88</v>
      </c>
      <c r="N7" s="7">
        <f t="shared" si="5"/>
        <v>0.88</v>
      </c>
      <c r="O7" s="2">
        <v>90</v>
      </c>
      <c r="P7" s="7">
        <f t="shared" si="6"/>
        <v>0.73770491803278693</v>
      </c>
      <c r="Q7" s="2">
        <v>88</v>
      </c>
      <c r="R7" s="7">
        <f t="shared" si="7"/>
        <v>0.88</v>
      </c>
      <c r="S7" s="2">
        <v>89</v>
      </c>
      <c r="T7" s="7">
        <f t="shared" si="8"/>
        <v>0.72950819672131151</v>
      </c>
      <c r="U7" s="2">
        <v>89</v>
      </c>
      <c r="V7" s="7">
        <f t="shared" si="9"/>
        <v>0.89</v>
      </c>
      <c r="W7" s="2">
        <v>93</v>
      </c>
      <c r="X7" s="7">
        <f t="shared" si="10"/>
        <v>0.76229508196721307</v>
      </c>
    </row>
    <row r="8" spans="1:24" x14ac:dyDescent="0.25">
      <c r="A8" s="2" t="s">
        <v>5</v>
      </c>
      <c r="B8" s="2" t="s">
        <v>12</v>
      </c>
      <c r="C8" s="10">
        <v>397</v>
      </c>
      <c r="D8" s="10">
        <f t="shared" si="0"/>
        <v>397</v>
      </c>
      <c r="E8" s="10">
        <v>425</v>
      </c>
      <c r="F8" s="10">
        <f t="shared" si="1"/>
        <v>425</v>
      </c>
      <c r="G8" s="2">
        <v>396</v>
      </c>
      <c r="H8" s="7">
        <f t="shared" si="2"/>
        <v>0.9974811083123426</v>
      </c>
      <c r="I8" s="2">
        <v>399</v>
      </c>
      <c r="J8" s="7">
        <f t="shared" si="3"/>
        <v>1.0050377833753148</v>
      </c>
      <c r="K8" s="2">
        <v>283</v>
      </c>
      <c r="L8" s="7">
        <f t="shared" si="4"/>
        <v>0.66588235294117648</v>
      </c>
      <c r="M8" s="2">
        <v>309</v>
      </c>
      <c r="N8" s="7">
        <f t="shared" si="5"/>
        <v>0.77833753148614615</v>
      </c>
      <c r="O8" s="2">
        <v>241</v>
      </c>
      <c r="P8" s="7">
        <f t="shared" si="6"/>
        <v>0.56705882352941173</v>
      </c>
      <c r="Q8" s="2">
        <v>370</v>
      </c>
      <c r="R8" s="7">
        <f t="shared" si="7"/>
        <v>0.93198992443324935</v>
      </c>
      <c r="S8" s="2">
        <v>317</v>
      </c>
      <c r="T8" s="7">
        <f t="shared" si="8"/>
        <v>0.74588235294117644</v>
      </c>
      <c r="U8" s="2">
        <v>326</v>
      </c>
      <c r="V8" s="7">
        <f t="shared" si="9"/>
        <v>0.82115869017632237</v>
      </c>
      <c r="W8" s="2">
        <v>282</v>
      </c>
      <c r="X8" s="7">
        <f t="shared" si="10"/>
        <v>0.66352941176470592</v>
      </c>
    </row>
    <row r="9" spans="1:24" x14ac:dyDescent="0.25">
      <c r="A9" s="2" t="s">
        <v>5</v>
      </c>
      <c r="B9" s="2" t="s">
        <v>13</v>
      </c>
      <c r="C9" s="10">
        <v>64</v>
      </c>
      <c r="D9" s="10">
        <f t="shared" si="0"/>
        <v>64</v>
      </c>
      <c r="E9" s="10">
        <v>102</v>
      </c>
      <c r="F9" s="10">
        <f t="shared" si="1"/>
        <v>102</v>
      </c>
      <c r="G9" s="2">
        <v>61</v>
      </c>
      <c r="H9" s="7">
        <f t="shared" si="2"/>
        <v>0.953125</v>
      </c>
      <c r="I9" s="2">
        <v>63</v>
      </c>
      <c r="J9" s="7">
        <f t="shared" si="3"/>
        <v>0.984375</v>
      </c>
      <c r="K9" s="2">
        <v>13</v>
      </c>
      <c r="L9" s="7">
        <f t="shared" si="4"/>
        <v>0.12745098039215685</v>
      </c>
      <c r="M9" s="2">
        <v>59</v>
      </c>
      <c r="N9" s="7">
        <f t="shared" si="5"/>
        <v>0.921875</v>
      </c>
      <c r="O9" s="2">
        <v>74</v>
      </c>
      <c r="P9" s="7">
        <f t="shared" si="6"/>
        <v>0.72549019607843135</v>
      </c>
      <c r="Q9" s="2">
        <v>60</v>
      </c>
      <c r="R9" s="7">
        <f t="shared" si="7"/>
        <v>0.9375</v>
      </c>
      <c r="S9" s="2">
        <v>78</v>
      </c>
      <c r="T9" s="7">
        <f t="shared" si="8"/>
        <v>0.76470588235294112</v>
      </c>
      <c r="U9" s="2">
        <v>49</v>
      </c>
      <c r="V9" s="7">
        <f t="shared" si="9"/>
        <v>0.765625</v>
      </c>
      <c r="W9" s="2">
        <v>75</v>
      </c>
      <c r="X9" s="7">
        <f t="shared" si="10"/>
        <v>0.73529411764705888</v>
      </c>
    </row>
    <row r="10" spans="1:24" x14ac:dyDescent="0.25">
      <c r="A10" s="2" t="s">
        <v>2</v>
      </c>
      <c r="B10" s="2" t="s">
        <v>14</v>
      </c>
      <c r="C10" s="10">
        <v>1512</v>
      </c>
      <c r="D10" s="10">
        <f t="shared" si="0"/>
        <v>1512</v>
      </c>
      <c r="E10" s="10">
        <v>1628</v>
      </c>
      <c r="F10" s="10">
        <f t="shared" si="1"/>
        <v>1628</v>
      </c>
      <c r="G10" s="2">
        <v>1153</v>
      </c>
      <c r="H10" s="7">
        <f t="shared" si="2"/>
        <v>0.76256613756613756</v>
      </c>
      <c r="I10" s="2">
        <v>1189</v>
      </c>
      <c r="J10" s="7">
        <f t="shared" si="3"/>
        <v>0.78637566137566139</v>
      </c>
      <c r="K10" s="2">
        <v>833</v>
      </c>
      <c r="L10" s="7">
        <f t="shared" si="4"/>
        <v>0.51167076167076164</v>
      </c>
      <c r="M10" s="2">
        <v>808</v>
      </c>
      <c r="N10" s="7">
        <f t="shared" si="5"/>
        <v>0.53439153439153442</v>
      </c>
      <c r="O10" s="2">
        <v>794</v>
      </c>
      <c r="P10" s="7">
        <f t="shared" si="6"/>
        <v>0.48771498771498772</v>
      </c>
      <c r="Q10" s="2">
        <v>1147</v>
      </c>
      <c r="R10" s="7">
        <f t="shared" si="7"/>
        <v>0.7585978835978836</v>
      </c>
      <c r="S10" s="2">
        <v>1135</v>
      </c>
      <c r="T10" s="7">
        <f t="shared" si="8"/>
        <v>0.69717444717444721</v>
      </c>
      <c r="U10" s="2">
        <v>1026</v>
      </c>
      <c r="V10" s="7">
        <f t="shared" si="9"/>
        <v>0.6785714285714286</v>
      </c>
      <c r="W10" s="2">
        <v>1031</v>
      </c>
      <c r="X10" s="7">
        <f t="shared" si="10"/>
        <v>0.63329238329238324</v>
      </c>
    </row>
    <row r="11" spans="1:24" x14ac:dyDescent="0.25">
      <c r="A11" s="2" t="s">
        <v>5</v>
      </c>
      <c r="B11" s="2" t="s">
        <v>15</v>
      </c>
      <c r="C11" s="10">
        <v>149</v>
      </c>
      <c r="D11" s="10">
        <f t="shared" si="0"/>
        <v>149</v>
      </c>
      <c r="E11" s="10">
        <v>167</v>
      </c>
      <c r="F11" s="10">
        <f t="shared" si="1"/>
        <v>167</v>
      </c>
      <c r="G11" s="2">
        <v>142</v>
      </c>
      <c r="H11" s="7">
        <f t="shared" si="2"/>
        <v>0.95302013422818788</v>
      </c>
      <c r="I11" s="2">
        <v>139</v>
      </c>
      <c r="J11" s="7">
        <f t="shared" si="3"/>
        <v>0.93288590604026844</v>
      </c>
      <c r="K11" s="2">
        <v>117</v>
      </c>
      <c r="L11" s="7">
        <f t="shared" si="4"/>
        <v>0.70059880239520955</v>
      </c>
      <c r="M11" s="2">
        <v>119</v>
      </c>
      <c r="N11" s="7">
        <f t="shared" si="5"/>
        <v>0.79865771812080533</v>
      </c>
      <c r="O11" s="2">
        <v>113</v>
      </c>
      <c r="P11" s="7">
        <f t="shared" si="6"/>
        <v>0.67664670658682635</v>
      </c>
      <c r="Q11" s="2">
        <v>138</v>
      </c>
      <c r="R11" s="7">
        <f t="shared" si="7"/>
        <v>0.9261744966442953</v>
      </c>
      <c r="S11" s="2">
        <v>127</v>
      </c>
      <c r="T11" s="7">
        <f t="shared" si="8"/>
        <v>0.76047904191616766</v>
      </c>
      <c r="U11" s="2">
        <v>116</v>
      </c>
      <c r="V11" s="7">
        <f t="shared" si="9"/>
        <v>0.77852348993288589</v>
      </c>
      <c r="W11" s="2">
        <v>108</v>
      </c>
      <c r="X11" s="7">
        <f t="shared" si="10"/>
        <v>0.6467065868263473</v>
      </c>
    </row>
    <row r="12" spans="1:24" x14ac:dyDescent="0.25">
      <c r="A12" s="2" t="s">
        <v>4</v>
      </c>
      <c r="B12" s="2" t="s">
        <v>16</v>
      </c>
      <c r="C12" s="10">
        <v>397</v>
      </c>
      <c r="D12" s="10">
        <f t="shared" si="0"/>
        <v>397</v>
      </c>
      <c r="E12" s="10">
        <v>428</v>
      </c>
      <c r="F12" s="10">
        <f t="shared" si="1"/>
        <v>428</v>
      </c>
      <c r="G12" s="2">
        <v>334</v>
      </c>
      <c r="H12" s="7">
        <f t="shared" si="2"/>
        <v>0.84130982367758189</v>
      </c>
      <c r="I12" s="2">
        <v>318</v>
      </c>
      <c r="J12" s="7">
        <f t="shared" si="3"/>
        <v>0.80100755667506296</v>
      </c>
      <c r="K12" s="2">
        <v>194</v>
      </c>
      <c r="L12" s="7">
        <f t="shared" si="4"/>
        <v>0.45327102803738317</v>
      </c>
      <c r="M12" s="2">
        <v>266</v>
      </c>
      <c r="N12" s="7">
        <f t="shared" si="5"/>
        <v>0.67002518891687657</v>
      </c>
      <c r="O12" s="2">
        <v>236</v>
      </c>
      <c r="P12" s="7">
        <f t="shared" si="6"/>
        <v>0.55140186915887845</v>
      </c>
      <c r="Q12" s="2">
        <v>354</v>
      </c>
      <c r="R12" s="7">
        <f t="shared" si="7"/>
        <v>0.89168765743073053</v>
      </c>
      <c r="S12" s="2">
        <v>279</v>
      </c>
      <c r="T12" s="7">
        <f t="shared" si="8"/>
        <v>0.65186915887850472</v>
      </c>
      <c r="U12" s="2">
        <v>228</v>
      </c>
      <c r="V12" s="7">
        <f t="shared" si="9"/>
        <v>0.5743073047858942</v>
      </c>
      <c r="W12" s="2">
        <v>266</v>
      </c>
      <c r="X12" s="7">
        <f t="shared" si="10"/>
        <v>0.62149532710280375</v>
      </c>
    </row>
    <row r="13" spans="1:24" x14ac:dyDescent="0.25">
      <c r="A13" s="2" t="s">
        <v>3</v>
      </c>
      <c r="B13" s="2" t="s">
        <v>17</v>
      </c>
      <c r="C13" s="10">
        <v>641</v>
      </c>
      <c r="D13" s="10">
        <f t="shared" si="0"/>
        <v>641</v>
      </c>
      <c r="E13" s="10">
        <v>669</v>
      </c>
      <c r="F13" s="10">
        <f t="shared" si="1"/>
        <v>669</v>
      </c>
      <c r="G13" s="2">
        <v>518</v>
      </c>
      <c r="H13" s="7">
        <f t="shared" si="2"/>
        <v>0.80811232449297976</v>
      </c>
      <c r="I13" s="2">
        <v>498</v>
      </c>
      <c r="J13" s="7">
        <f t="shared" si="3"/>
        <v>0.77691107644305768</v>
      </c>
      <c r="K13" s="2">
        <v>435</v>
      </c>
      <c r="L13" s="7">
        <f t="shared" si="4"/>
        <v>0.65022421524663676</v>
      </c>
      <c r="M13" s="2">
        <v>450</v>
      </c>
      <c r="N13" s="7">
        <f t="shared" si="5"/>
        <v>0.70202808112324488</v>
      </c>
      <c r="O13" s="2">
        <v>410</v>
      </c>
      <c r="P13" s="7">
        <f t="shared" si="6"/>
        <v>0.61285500747384158</v>
      </c>
      <c r="Q13" s="2">
        <v>503</v>
      </c>
      <c r="R13" s="7">
        <f t="shared" si="7"/>
        <v>0.78471138845553823</v>
      </c>
      <c r="S13" s="2">
        <v>431</v>
      </c>
      <c r="T13" s="7">
        <f t="shared" si="8"/>
        <v>0.64424514200298955</v>
      </c>
      <c r="U13" s="2">
        <v>454</v>
      </c>
      <c r="V13" s="7">
        <f t="shared" si="9"/>
        <v>0.70826833073322937</v>
      </c>
      <c r="W13" s="2">
        <v>444</v>
      </c>
      <c r="X13" s="7">
        <f t="shared" si="10"/>
        <v>0.66367713004484308</v>
      </c>
    </row>
    <row r="14" spans="1:24" x14ac:dyDescent="0.25">
      <c r="A14" s="2" t="s">
        <v>3</v>
      </c>
      <c r="B14" s="2" t="s">
        <v>18</v>
      </c>
      <c r="C14" s="10">
        <v>185</v>
      </c>
      <c r="D14" s="10">
        <f t="shared" si="0"/>
        <v>185</v>
      </c>
      <c r="E14" s="10">
        <v>228</v>
      </c>
      <c r="F14" s="10">
        <f t="shared" si="1"/>
        <v>228</v>
      </c>
      <c r="G14" s="2">
        <v>170</v>
      </c>
      <c r="H14" s="7">
        <f t="shared" si="2"/>
        <v>0.91891891891891897</v>
      </c>
      <c r="I14" s="2">
        <v>172</v>
      </c>
      <c r="J14" s="7">
        <f t="shared" si="3"/>
        <v>0.92972972972972978</v>
      </c>
      <c r="K14" s="2">
        <v>37</v>
      </c>
      <c r="L14" s="7">
        <f t="shared" si="4"/>
        <v>0.16228070175438597</v>
      </c>
      <c r="M14" s="2">
        <v>149</v>
      </c>
      <c r="N14" s="7">
        <f t="shared" si="5"/>
        <v>0.80540540540540539</v>
      </c>
      <c r="O14" s="2">
        <v>125</v>
      </c>
      <c r="P14" s="7">
        <f t="shared" si="6"/>
        <v>0.54824561403508776</v>
      </c>
      <c r="Q14" s="2">
        <v>143</v>
      </c>
      <c r="R14" s="7">
        <f t="shared" si="7"/>
        <v>0.77297297297297296</v>
      </c>
      <c r="S14" s="2">
        <v>123</v>
      </c>
      <c r="T14" s="7">
        <f t="shared" si="8"/>
        <v>0.53947368421052633</v>
      </c>
      <c r="U14" s="2">
        <v>136</v>
      </c>
      <c r="V14" s="7">
        <f t="shared" si="9"/>
        <v>0.73513513513513518</v>
      </c>
      <c r="W14" s="2">
        <v>127</v>
      </c>
      <c r="X14" s="7">
        <f t="shared" si="10"/>
        <v>0.55701754385964908</v>
      </c>
    </row>
    <row r="15" spans="1:24" x14ac:dyDescent="0.25">
      <c r="A15" s="2" t="s">
        <v>5</v>
      </c>
      <c r="B15" s="2" t="s">
        <v>19</v>
      </c>
      <c r="C15" s="10">
        <v>87</v>
      </c>
      <c r="D15" s="10">
        <f t="shared" si="0"/>
        <v>87</v>
      </c>
      <c r="E15" s="10">
        <v>132</v>
      </c>
      <c r="F15" s="10">
        <f t="shared" si="1"/>
        <v>132</v>
      </c>
      <c r="G15" s="2">
        <v>105</v>
      </c>
      <c r="H15" s="7">
        <f t="shared" si="2"/>
        <v>1.2068965517241379</v>
      </c>
      <c r="I15" s="2">
        <v>105</v>
      </c>
      <c r="J15" s="7">
        <f t="shared" si="3"/>
        <v>1.2068965517241379</v>
      </c>
      <c r="K15" s="2">
        <v>93</v>
      </c>
      <c r="L15" s="7">
        <f t="shared" si="4"/>
        <v>0.70454545454545459</v>
      </c>
      <c r="M15" s="2">
        <v>103</v>
      </c>
      <c r="N15" s="7">
        <f t="shared" si="5"/>
        <v>1.1839080459770115</v>
      </c>
      <c r="O15" s="2">
        <v>90</v>
      </c>
      <c r="P15" s="7">
        <f t="shared" si="6"/>
        <v>0.68181818181818177</v>
      </c>
      <c r="Q15" s="2">
        <v>109</v>
      </c>
      <c r="R15" s="7">
        <f t="shared" si="7"/>
        <v>1.2528735632183907</v>
      </c>
      <c r="S15" s="2">
        <v>95</v>
      </c>
      <c r="T15" s="7">
        <f t="shared" si="8"/>
        <v>0.71969696969696972</v>
      </c>
      <c r="U15" s="2">
        <v>88</v>
      </c>
      <c r="V15" s="7">
        <f t="shared" si="9"/>
        <v>1.0114942528735633</v>
      </c>
      <c r="W15" s="2">
        <v>90</v>
      </c>
      <c r="X15" s="7">
        <f t="shared" si="10"/>
        <v>0.68181818181818177</v>
      </c>
    </row>
    <row r="16" spans="1:24" x14ac:dyDescent="0.25">
      <c r="A16" s="2" t="s">
        <v>2</v>
      </c>
      <c r="B16" s="2" t="s">
        <v>20</v>
      </c>
      <c r="C16" s="10">
        <v>241</v>
      </c>
      <c r="D16" s="10">
        <f t="shared" si="0"/>
        <v>241</v>
      </c>
      <c r="E16" s="10">
        <v>222</v>
      </c>
      <c r="F16" s="10">
        <f t="shared" si="1"/>
        <v>222</v>
      </c>
      <c r="G16" s="2">
        <v>200</v>
      </c>
      <c r="H16" s="7">
        <f t="shared" si="2"/>
        <v>0.82987551867219922</v>
      </c>
      <c r="I16" s="2">
        <v>200</v>
      </c>
      <c r="J16" s="7">
        <f t="shared" si="3"/>
        <v>0.82987551867219922</v>
      </c>
      <c r="K16" s="2">
        <v>162</v>
      </c>
      <c r="L16" s="7">
        <f t="shared" si="4"/>
        <v>0.72972972972972971</v>
      </c>
      <c r="M16" s="2">
        <v>172</v>
      </c>
      <c r="N16" s="7">
        <f t="shared" si="5"/>
        <v>0.7136929460580913</v>
      </c>
      <c r="O16" s="2">
        <v>161</v>
      </c>
      <c r="P16" s="7">
        <f t="shared" si="6"/>
        <v>0.72522522522522526</v>
      </c>
      <c r="Q16" s="2">
        <v>181</v>
      </c>
      <c r="R16" s="7">
        <f t="shared" si="7"/>
        <v>0.75103734439834025</v>
      </c>
      <c r="S16" s="2">
        <v>165</v>
      </c>
      <c r="T16" s="7">
        <f t="shared" si="8"/>
        <v>0.7432432432432432</v>
      </c>
      <c r="U16" s="2">
        <v>159</v>
      </c>
      <c r="V16" s="7">
        <f t="shared" si="9"/>
        <v>0.65975103734439833</v>
      </c>
      <c r="W16" s="2">
        <v>161</v>
      </c>
      <c r="X16" s="7">
        <f t="shared" si="10"/>
        <v>0.72522522522522526</v>
      </c>
    </row>
    <row r="17" spans="1:24" x14ac:dyDescent="0.25">
      <c r="A17" s="2" t="s">
        <v>5</v>
      </c>
      <c r="B17" s="2" t="s">
        <v>21</v>
      </c>
      <c r="C17" s="10">
        <v>2579</v>
      </c>
      <c r="D17" s="10">
        <f t="shared" si="0"/>
        <v>2579</v>
      </c>
      <c r="E17" s="10">
        <v>2856</v>
      </c>
      <c r="F17" s="10">
        <f t="shared" si="1"/>
        <v>2856</v>
      </c>
      <c r="G17" s="2">
        <v>1825</v>
      </c>
      <c r="H17" s="7">
        <f t="shared" si="2"/>
        <v>0.70763861962000774</v>
      </c>
      <c r="I17" s="2">
        <v>1846</v>
      </c>
      <c r="J17" s="7">
        <f t="shared" si="3"/>
        <v>0.71578131058549821</v>
      </c>
      <c r="K17" s="2">
        <v>1635</v>
      </c>
      <c r="L17" s="7">
        <f t="shared" si="4"/>
        <v>0.57247899159663862</v>
      </c>
      <c r="M17" s="2">
        <v>1463</v>
      </c>
      <c r="N17" s="7">
        <f t="shared" si="5"/>
        <v>0.56727413726250486</v>
      </c>
      <c r="O17" s="2">
        <v>1514</v>
      </c>
      <c r="P17" s="7">
        <f t="shared" si="6"/>
        <v>0.53011204481792717</v>
      </c>
      <c r="Q17" s="2">
        <v>1803</v>
      </c>
      <c r="R17" s="7">
        <f t="shared" si="7"/>
        <v>0.69910818146568432</v>
      </c>
      <c r="S17" s="2">
        <v>1823</v>
      </c>
      <c r="T17" s="7">
        <f t="shared" si="8"/>
        <v>0.63830532212885149</v>
      </c>
      <c r="U17" s="2">
        <v>1293</v>
      </c>
      <c r="V17" s="7">
        <f t="shared" si="9"/>
        <v>0.50135711516091508</v>
      </c>
      <c r="W17" s="2">
        <v>1809</v>
      </c>
      <c r="X17" s="7">
        <f t="shared" si="10"/>
        <v>0.63340336134453779</v>
      </c>
    </row>
    <row r="18" spans="1:24" x14ac:dyDescent="0.25">
      <c r="A18" s="2" t="s">
        <v>2</v>
      </c>
      <c r="B18" s="2" t="s">
        <v>22</v>
      </c>
      <c r="C18" s="10">
        <v>5650</v>
      </c>
      <c r="D18" s="10">
        <f t="shared" si="0"/>
        <v>5650</v>
      </c>
      <c r="E18" s="10">
        <v>5966</v>
      </c>
      <c r="F18" s="10">
        <f t="shared" si="1"/>
        <v>5966</v>
      </c>
      <c r="G18" s="2">
        <v>4525</v>
      </c>
      <c r="H18" s="7">
        <f t="shared" si="2"/>
        <v>0.80088495575221241</v>
      </c>
      <c r="I18" s="2">
        <v>4510</v>
      </c>
      <c r="J18" s="7">
        <f t="shared" si="3"/>
        <v>0.7982300884955752</v>
      </c>
      <c r="K18" s="2">
        <v>3817</v>
      </c>
      <c r="L18" s="7">
        <f t="shared" si="4"/>
        <v>0.63979215554810598</v>
      </c>
      <c r="M18" s="2">
        <v>4023</v>
      </c>
      <c r="N18" s="7">
        <f t="shared" si="5"/>
        <v>0.71203539823008855</v>
      </c>
      <c r="O18" s="2">
        <v>4002</v>
      </c>
      <c r="P18" s="7">
        <f t="shared" si="6"/>
        <v>0.67080120683875288</v>
      </c>
      <c r="Q18" s="2">
        <v>4228</v>
      </c>
      <c r="R18" s="7">
        <f t="shared" si="7"/>
        <v>0.74831858407079643</v>
      </c>
      <c r="S18" s="2">
        <v>4024</v>
      </c>
      <c r="T18" s="7">
        <f t="shared" si="8"/>
        <v>0.67448876969493798</v>
      </c>
      <c r="U18" s="2">
        <v>2925</v>
      </c>
      <c r="V18" s="7">
        <f t="shared" si="9"/>
        <v>0.51769911504424782</v>
      </c>
      <c r="W18" s="2">
        <v>3956</v>
      </c>
      <c r="X18" s="7">
        <f t="shared" si="10"/>
        <v>0.66309084813945696</v>
      </c>
    </row>
    <row r="19" spans="1:24" x14ac:dyDescent="0.25">
      <c r="A19" s="2" t="s">
        <v>5</v>
      </c>
      <c r="B19" s="2" t="s">
        <v>23</v>
      </c>
      <c r="C19" s="10">
        <v>435</v>
      </c>
      <c r="D19" s="10">
        <f t="shared" si="0"/>
        <v>435</v>
      </c>
      <c r="E19" s="10">
        <v>445</v>
      </c>
      <c r="F19" s="10">
        <f t="shared" si="1"/>
        <v>445</v>
      </c>
      <c r="G19" s="2">
        <v>385</v>
      </c>
      <c r="H19" s="7">
        <f t="shared" si="2"/>
        <v>0.88505747126436785</v>
      </c>
      <c r="I19" s="2">
        <v>385</v>
      </c>
      <c r="J19" s="7">
        <f t="shared" si="3"/>
        <v>0.88505747126436785</v>
      </c>
      <c r="K19" s="2">
        <v>375</v>
      </c>
      <c r="L19" s="7">
        <f t="shared" si="4"/>
        <v>0.84269662921348309</v>
      </c>
      <c r="M19" s="2">
        <v>374</v>
      </c>
      <c r="N19" s="7">
        <f t="shared" si="5"/>
        <v>0.85977011494252875</v>
      </c>
      <c r="O19" s="2">
        <v>367</v>
      </c>
      <c r="P19" s="7">
        <f t="shared" si="6"/>
        <v>0.82471910112359548</v>
      </c>
      <c r="Q19" s="2">
        <v>401</v>
      </c>
      <c r="R19" s="7">
        <f t="shared" si="7"/>
        <v>0.92183908045977014</v>
      </c>
      <c r="S19" s="2">
        <v>369</v>
      </c>
      <c r="T19" s="7">
        <f t="shared" si="8"/>
        <v>0.82921348314606746</v>
      </c>
      <c r="U19" s="2">
        <v>353</v>
      </c>
      <c r="V19" s="7">
        <f t="shared" si="9"/>
        <v>0.81149425287356325</v>
      </c>
      <c r="W19" s="2">
        <v>368</v>
      </c>
      <c r="X19" s="7">
        <f t="shared" si="10"/>
        <v>0.82696629213483142</v>
      </c>
    </row>
    <row r="20" spans="1:24" x14ac:dyDescent="0.25">
      <c r="A20" s="2" t="s">
        <v>4</v>
      </c>
      <c r="B20" s="2" t="s">
        <v>24</v>
      </c>
      <c r="C20" s="10">
        <v>1575</v>
      </c>
      <c r="D20" s="10">
        <f t="shared" si="0"/>
        <v>1575</v>
      </c>
      <c r="E20" s="10">
        <v>1482</v>
      </c>
      <c r="F20" s="10">
        <f t="shared" si="1"/>
        <v>1482</v>
      </c>
      <c r="G20" s="2">
        <v>805</v>
      </c>
      <c r="H20" s="7">
        <f t="shared" si="2"/>
        <v>0.51111111111111107</v>
      </c>
      <c r="I20" s="2">
        <v>878</v>
      </c>
      <c r="J20" s="7">
        <f t="shared" si="3"/>
        <v>0.55746031746031743</v>
      </c>
      <c r="K20" s="2">
        <v>713</v>
      </c>
      <c r="L20" s="7">
        <f t="shared" si="4"/>
        <v>0.48110661268556004</v>
      </c>
      <c r="M20" s="2">
        <v>661</v>
      </c>
      <c r="N20" s="7">
        <f t="shared" si="5"/>
        <v>0.41968253968253966</v>
      </c>
      <c r="O20" s="2">
        <v>540</v>
      </c>
      <c r="P20" s="7">
        <f t="shared" si="6"/>
        <v>0.36437246963562753</v>
      </c>
      <c r="Q20" s="2">
        <v>755</v>
      </c>
      <c r="R20" s="7">
        <f t="shared" si="7"/>
        <v>0.47936507936507938</v>
      </c>
      <c r="S20" s="2">
        <v>612</v>
      </c>
      <c r="T20" s="7">
        <f t="shared" si="8"/>
        <v>0.41295546558704455</v>
      </c>
      <c r="U20" s="2">
        <v>794</v>
      </c>
      <c r="V20" s="7">
        <f t="shared" si="9"/>
        <v>0.50412698412698409</v>
      </c>
      <c r="W20" s="2">
        <v>737</v>
      </c>
      <c r="X20" s="7">
        <f t="shared" si="10"/>
        <v>0.4973009446693657</v>
      </c>
    </row>
    <row r="21" spans="1:24" x14ac:dyDescent="0.25">
      <c r="A21" s="2" t="s">
        <v>3</v>
      </c>
      <c r="B21" s="2" t="s">
        <v>25</v>
      </c>
      <c r="C21" s="10">
        <v>406</v>
      </c>
      <c r="D21" s="10">
        <f t="shared" si="0"/>
        <v>406</v>
      </c>
      <c r="E21" s="10">
        <v>547</v>
      </c>
      <c r="F21" s="10">
        <f t="shared" si="1"/>
        <v>547</v>
      </c>
      <c r="G21" s="2">
        <v>170</v>
      </c>
      <c r="H21" s="7">
        <f t="shared" si="2"/>
        <v>0.41871921182266009</v>
      </c>
      <c r="I21" s="2">
        <v>179</v>
      </c>
      <c r="J21" s="7">
        <f t="shared" si="3"/>
        <v>0.44088669950738918</v>
      </c>
      <c r="K21" s="2">
        <v>124</v>
      </c>
      <c r="L21" s="7">
        <f t="shared" si="4"/>
        <v>0.22669104204753199</v>
      </c>
      <c r="M21" s="2">
        <v>92</v>
      </c>
      <c r="N21" s="7">
        <f t="shared" si="5"/>
        <v>0.22660098522167488</v>
      </c>
      <c r="O21" s="2">
        <v>103</v>
      </c>
      <c r="P21" s="7">
        <f t="shared" si="6"/>
        <v>0.1882998171846435</v>
      </c>
      <c r="Q21" s="2">
        <v>118</v>
      </c>
      <c r="R21" s="7">
        <f t="shared" si="7"/>
        <v>0.29064039408866993</v>
      </c>
      <c r="S21" s="2">
        <v>125</v>
      </c>
      <c r="T21" s="7">
        <f t="shared" si="8"/>
        <v>0.22851919561243145</v>
      </c>
      <c r="U21" s="2">
        <v>137</v>
      </c>
      <c r="V21" s="7">
        <f t="shared" si="9"/>
        <v>0.33743842364532017</v>
      </c>
      <c r="W21" s="2">
        <v>131</v>
      </c>
      <c r="X21" s="7">
        <f t="shared" si="10"/>
        <v>0.23948811700182815</v>
      </c>
    </row>
    <row r="22" spans="1:24" x14ac:dyDescent="0.25">
      <c r="A22" s="2" t="s">
        <v>2</v>
      </c>
      <c r="B22" s="2" t="s">
        <v>26</v>
      </c>
      <c r="C22" s="10">
        <v>180</v>
      </c>
      <c r="D22" s="10">
        <f t="shared" si="0"/>
        <v>180</v>
      </c>
      <c r="E22" s="10">
        <v>181</v>
      </c>
      <c r="F22" s="10">
        <f t="shared" si="1"/>
        <v>181</v>
      </c>
      <c r="G22" s="2">
        <v>138</v>
      </c>
      <c r="H22" s="7">
        <f t="shared" si="2"/>
        <v>0.76666666666666672</v>
      </c>
      <c r="I22" s="2">
        <v>138</v>
      </c>
      <c r="J22" s="7">
        <f t="shared" si="3"/>
        <v>0.76666666666666672</v>
      </c>
      <c r="K22" s="2">
        <v>125</v>
      </c>
      <c r="L22" s="7">
        <f t="shared" si="4"/>
        <v>0.69060773480662985</v>
      </c>
      <c r="M22" s="2">
        <v>142</v>
      </c>
      <c r="N22" s="7">
        <f t="shared" si="5"/>
        <v>0.78888888888888886</v>
      </c>
      <c r="O22" s="2">
        <v>126</v>
      </c>
      <c r="P22" s="7">
        <f t="shared" si="6"/>
        <v>0.69613259668508287</v>
      </c>
      <c r="Q22" s="2">
        <v>148</v>
      </c>
      <c r="R22" s="7">
        <f t="shared" si="7"/>
        <v>0.82222222222222219</v>
      </c>
      <c r="S22" s="2">
        <v>128</v>
      </c>
      <c r="T22" s="7">
        <f t="shared" si="8"/>
        <v>0.70718232044198892</v>
      </c>
      <c r="U22" s="2">
        <v>136</v>
      </c>
      <c r="V22" s="7">
        <f t="shared" si="9"/>
        <v>0.75555555555555554</v>
      </c>
      <c r="W22" s="2">
        <v>139</v>
      </c>
      <c r="X22" s="7">
        <f t="shared" si="10"/>
        <v>0.76795580110497241</v>
      </c>
    </row>
    <row r="23" spans="1:24" x14ac:dyDescent="0.25">
      <c r="A23" s="2" t="s">
        <v>5</v>
      </c>
      <c r="B23" s="2" t="s">
        <v>27</v>
      </c>
      <c r="C23" s="10">
        <v>58</v>
      </c>
      <c r="D23" s="10">
        <f t="shared" si="0"/>
        <v>58</v>
      </c>
      <c r="E23" s="10">
        <v>67</v>
      </c>
      <c r="F23" s="10">
        <f t="shared" si="1"/>
        <v>67</v>
      </c>
      <c r="G23" s="2">
        <v>54</v>
      </c>
      <c r="H23" s="7">
        <f t="shared" si="2"/>
        <v>0.93103448275862066</v>
      </c>
      <c r="I23" s="2">
        <v>52</v>
      </c>
      <c r="J23" s="7">
        <f t="shared" si="3"/>
        <v>0.89655172413793105</v>
      </c>
      <c r="K23" s="2">
        <v>16</v>
      </c>
      <c r="L23" s="7">
        <f t="shared" si="4"/>
        <v>0.23880597014925373</v>
      </c>
      <c r="M23" s="2">
        <v>62</v>
      </c>
      <c r="N23" s="7">
        <f t="shared" si="5"/>
        <v>1.0689655172413792</v>
      </c>
      <c r="O23" s="2">
        <v>43</v>
      </c>
      <c r="P23" s="7">
        <f t="shared" si="6"/>
        <v>0.64179104477611937</v>
      </c>
      <c r="Q23" s="2">
        <v>55</v>
      </c>
      <c r="R23" s="7">
        <f t="shared" si="7"/>
        <v>0.94827586206896552</v>
      </c>
      <c r="S23" s="2">
        <v>42</v>
      </c>
      <c r="T23" s="7">
        <f t="shared" si="8"/>
        <v>0.62686567164179108</v>
      </c>
      <c r="U23" s="2">
        <v>59</v>
      </c>
      <c r="V23" s="7">
        <f t="shared" si="9"/>
        <v>1.0172413793103448</v>
      </c>
      <c r="W23" s="2">
        <v>49</v>
      </c>
      <c r="X23" s="7">
        <f t="shared" si="10"/>
        <v>0.73134328358208955</v>
      </c>
    </row>
    <row r="24" spans="1:24" x14ac:dyDescent="0.25">
      <c r="A24" s="2" t="s">
        <v>2</v>
      </c>
      <c r="B24" s="2" t="s">
        <v>28</v>
      </c>
      <c r="C24" s="10">
        <v>505</v>
      </c>
      <c r="D24" s="10">
        <f t="shared" si="0"/>
        <v>505</v>
      </c>
      <c r="E24" s="10">
        <v>457</v>
      </c>
      <c r="F24" s="10">
        <f t="shared" si="1"/>
        <v>457</v>
      </c>
      <c r="G24" s="2">
        <v>444</v>
      </c>
      <c r="H24" s="7">
        <f t="shared" si="2"/>
        <v>0.87920792079207921</v>
      </c>
      <c r="I24" s="2">
        <v>433</v>
      </c>
      <c r="J24" s="7">
        <f t="shared" si="3"/>
        <v>0.85742574257425741</v>
      </c>
      <c r="K24" s="2">
        <v>355</v>
      </c>
      <c r="L24" s="7">
        <f t="shared" si="4"/>
        <v>0.77680525164113789</v>
      </c>
      <c r="M24" s="2">
        <v>416</v>
      </c>
      <c r="N24" s="7">
        <f t="shared" si="5"/>
        <v>0.82376237623762372</v>
      </c>
      <c r="O24" s="2">
        <v>384</v>
      </c>
      <c r="P24" s="7">
        <f t="shared" si="6"/>
        <v>0.84026258205689275</v>
      </c>
      <c r="Q24" s="2">
        <v>444</v>
      </c>
      <c r="R24" s="7">
        <f t="shared" si="7"/>
        <v>0.87920792079207921</v>
      </c>
      <c r="S24" s="2">
        <v>404</v>
      </c>
      <c r="T24" s="7">
        <f t="shared" si="8"/>
        <v>0.88402625820568925</v>
      </c>
      <c r="U24" s="2">
        <v>371</v>
      </c>
      <c r="V24" s="7">
        <f t="shared" si="9"/>
        <v>0.73465346534653464</v>
      </c>
      <c r="W24" s="2">
        <v>407</v>
      </c>
      <c r="X24" s="7">
        <f t="shared" si="10"/>
        <v>0.89059080962800874</v>
      </c>
    </row>
    <row r="25" spans="1:24" x14ac:dyDescent="0.25">
      <c r="A25" s="2" t="s">
        <v>5</v>
      </c>
      <c r="B25" s="2" t="s">
        <v>29</v>
      </c>
      <c r="C25" s="10">
        <v>84</v>
      </c>
      <c r="D25" s="10">
        <f t="shared" si="0"/>
        <v>84</v>
      </c>
      <c r="E25" s="10">
        <v>105</v>
      </c>
      <c r="F25" s="10">
        <f t="shared" si="1"/>
        <v>105</v>
      </c>
      <c r="G25" s="2">
        <v>72</v>
      </c>
      <c r="H25" s="7">
        <f t="shared" si="2"/>
        <v>0.8571428571428571</v>
      </c>
      <c r="I25" s="2">
        <v>82</v>
      </c>
      <c r="J25" s="7">
        <f t="shared" si="3"/>
        <v>0.97619047619047616</v>
      </c>
      <c r="K25" s="2">
        <v>72</v>
      </c>
      <c r="L25" s="7">
        <f t="shared" si="4"/>
        <v>0.68571428571428572</v>
      </c>
      <c r="M25" s="2">
        <v>70</v>
      </c>
      <c r="N25" s="7">
        <f t="shared" si="5"/>
        <v>0.83333333333333337</v>
      </c>
      <c r="O25" s="2">
        <v>60</v>
      </c>
      <c r="P25" s="7">
        <f t="shared" si="6"/>
        <v>0.5714285714285714</v>
      </c>
      <c r="Q25" s="2">
        <v>84</v>
      </c>
      <c r="R25" s="7">
        <f t="shared" si="7"/>
        <v>1</v>
      </c>
      <c r="S25" s="2">
        <v>65</v>
      </c>
      <c r="T25" s="7">
        <f t="shared" si="8"/>
        <v>0.61904761904761907</v>
      </c>
      <c r="U25" s="2">
        <v>81</v>
      </c>
      <c r="V25" s="7">
        <f t="shared" si="9"/>
        <v>0.9642857142857143</v>
      </c>
      <c r="W25" s="2">
        <v>78</v>
      </c>
      <c r="X25" s="7">
        <f t="shared" si="10"/>
        <v>0.74285714285714288</v>
      </c>
    </row>
    <row r="26" spans="1:24" x14ac:dyDescent="0.25">
      <c r="A26" s="2" t="s">
        <v>3</v>
      </c>
      <c r="B26" s="2" t="s">
        <v>30</v>
      </c>
      <c r="C26" s="10">
        <v>287</v>
      </c>
      <c r="D26" s="10">
        <f t="shared" si="0"/>
        <v>287</v>
      </c>
      <c r="E26" s="10">
        <v>337</v>
      </c>
      <c r="F26" s="10">
        <f t="shared" si="1"/>
        <v>337</v>
      </c>
      <c r="G26" s="2">
        <v>288</v>
      </c>
      <c r="H26" s="7">
        <f t="shared" si="2"/>
        <v>1.0034843205574913</v>
      </c>
      <c r="I26" s="2">
        <v>289</v>
      </c>
      <c r="J26" s="7">
        <f t="shared" si="3"/>
        <v>1.0069686411149825</v>
      </c>
      <c r="K26" s="2">
        <v>259</v>
      </c>
      <c r="L26" s="7">
        <f t="shared" si="4"/>
        <v>0.7685459940652819</v>
      </c>
      <c r="M26" s="2">
        <v>274</v>
      </c>
      <c r="N26" s="7">
        <f t="shared" si="5"/>
        <v>0.95470383275261328</v>
      </c>
      <c r="O26" s="2">
        <v>236</v>
      </c>
      <c r="P26" s="7">
        <f t="shared" si="6"/>
        <v>0.70029673590504449</v>
      </c>
      <c r="Q26" s="2">
        <v>334</v>
      </c>
      <c r="R26" s="7">
        <f t="shared" si="7"/>
        <v>1.1637630662020906</v>
      </c>
      <c r="S26" s="2">
        <v>288</v>
      </c>
      <c r="T26" s="7">
        <f t="shared" si="8"/>
        <v>0.85459940652818989</v>
      </c>
      <c r="U26" s="2">
        <v>244</v>
      </c>
      <c r="V26" s="7">
        <f t="shared" si="9"/>
        <v>0.85017421602787457</v>
      </c>
      <c r="W26" s="2">
        <v>250</v>
      </c>
      <c r="X26" s="7">
        <f t="shared" si="10"/>
        <v>0.74183976261127593</v>
      </c>
    </row>
    <row r="27" spans="1:24" x14ac:dyDescent="0.25">
      <c r="A27" s="2" t="s">
        <v>2</v>
      </c>
      <c r="B27" s="2" t="s">
        <v>31</v>
      </c>
      <c r="C27" s="10">
        <v>267</v>
      </c>
      <c r="D27" s="10">
        <f t="shared" si="0"/>
        <v>267</v>
      </c>
      <c r="E27" s="10">
        <v>325</v>
      </c>
      <c r="F27" s="10">
        <f t="shared" si="1"/>
        <v>325</v>
      </c>
      <c r="G27" s="2">
        <v>74</v>
      </c>
      <c r="H27" s="7">
        <f t="shared" si="2"/>
        <v>0.27715355805243447</v>
      </c>
      <c r="I27" s="2">
        <v>73</v>
      </c>
      <c r="J27" s="7">
        <f t="shared" si="3"/>
        <v>0.27340823970037453</v>
      </c>
      <c r="K27" s="2">
        <v>78</v>
      </c>
      <c r="L27" s="7">
        <f t="shared" si="4"/>
        <v>0.24</v>
      </c>
      <c r="M27" s="2">
        <v>41</v>
      </c>
      <c r="N27" s="7">
        <f t="shared" si="5"/>
        <v>0.15355805243445692</v>
      </c>
      <c r="O27" s="2">
        <v>37</v>
      </c>
      <c r="P27" s="7">
        <f t="shared" si="6"/>
        <v>0.11384615384615385</v>
      </c>
      <c r="Q27" s="2">
        <v>40</v>
      </c>
      <c r="R27" s="7">
        <f t="shared" si="7"/>
        <v>0.14981273408239701</v>
      </c>
      <c r="S27" s="2">
        <v>47</v>
      </c>
      <c r="T27" s="7">
        <f t="shared" si="8"/>
        <v>0.14461538461538462</v>
      </c>
      <c r="U27" s="2">
        <v>75</v>
      </c>
      <c r="V27" s="7">
        <f t="shared" si="9"/>
        <v>0.2808988764044944</v>
      </c>
      <c r="W27" s="2">
        <v>84</v>
      </c>
      <c r="X27" s="7">
        <f t="shared" si="10"/>
        <v>0.25846153846153846</v>
      </c>
    </row>
    <row r="28" spans="1:24" x14ac:dyDescent="0.25">
      <c r="A28" s="2" t="s">
        <v>4</v>
      </c>
      <c r="B28" s="2" t="s">
        <v>32</v>
      </c>
      <c r="C28" s="10">
        <v>133</v>
      </c>
      <c r="D28" s="10">
        <f t="shared" si="0"/>
        <v>133</v>
      </c>
      <c r="E28" s="10">
        <v>188</v>
      </c>
      <c r="F28" s="10">
        <f t="shared" si="1"/>
        <v>188</v>
      </c>
      <c r="G28" s="2">
        <v>121</v>
      </c>
      <c r="H28" s="7">
        <f t="shared" si="2"/>
        <v>0.90977443609022557</v>
      </c>
      <c r="I28" s="2">
        <v>119</v>
      </c>
      <c r="J28" s="7">
        <f t="shared" si="3"/>
        <v>0.89473684210526316</v>
      </c>
      <c r="K28" s="2">
        <v>122</v>
      </c>
      <c r="L28" s="7">
        <f t="shared" si="4"/>
        <v>0.64893617021276595</v>
      </c>
      <c r="M28" s="2">
        <v>87</v>
      </c>
      <c r="N28" s="7">
        <f t="shared" si="5"/>
        <v>0.65413533834586468</v>
      </c>
      <c r="O28" s="2">
        <v>96</v>
      </c>
      <c r="P28" s="7">
        <f t="shared" si="6"/>
        <v>0.51063829787234039</v>
      </c>
      <c r="Q28" s="2">
        <v>113</v>
      </c>
      <c r="R28" s="7">
        <f t="shared" si="7"/>
        <v>0.84962406015037595</v>
      </c>
      <c r="S28" s="2">
        <v>125</v>
      </c>
      <c r="T28" s="7">
        <f t="shared" si="8"/>
        <v>0.66489361702127658</v>
      </c>
      <c r="U28" s="2">
        <v>70</v>
      </c>
      <c r="V28" s="7">
        <f t="shared" si="9"/>
        <v>0.52631578947368418</v>
      </c>
      <c r="W28" s="2">
        <v>118</v>
      </c>
      <c r="X28" s="7">
        <f t="shared" si="10"/>
        <v>0.62765957446808507</v>
      </c>
    </row>
    <row r="29" spans="1:24" x14ac:dyDescent="0.25">
      <c r="A29" s="2" t="s">
        <v>5</v>
      </c>
      <c r="B29" s="2" t="s">
        <v>33</v>
      </c>
      <c r="C29" s="10">
        <v>418</v>
      </c>
      <c r="D29" s="10">
        <f t="shared" si="0"/>
        <v>418</v>
      </c>
      <c r="E29" s="10">
        <v>440</v>
      </c>
      <c r="F29" s="10">
        <f t="shared" si="1"/>
        <v>440</v>
      </c>
      <c r="G29" s="2">
        <v>369</v>
      </c>
      <c r="H29" s="7">
        <f t="shared" si="2"/>
        <v>0.88277511961722488</v>
      </c>
      <c r="I29" s="2">
        <v>382</v>
      </c>
      <c r="J29" s="7">
        <f t="shared" si="3"/>
        <v>0.9138755980861244</v>
      </c>
      <c r="K29" s="2">
        <v>311</v>
      </c>
      <c r="L29" s="7">
        <f t="shared" si="4"/>
        <v>0.70681818181818179</v>
      </c>
      <c r="M29" s="2">
        <v>317</v>
      </c>
      <c r="N29" s="7">
        <f t="shared" si="5"/>
        <v>0.75837320574162681</v>
      </c>
      <c r="O29" s="2">
        <v>307</v>
      </c>
      <c r="P29" s="7">
        <f t="shared" si="6"/>
        <v>0.69772727272727275</v>
      </c>
      <c r="Q29" s="2">
        <v>343</v>
      </c>
      <c r="R29" s="7">
        <f t="shared" si="7"/>
        <v>0.82057416267942584</v>
      </c>
      <c r="S29" s="2">
        <v>319</v>
      </c>
      <c r="T29" s="7">
        <f t="shared" si="8"/>
        <v>0.72499999999999998</v>
      </c>
      <c r="U29" s="2">
        <v>307</v>
      </c>
      <c r="V29" s="7">
        <f t="shared" si="9"/>
        <v>0.73444976076555024</v>
      </c>
      <c r="W29" s="2">
        <v>328</v>
      </c>
      <c r="X29" s="7">
        <f t="shared" si="10"/>
        <v>0.74545454545454548</v>
      </c>
    </row>
    <row r="30" spans="1:24" x14ac:dyDescent="0.25">
      <c r="A30" s="2" t="s">
        <v>2</v>
      </c>
      <c r="B30" s="2" t="s">
        <v>34</v>
      </c>
      <c r="C30" s="10">
        <v>1789</v>
      </c>
      <c r="D30" s="10">
        <f t="shared" si="0"/>
        <v>1789</v>
      </c>
      <c r="E30" s="10">
        <v>1824</v>
      </c>
      <c r="F30" s="10">
        <f t="shared" si="1"/>
        <v>1824</v>
      </c>
      <c r="G30" s="2">
        <v>822</v>
      </c>
      <c r="H30" s="7">
        <f t="shared" si="2"/>
        <v>0.45947456679709336</v>
      </c>
      <c r="I30" s="2">
        <v>990</v>
      </c>
      <c r="J30" s="7">
        <f t="shared" si="3"/>
        <v>0.55338177752934603</v>
      </c>
      <c r="K30" s="2">
        <v>739</v>
      </c>
      <c r="L30" s="7">
        <f t="shared" si="4"/>
        <v>0.40515350877192985</v>
      </c>
      <c r="M30" s="2">
        <v>808</v>
      </c>
      <c r="N30" s="7">
        <f t="shared" si="5"/>
        <v>0.45164896590273895</v>
      </c>
      <c r="O30" s="2">
        <v>705</v>
      </c>
      <c r="P30" s="7">
        <f t="shared" si="6"/>
        <v>0.38651315789473684</v>
      </c>
      <c r="Q30" s="2">
        <v>931</v>
      </c>
      <c r="R30" s="7">
        <f t="shared" si="7"/>
        <v>0.52040245947456676</v>
      </c>
      <c r="S30" s="2">
        <v>826</v>
      </c>
      <c r="T30" s="7">
        <f t="shared" si="8"/>
        <v>0.45285087719298245</v>
      </c>
      <c r="U30" s="2">
        <v>807</v>
      </c>
      <c r="V30" s="7">
        <f t="shared" si="9"/>
        <v>0.45108999441028508</v>
      </c>
      <c r="W30" s="2">
        <v>937</v>
      </c>
      <c r="X30" s="7">
        <f t="shared" si="10"/>
        <v>0.51370614035087714</v>
      </c>
    </row>
    <row r="31" spans="1:24" x14ac:dyDescent="0.25">
      <c r="A31" s="2" t="s">
        <v>2</v>
      </c>
      <c r="B31" s="2" t="s">
        <v>35</v>
      </c>
      <c r="C31" s="10">
        <v>397</v>
      </c>
      <c r="D31" s="10">
        <f t="shared" si="0"/>
        <v>397</v>
      </c>
      <c r="E31" s="10">
        <v>416</v>
      </c>
      <c r="F31" s="10">
        <f t="shared" si="1"/>
        <v>416</v>
      </c>
      <c r="G31" s="2">
        <v>378</v>
      </c>
      <c r="H31" s="7">
        <f t="shared" si="2"/>
        <v>0.95214105793450876</v>
      </c>
      <c r="I31" s="2">
        <v>379</v>
      </c>
      <c r="J31" s="7">
        <f t="shared" si="3"/>
        <v>0.95465994962216627</v>
      </c>
      <c r="K31" s="2">
        <v>388</v>
      </c>
      <c r="L31" s="7">
        <f t="shared" si="4"/>
        <v>0.93269230769230771</v>
      </c>
      <c r="M31" s="2">
        <v>323</v>
      </c>
      <c r="N31" s="7">
        <f t="shared" si="5"/>
        <v>0.81360201511335017</v>
      </c>
      <c r="O31" s="2">
        <v>398</v>
      </c>
      <c r="P31" s="7">
        <f t="shared" si="6"/>
        <v>0.95673076923076927</v>
      </c>
      <c r="Q31" s="2">
        <v>451</v>
      </c>
      <c r="R31" s="7">
        <f t="shared" si="7"/>
        <v>1.1360201511335013</v>
      </c>
      <c r="S31" s="2">
        <v>404</v>
      </c>
      <c r="T31" s="7">
        <f t="shared" si="8"/>
        <v>0.97115384615384615</v>
      </c>
      <c r="U31" s="2">
        <v>389</v>
      </c>
      <c r="V31" s="7">
        <f t="shared" si="9"/>
        <v>0.97984886649874059</v>
      </c>
      <c r="W31" s="2">
        <v>393</v>
      </c>
      <c r="X31" s="7">
        <f t="shared" si="10"/>
        <v>0.94471153846153844</v>
      </c>
    </row>
    <row r="32" spans="1:24" x14ac:dyDescent="0.25">
      <c r="A32" s="2" t="s">
        <v>2</v>
      </c>
      <c r="B32" s="2" t="s">
        <v>36</v>
      </c>
      <c r="C32" s="10">
        <v>190</v>
      </c>
      <c r="D32" s="10">
        <f t="shared" si="0"/>
        <v>190</v>
      </c>
      <c r="E32" s="10">
        <v>166</v>
      </c>
      <c r="F32" s="10">
        <f t="shared" si="1"/>
        <v>166</v>
      </c>
      <c r="G32" s="2">
        <v>145</v>
      </c>
      <c r="H32" s="7">
        <f t="shared" si="2"/>
        <v>0.76315789473684215</v>
      </c>
      <c r="I32" s="2">
        <v>157</v>
      </c>
      <c r="J32" s="7">
        <f t="shared" si="3"/>
        <v>0.82631578947368423</v>
      </c>
      <c r="K32" s="2">
        <v>141</v>
      </c>
      <c r="L32" s="7">
        <f t="shared" si="4"/>
        <v>0.8493975903614458</v>
      </c>
      <c r="M32" s="2">
        <v>154</v>
      </c>
      <c r="N32" s="7">
        <f t="shared" si="5"/>
        <v>0.81052631578947365</v>
      </c>
      <c r="O32" s="2">
        <v>136</v>
      </c>
      <c r="P32" s="7">
        <f t="shared" si="6"/>
        <v>0.81927710843373491</v>
      </c>
      <c r="Q32" s="2">
        <v>147</v>
      </c>
      <c r="R32" s="7">
        <f t="shared" si="7"/>
        <v>0.77368421052631575</v>
      </c>
      <c r="S32" s="2">
        <v>132</v>
      </c>
      <c r="T32" s="7">
        <f t="shared" si="8"/>
        <v>0.79518072289156627</v>
      </c>
      <c r="U32" s="2">
        <v>150</v>
      </c>
      <c r="V32" s="7">
        <f t="shared" si="9"/>
        <v>0.78947368421052633</v>
      </c>
      <c r="W32" s="2">
        <v>138</v>
      </c>
      <c r="X32" s="7">
        <f t="shared" si="10"/>
        <v>0.83132530120481929</v>
      </c>
    </row>
    <row r="33" spans="1:24" x14ac:dyDescent="0.25">
      <c r="A33" s="2" t="s">
        <v>5</v>
      </c>
      <c r="B33" s="2" t="s">
        <v>37</v>
      </c>
      <c r="C33" s="10">
        <v>137</v>
      </c>
      <c r="D33" s="10">
        <f t="shared" si="0"/>
        <v>137</v>
      </c>
      <c r="E33" s="10">
        <v>158</v>
      </c>
      <c r="F33" s="10">
        <f t="shared" si="1"/>
        <v>158</v>
      </c>
      <c r="G33" s="2">
        <v>22</v>
      </c>
      <c r="H33" s="7">
        <f t="shared" si="2"/>
        <v>0.16058394160583941</v>
      </c>
      <c r="I33" s="2">
        <v>22</v>
      </c>
      <c r="J33" s="7">
        <f t="shared" si="3"/>
        <v>0.16058394160583941</v>
      </c>
      <c r="K33" s="2">
        <v>23</v>
      </c>
      <c r="L33" s="7">
        <f t="shared" si="4"/>
        <v>0.14556962025316456</v>
      </c>
      <c r="M33" s="2">
        <v>22</v>
      </c>
      <c r="N33" s="7">
        <f t="shared" si="5"/>
        <v>0.16058394160583941</v>
      </c>
      <c r="O33" s="2">
        <v>10</v>
      </c>
      <c r="P33" s="7">
        <f t="shared" si="6"/>
        <v>6.3291139240506333E-2</v>
      </c>
      <c r="Q33" s="2">
        <v>32</v>
      </c>
      <c r="R33" s="7">
        <f t="shared" si="7"/>
        <v>0.23357664233576642</v>
      </c>
      <c r="S33" s="2">
        <v>14</v>
      </c>
      <c r="T33" s="7">
        <f t="shared" si="8"/>
        <v>8.8607594936708861E-2</v>
      </c>
      <c r="U33" s="2">
        <v>17</v>
      </c>
      <c r="V33" s="7">
        <f t="shared" si="9"/>
        <v>0.12408759124087591</v>
      </c>
      <c r="W33" s="2">
        <v>21</v>
      </c>
      <c r="X33" s="7">
        <f t="shared" si="10"/>
        <v>0.13291139240506328</v>
      </c>
    </row>
    <row r="34" spans="1:24" x14ac:dyDescent="0.25">
      <c r="A34" s="2" t="s">
        <v>5</v>
      </c>
      <c r="B34" s="2" t="s">
        <v>38</v>
      </c>
      <c r="C34" s="10">
        <v>135</v>
      </c>
      <c r="D34" s="10">
        <f t="shared" si="0"/>
        <v>135</v>
      </c>
      <c r="E34" s="10">
        <v>156</v>
      </c>
      <c r="F34" s="10">
        <f t="shared" si="1"/>
        <v>156</v>
      </c>
      <c r="G34" s="2">
        <v>137</v>
      </c>
      <c r="H34" s="7">
        <f t="shared" si="2"/>
        <v>1.0148148148148148</v>
      </c>
      <c r="I34" s="2">
        <v>138</v>
      </c>
      <c r="J34" s="7">
        <f t="shared" si="3"/>
        <v>1.0222222222222221</v>
      </c>
      <c r="K34" s="2">
        <v>169</v>
      </c>
      <c r="L34" s="7">
        <f t="shared" si="4"/>
        <v>1.0833333333333333</v>
      </c>
      <c r="M34" s="2">
        <v>99</v>
      </c>
      <c r="N34" s="7">
        <f t="shared" si="5"/>
        <v>0.73333333333333328</v>
      </c>
      <c r="O34" s="2">
        <v>167</v>
      </c>
      <c r="P34" s="7">
        <f t="shared" si="6"/>
        <v>1.0705128205128205</v>
      </c>
      <c r="Q34" s="2">
        <v>126</v>
      </c>
      <c r="R34" s="7">
        <f t="shared" si="7"/>
        <v>0.93333333333333335</v>
      </c>
      <c r="S34" s="2">
        <v>163</v>
      </c>
      <c r="T34" s="7">
        <f t="shared" si="8"/>
        <v>1.0448717948717949</v>
      </c>
      <c r="U34" s="2">
        <v>134</v>
      </c>
      <c r="V34" s="7">
        <f t="shared" si="9"/>
        <v>0.99259259259259258</v>
      </c>
      <c r="W34" s="2">
        <v>167</v>
      </c>
      <c r="X34" s="7">
        <f t="shared" si="10"/>
        <v>1.0705128205128205</v>
      </c>
    </row>
    <row r="35" spans="1:24" x14ac:dyDescent="0.25">
      <c r="A35" s="2" t="s">
        <v>5</v>
      </c>
      <c r="B35" s="2" t="s">
        <v>39</v>
      </c>
      <c r="C35" s="10">
        <v>218</v>
      </c>
      <c r="D35" s="10">
        <f t="shared" si="0"/>
        <v>218</v>
      </c>
      <c r="E35" s="10">
        <v>214</v>
      </c>
      <c r="F35" s="10">
        <f t="shared" si="1"/>
        <v>214</v>
      </c>
      <c r="G35" s="2">
        <v>49</v>
      </c>
      <c r="H35" s="7">
        <f t="shared" si="2"/>
        <v>0.22477064220183487</v>
      </c>
      <c r="I35" s="2">
        <v>52</v>
      </c>
      <c r="J35" s="7">
        <f t="shared" si="3"/>
        <v>0.23853211009174313</v>
      </c>
      <c r="K35" s="2">
        <v>47</v>
      </c>
      <c r="L35" s="7">
        <f t="shared" si="4"/>
        <v>0.21962616822429906</v>
      </c>
      <c r="M35" s="2">
        <v>50</v>
      </c>
      <c r="N35" s="7">
        <f t="shared" si="5"/>
        <v>0.22935779816513763</v>
      </c>
      <c r="O35" s="2">
        <v>30</v>
      </c>
      <c r="P35" s="7">
        <f t="shared" si="6"/>
        <v>0.14018691588785046</v>
      </c>
      <c r="Q35" s="2">
        <v>65</v>
      </c>
      <c r="R35" s="7">
        <f t="shared" si="7"/>
        <v>0.29816513761467889</v>
      </c>
      <c r="S35" s="2">
        <v>35</v>
      </c>
      <c r="T35" s="7">
        <f t="shared" si="8"/>
        <v>0.16355140186915887</v>
      </c>
      <c r="U35" s="2">
        <v>39</v>
      </c>
      <c r="V35" s="7">
        <f t="shared" si="9"/>
        <v>0.17889908256880735</v>
      </c>
      <c r="W35" s="2">
        <v>50</v>
      </c>
      <c r="X35" s="7">
        <f t="shared" si="10"/>
        <v>0.23364485981308411</v>
      </c>
    </row>
    <row r="36" spans="1:24" x14ac:dyDescent="0.25">
      <c r="A36" s="2" t="s">
        <v>2</v>
      </c>
      <c r="B36" s="2" t="s">
        <v>40</v>
      </c>
      <c r="C36" s="10">
        <v>140</v>
      </c>
      <c r="D36" s="10">
        <f t="shared" si="0"/>
        <v>140</v>
      </c>
      <c r="E36" s="10">
        <v>158</v>
      </c>
      <c r="F36" s="10">
        <f t="shared" si="1"/>
        <v>158</v>
      </c>
      <c r="G36" s="2">
        <v>154</v>
      </c>
      <c r="H36" s="7">
        <f t="shared" si="2"/>
        <v>1.1000000000000001</v>
      </c>
      <c r="I36" s="2">
        <v>154</v>
      </c>
      <c r="J36" s="7">
        <f t="shared" si="3"/>
        <v>1.1000000000000001</v>
      </c>
      <c r="K36" s="2">
        <v>140</v>
      </c>
      <c r="L36" s="7">
        <f t="shared" si="4"/>
        <v>0.88607594936708856</v>
      </c>
      <c r="M36" s="2">
        <v>160</v>
      </c>
      <c r="N36" s="7">
        <f t="shared" si="5"/>
        <v>1.1428571428571428</v>
      </c>
      <c r="O36" s="2">
        <v>153</v>
      </c>
      <c r="P36" s="7">
        <f t="shared" si="6"/>
        <v>0.96835443037974689</v>
      </c>
      <c r="Q36" s="2">
        <v>163</v>
      </c>
      <c r="R36" s="7">
        <f t="shared" si="7"/>
        <v>1.1642857142857144</v>
      </c>
      <c r="S36" s="2">
        <v>156</v>
      </c>
      <c r="T36" s="7">
        <f t="shared" si="8"/>
        <v>0.98734177215189878</v>
      </c>
      <c r="U36" s="2">
        <v>151</v>
      </c>
      <c r="V36" s="7">
        <f t="shared" si="9"/>
        <v>1.0785714285714285</v>
      </c>
      <c r="W36" s="2">
        <v>156</v>
      </c>
      <c r="X36" s="7">
        <f t="shared" si="10"/>
        <v>0.98734177215189878</v>
      </c>
    </row>
    <row r="37" spans="1:24" x14ac:dyDescent="0.25">
      <c r="A37" s="2" t="s">
        <v>5</v>
      </c>
      <c r="B37" s="2" t="s">
        <v>41</v>
      </c>
      <c r="C37" s="10">
        <v>620</v>
      </c>
      <c r="D37" s="10">
        <f t="shared" si="0"/>
        <v>620</v>
      </c>
      <c r="E37" s="10">
        <v>555</v>
      </c>
      <c r="F37" s="10">
        <f t="shared" si="1"/>
        <v>555</v>
      </c>
      <c r="G37" s="2">
        <v>168</v>
      </c>
      <c r="H37" s="7">
        <f t="shared" si="2"/>
        <v>0.2709677419354839</v>
      </c>
      <c r="I37" s="2">
        <v>159</v>
      </c>
      <c r="J37" s="7">
        <f t="shared" si="3"/>
        <v>0.25645161290322582</v>
      </c>
      <c r="K37" s="2">
        <v>119</v>
      </c>
      <c r="L37" s="7">
        <f t="shared" si="4"/>
        <v>0.21441441441441442</v>
      </c>
      <c r="M37" s="2">
        <v>108</v>
      </c>
      <c r="N37" s="7">
        <f t="shared" si="5"/>
        <v>0.17419354838709677</v>
      </c>
      <c r="O37" s="2">
        <v>94</v>
      </c>
      <c r="P37" s="7">
        <f t="shared" si="6"/>
        <v>0.16936936936936936</v>
      </c>
      <c r="Q37" s="2">
        <v>169</v>
      </c>
      <c r="R37" s="7">
        <f t="shared" si="7"/>
        <v>0.27258064516129032</v>
      </c>
      <c r="S37" s="2">
        <v>144</v>
      </c>
      <c r="T37" s="7">
        <f t="shared" si="8"/>
        <v>0.25945945945945947</v>
      </c>
      <c r="U37" s="2">
        <v>153</v>
      </c>
      <c r="V37" s="7">
        <f t="shared" si="9"/>
        <v>0.24677419354838709</v>
      </c>
      <c r="W37" s="2">
        <v>138</v>
      </c>
      <c r="X37" s="7">
        <f t="shared" si="10"/>
        <v>0.24864864864864866</v>
      </c>
    </row>
    <row r="38" spans="1:24" x14ac:dyDescent="0.25">
      <c r="A38" s="2" t="s">
        <v>2</v>
      </c>
      <c r="B38" s="2" t="s">
        <v>42</v>
      </c>
      <c r="C38" s="10">
        <v>112</v>
      </c>
      <c r="D38" s="10">
        <f t="shared" si="0"/>
        <v>112</v>
      </c>
      <c r="E38" s="10">
        <v>112</v>
      </c>
      <c r="F38" s="10">
        <f t="shared" si="1"/>
        <v>112</v>
      </c>
      <c r="G38" s="2">
        <v>92</v>
      </c>
      <c r="H38" s="7">
        <f t="shared" si="2"/>
        <v>0.8214285714285714</v>
      </c>
      <c r="I38" s="2">
        <v>93</v>
      </c>
      <c r="J38" s="7">
        <f t="shared" si="3"/>
        <v>0.8303571428571429</v>
      </c>
      <c r="K38" s="2">
        <v>86</v>
      </c>
      <c r="L38" s="7">
        <f t="shared" si="4"/>
        <v>0.7678571428571429</v>
      </c>
      <c r="M38" s="2">
        <v>80</v>
      </c>
      <c r="N38" s="7">
        <f t="shared" si="5"/>
        <v>0.7142857142857143</v>
      </c>
      <c r="O38" s="2">
        <v>89</v>
      </c>
      <c r="P38" s="7">
        <f t="shared" si="6"/>
        <v>0.7946428571428571</v>
      </c>
      <c r="Q38" s="2">
        <v>80</v>
      </c>
      <c r="R38" s="7">
        <f t="shared" si="7"/>
        <v>0.7142857142857143</v>
      </c>
      <c r="S38" s="2">
        <v>88</v>
      </c>
      <c r="T38" s="7">
        <f t="shared" si="8"/>
        <v>0.7857142857142857</v>
      </c>
      <c r="U38" s="2">
        <v>78</v>
      </c>
      <c r="V38" s="7">
        <f t="shared" si="9"/>
        <v>0.6964285714285714</v>
      </c>
      <c r="W38" s="2">
        <v>84</v>
      </c>
      <c r="X38" s="7">
        <f t="shared" si="10"/>
        <v>0.75</v>
      </c>
    </row>
    <row r="39" spans="1:24" x14ac:dyDescent="0.25">
      <c r="A39" s="2" t="s">
        <v>5</v>
      </c>
      <c r="B39" s="2" t="s">
        <v>43</v>
      </c>
      <c r="C39" s="10">
        <v>381</v>
      </c>
      <c r="D39" s="10">
        <f t="shared" si="0"/>
        <v>381</v>
      </c>
      <c r="E39" s="10">
        <v>464</v>
      </c>
      <c r="F39" s="10">
        <f t="shared" si="1"/>
        <v>464</v>
      </c>
      <c r="G39" s="2">
        <v>296</v>
      </c>
      <c r="H39" s="7">
        <f t="shared" si="2"/>
        <v>0.7769028871391076</v>
      </c>
      <c r="I39" s="2">
        <v>292</v>
      </c>
      <c r="J39" s="7">
        <f t="shared" si="3"/>
        <v>0.76640419947506566</v>
      </c>
      <c r="K39" s="2">
        <v>234</v>
      </c>
      <c r="L39" s="7">
        <f t="shared" si="4"/>
        <v>0.50431034482758619</v>
      </c>
      <c r="M39" s="2">
        <v>287</v>
      </c>
      <c r="N39" s="7">
        <f t="shared" si="5"/>
        <v>0.75328083989501315</v>
      </c>
      <c r="O39" s="2">
        <v>289</v>
      </c>
      <c r="P39" s="7">
        <f t="shared" si="6"/>
        <v>0.62284482758620685</v>
      </c>
      <c r="Q39" s="2">
        <v>337</v>
      </c>
      <c r="R39" s="7">
        <f t="shared" si="7"/>
        <v>0.884514435695538</v>
      </c>
      <c r="S39" s="2">
        <v>354</v>
      </c>
      <c r="T39" s="7">
        <f t="shared" si="8"/>
        <v>0.76293103448275867</v>
      </c>
      <c r="U39" s="2">
        <v>285</v>
      </c>
      <c r="V39" s="7">
        <f t="shared" si="9"/>
        <v>0.74803149606299213</v>
      </c>
      <c r="W39" s="2">
        <v>299</v>
      </c>
      <c r="X39" s="7">
        <f t="shared" si="10"/>
        <v>0.6443965517241379</v>
      </c>
    </row>
    <row r="40" spans="1:24" x14ac:dyDescent="0.25">
      <c r="A40" s="2" t="s">
        <v>3</v>
      </c>
      <c r="B40" s="2" t="s">
        <v>44</v>
      </c>
      <c r="C40" s="10">
        <v>476</v>
      </c>
      <c r="D40" s="10">
        <f t="shared" si="0"/>
        <v>476</v>
      </c>
      <c r="E40" s="10">
        <v>542</v>
      </c>
      <c r="F40" s="10">
        <f t="shared" si="1"/>
        <v>542</v>
      </c>
      <c r="G40" s="2">
        <v>369</v>
      </c>
      <c r="H40" s="7">
        <f t="shared" si="2"/>
        <v>0.77521008403361347</v>
      </c>
      <c r="I40" s="2">
        <v>385</v>
      </c>
      <c r="J40" s="7">
        <f t="shared" si="3"/>
        <v>0.80882352941176472</v>
      </c>
      <c r="K40" s="2">
        <v>333</v>
      </c>
      <c r="L40" s="7">
        <f t="shared" si="4"/>
        <v>0.61439114391143912</v>
      </c>
      <c r="M40" s="2">
        <v>288</v>
      </c>
      <c r="N40" s="7">
        <f t="shared" si="5"/>
        <v>0.60504201680672265</v>
      </c>
      <c r="O40" s="2">
        <v>264</v>
      </c>
      <c r="P40" s="7">
        <f t="shared" si="6"/>
        <v>0.4870848708487085</v>
      </c>
      <c r="Q40" s="2">
        <v>366</v>
      </c>
      <c r="R40" s="7">
        <f t="shared" si="7"/>
        <v>0.76890756302521013</v>
      </c>
      <c r="S40" s="2">
        <v>359</v>
      </c>
      <c r="T40" s="7">
        <f t="shared" si="8"/>
        <v>0.66236162361623618</v>
      </c>
      <c r="U40" s="2">
        <v>286</v>
      </c>
      <c r="V40" s="7">
        <f t="shared" si="9"/>
        <v>0.60084033613445376</v>
      </c>
      <c r="W40" s="2">
        <v>336</v>
      </c>
      <c r="X40" s="7">
        <f t="shared" si="10"/>
        <v>0.61992619926199266</v>
      </c>
    </row>
    <row r="41" spans="1:24" x14ac:dyDescent="0.25">
      <c r="A41" s="2" t="s">
        <v>5</v>
      </c>
      <c r="B41" s="2" t="s">
        <v>45</v>
      </c>
      <c r="C41" s="10">
        <v>144</v>
      </c>
      <c r="D41" s="10">
        <f t="shared" si="0"/>
        <v>144</v>
      </c>
      <c r="E41" s="10">
        <v>156</v>
      </c>
      <c r="F41" s="10">
        <f t="shared" si="1"/>
        <v>156</v>
      </c>
      <c r="G41" s="2">
        <v>124</v>
      </c>
      <c r="H41" s="7">
        <f t="shared" si="2"/>
        <v>0.86111111111111116</v>
      </c>
      <c r="I41" s="2">
        <v>120</v>
      </c>
      <c r="J41" s="7">
        <f t="shared" si="3"/>
        <v>0.83333333333333337</v>
      </c>
      <c r="K41" s="2">
        <v>137</v>
      </c>
      <c r="L41" s="7">
        <f t="shared" si="4"/>
        <v>0.87820512820512819</v>
      </c>
      <c r="M41" s="2">
        <v>133</v>
      </c>
      <c r="N41" s="7">
        <f t="shared" si="5"/>
        <v>0.92361111111111116</v>
      </c>
      <c r="O41" s="2">
        <v>135</v>
      </c>
      <c r="P41" s="7">
        <f t="shared" si="6"/>
        <v>0.86538461538461542</v>
      </c>
      <c r="Q41" s="2">
        <v>140</v>
      </c>
      <c r="R41" s="7">
        <f t="shared" si="7"/>
        <v>0.97222222222222221</v>
      </c>
      <c r="S41" s="2">
        <v>144</v>
      </c>
      <c r="T41" s="7">
        <f t="shared" si="8"/>
        <v>0.92307692307692313</v>
      </c>
      <c r="U41" s="2">
        <v>110</v>
      </c>
      <c r="V41" s="7">
        <f t="shared" si="9"/>
        <v>0.76388888888888884</v>
      </c>
      <c r="W41" s="2">
        <v>137</v>
      </c>
      <c r="X41" s="7">
        <f t="shared" si="10"/>
        <v>0.87820512820512819</v>
      </c>
    </row>
    <row r="42" spans="1:24" x14ac:dyDescent="0.25">
      <c r="A42" s="2" t="s">
        <v>2</v>
      </c>
      <c r="B42" s="2" t="s">
        <v>46</v>
      </c>
      <c r="C42" s="10">
        <v>171</v>
      </c>
      <c r="D42" s="10">
        <f t="shared" si="0"/>
        <v>171</v>
      </c>
      <c r="E42" s="10">
        <v>198</v>
      </c>
      <c r="F42" s="10">
        <f t="shared" si="1"/>
        <v>198</v>
      </c>
      <c r="G42" s="2">
        <v>181</v>
      </c>
      <c r="H42" s="7">
        <f t="shared" si="2"/>
        <v>1.0584795321637428</v>
      </c>
      <c r="I42" s="2">
        <v>179</v>
      </c>
      <c r="J42" s="7">
        <f t="shared" si="3"/>
        <v>1.0467836257309941</v>
      </c>
      <c r="K42" s="2">
        <v>154</v>
      </c>
      <c r="L42" s="7">
        <f t="shared" si="4"/>
        <v>0.77777777777777779</v>
      </c>
      <c r="M42" s="2">
        <v>170</v>
      </c>
      <c r="N42" s="7">
        <f t="shared" si="5"/>
        <v>0.99415204678362568</v>
      </c>
      <c r="O42" s="2">
        <v>170</v>
      </c>
      <c r="P42" s="7">
        <f t="shared" si="6"/>
        <v>0.85858585858585856</v>
      </c>
      <c r="Q42" s="2">
        <v>171</v>
      </c>
      <c r="R42" s="7">
        <f t="shared" si="7"/>
        <v>1</v>
      </c>
      <c r="S42" s="2">
        <v>165</v>
      </c>
      <c r="T42" s="7">
        <f t="shared" si="8"/>
        <v>0.83333333333333337</v>
      </c>
      <c r="U42" s="2">
        <v>174</v>
      </c>
      <c r="V42" s="7">
        <f t="shared" si="9"/>
        <v>1.0175438596491229</v>
      </c>
      <c r="W42" s="2">
        <v>167</v>
      </c>
      <c r="X42" s="7">
        <f t="shared" si="10"/>
        <v>0.84343434343434343</v>
      </c>
    </row>
    <row r="43" spans="1:24" x14ac:dyDescent="0.25">
      <c r="A43" s="2" t="s">
        <v>2</v>
      </c>
      <c r="B43" s="2" t="s">
        <v>47</v>
      </c>
      <c r="C43" s="10">
        <v>118</v>
      </c>
      <c r="D43" s="10">
        <f t="shared" si="0"/>
        <v>118</v>
      </c>
      <c r="E43" s="10">
        <v>117</v>
      </c>
      <c r="F43" s="10">
        <f t="shared" si="1"/>
        <v>117</v>
      </c>
      <c r="G43" s="2">
        <v>115</v>
      </c>
      <c r="H43" s="7">
        <f t="shared" si="2"/>
        <v>0.97457627118644063</v>
      </c>
      <c r="I43" s="2">
        <v>118</v>
      </c>
      <c r="J43" s="7">
        <f t="shared" si="3"/>
        <v>1</v>
      </c>
      <c r="K43" s="2">
        <v>104</v>
      </c>
      <c r="L43" s="7">
        <f t="shared" si="4"/>
        <v>0.88888888888888884</v>
      </c>
      <c r="M43" s="2">
        <v>107</v>
      </c>
      <c r="N43" s="7">
        <f t="shared" si="5"/>
        <v>0.90677966101694918</v>
      </c>
      <c r="O43" s="2">
        <v>106</v>
      </c>
      <c r="P43" s="7">
        <f t="shared" si="6"/>
        <v>0.90598290598290598</v>
      </c>
      <c r="Q43" s="2">
        <v>101</v>
      </c>
      <c r="R43" s="7">
        <f t="shared" si="7"/>
        <v>0.85593220338983056</v>
      </c>
      <c r="S43" s="2">
        <v>100</v>
      </c>
      <c r="T43" s="7">
        <f t="shared" si="8"/>
        <v>0.85470085470085466</v>
      </c>
      <c r="U43" s="2">
        <v>90</v>
      </c>
      <c r="V43" s="7">
        <f t="shared" si="9"/>
        <v>0.76271186440677963</v>
      </c>
      <c r="W43" s="2">
        <v>103</v>
      </c>
      <c r="X43" s="7">
        <f t="shared" si="10"/>
        <v>0.88034188034188032</v>
      </c>
    </row>
    <row r="44" spans="1:24" x14ac:dyDescent="0.25">
      <c r="A44" s="2" t="s">
        <v>4</v>
      </c>
      <c r="B44" s="2" t="s">
        <v>48</v>
      </c>
      <c r="C44" s="10">
        <v>2518</v>
      </c>
      <c r="D44" s="10">
        <f t="shared" si="0"/>
        <v>2518</v>
      </c>
      <c r="E44" s="10">
        <v>2866</v>
      </c>
      <c r="F44" s="10">
        <f t="shared" si="1"/>
        <v>2866</v>
      </c>
      <c r="G44" s="2">
        <v>1479</v>
      </c>
      <c r="H44" s="7">
        <f t="shared" si="2"/>
        <v>0.58737092930897539</v>
      </c>
      <c r="I44" s="2">
        <v>1496</v>
      </c>
      <c r="J44" s="7">
        <f t="shared" si="3"/>
        <v>0.59412231930103254</v>
      </c>
      <c r="K44" s="2">
        <v>986</v>
      </c>
      <c r="L44" s="7">
        <f t="shared" si="4"/>
        <v>0.3440334961618981</v>
      </c>
      <c r="M44" s="2">
        <v>1079</v>
      </c>
      <c r="N44" s="7">
        <f t="shared" si="5"/>
        <v>0.42851469420174743</v>
      </c>
      <c r="O44" s="2">
        <v>933</v>
      </c>
      <c r="P44" s="7">
        <f t="shared" si="6"/>
        <v>0.32554082344731333</v>
      </c>
      <c r="Q44" s="2">
        <v>1418</v>
      </c>
      <c r="R44" s="7">
        <f t="shared" si="7"/>
        <v>0.56314535345512307</v>
      </c>
      <c r="S44" s="2">
        <v>1227</v>
      </c>
      <c r="T44" s="7">
        <f t="shared" si="8"/>
        <v>0.42812281926029311</v>
      </c>
      <c r="U44" s="2">
        <v>1311</v>
      </c>
      <c r="V44" s="7">
        <f t="shared" si="9"/>
        <v>0.52065131056393965</v>
      </c>
      <c r="W44" s="2">
        <v>1250</v>
      </c>
      <c r="X44" s="7">
        <f t="shared" si="10"/>
        <v>0.4361479413817167</v>
      </c>
    </row>
    <row r="45" spans="1:24" x14ac:dyDescent="0.25">
      <c r="A45" s="2" t="s">
        <v>4</v>
      </c>
      <c r="B45" s="2" t="s">
        <v>49</v>
      </c>
      <c r="C45" s="10">
        <v>163</v>
      </c>
      <c r="D45" s="10">
        <f t="shared" si="0"/>
        <v>163</v>
      </c>
      <c r="E45" s="10">
        <v>233</v>
      </c>
      <c r="F45" s="10">
        <f t="shared" si="1"/>
        <v>233</v>
      </c>
      <c r="G45" s="2">
        <v>157</v>
      </c>
      <c r="H45" s="7">
        <f t="shared" si="2"/>
        <v>0.96319018404907975</v>
      </c>
      <c r="I45" s="2">
        <v>142</v>
      </c>
      <c r="J45" s="7">
        <f t="shared" si="3"/>
        <v>0.87116564417177911</v>
      </c>
      <c r="K45" s="2">
        <v>54</v>
      </c>
      <c r="L45" s="7">
        <f t="shared" si="4"/>
        <v>0.23175965665236051</v>
      </c>
      <c r="M45" s="2">
        <v>110</v>
      </c>
      <c r="N45" s="7">
        <f t="shared" si="5"/>
        <v>0.67484662576687116</v>
      </c>
      <c r="O45" s="2">
        <v>109</v>
      </c>
      <c r="P45" s="7">
        <f t="shared" si="6"/>
        <v>0.46781115879828328</v>
      </c>
      <c r="Q45" s="2">
        <v>125</v>
      </c>
      <c r="R45" s="7">
        <f t="shared" si="7"/>
        <v>0.76687116564417179</v>
      </c>
      <c r="S45" s="2">
        <v>115</v>
      </c>
      <c r="T45" s="7">
        <f t="shared" si="8"/>
        <v>0.49356223175965663</v>
      </c>
      <c r="U45" s="2">
        <v>113</v>
      </c>
      <c r="V45" s="7">
        <f t="shared" si="9"/>
        <v>0.69325153374233128</v>
      </c>
      <c r="W45" s="2">
        <v>140</v>
      </c>
      <c r="X45" s="7">
        <f t="shared" si="10"/>
        <v>0.60085836909871249</v>
      </c>
    </row>
    <row r="46" spans="1:24" x14ac:dyDescent="0.25">
      <c r="A46" s="2" t="s">
        <v>5</v>
      </c>
      <c r="B46" s="2" t="s">
        <v>50</v>
      </c>
      <c r="C46" s="10">
        <v>574</v>
      </c>
      <c r="D46" s="10">
        <f t="shared" si="0"/>
        <v>574</v>
      </c>
      <c r="E46" s="10">
        <v>574</v>
      </c>
      <c r="F46" s="10">
        <f t="shared" si="1"/>
        <v>574</v>
      </c>
      <c r="G46" s="2">
        <v>542</v>
      </c>
      <c r="H46" s="7">
        <f t="shared" si="2"/>
        <v>0.94425087108013939</v>
      </c>
      <c r="I46" s="2">
        <v>543</v>
      </c>
      <c r="J46" s="7">
        <f t="shared" si="3"/>
        <v>0.94599303135888502</v>
      </c>
      <c r="K46" s="2">
        <v>403</v>
      </c>
      <c r="L46" s="7">
        <f t="shared" si="4"/>
        <v>0.70209059233449478</v>
      </c>
      <c r="M46" s="2">
        <v>399</v>
      </c>
      <c r="N46" s="7">
        <f t="shared" si="5"/>
        <v>0.69512195121951215</v>
      </c>
      <c r="O46" s="2">
        <v>364</v>
      </c>
      <c r="P46" s="7">
        <f t="shared" si="6"/>
        <v>0.63414634146341464</v>
      </c>
      <c r="Q46" s="2">
        <v>547</v>
      </c>
      <c r="R46" s="7">
        <f t="shared" si="7"/>
        <v>0.95296167247386765</v>
      </c>
      <c r="S46" s="2">
        <v>483</v>
      </c>
      <c r="T46" s="7">
        <f t="shared" si="8"/>
        <v>0.84146341463414631</v>
      </c>
      <c r="U46" s="2">
        <v>434</v>
      </c>
      <c r="V46" s="7">
        <f t="shared" si="9"/>
        <v>0.75609756097560976</v>
      </c>
      <c r="W46" s="2">
        <v>453</v>
      </c>
      <c r="X46" s="7">
        <f t="shared" si="10"/>
        <v>0.78919860627177696</v>
      </c>
    </row>
    <row r="47" spans="1:24" x14ac:dyDescent="0.25">
      <c r="A47" s="2" t="s">
        <v>2</v>
      </c>
      <c r="B47" s="2" t="s">
        <v>51</v>
      </c>
      <c r="C47" s="10">
        <v>225</v>
      </c>
      <c r="D47" s="10">
        <f t="shared" si="0"/>
        <v>225</v>
      </c>
      <c r="E47" s="10">
        <v>249</v>
      </c>
      <c r="F47" s="10">
        <f t="shared" si="1"/>
        <v>249</v>
      </c>
      <c r="G47" s="2">
        <v>219</v>
      </c>
      <c r="H47" s="7">
        <f t="shared" si="2"/>
        <v>0.97333333333333338</v>
      </c>
      <c r="I47" s="2">
        <v>216</v>
      </c>
      <c r="J47" s="7">
        <f t="shared" si="3"/>
        <v>0.96</v>
      </c>
      <c r="K47" s="2">
        <v>200</v>
      </c>
      <c r="L47" s="7">
        <f t="shared" si="4"/>
        <v>0.80321285140562249</v>
      </c>
      <c r="M47" s="2">
        <v>183</v>
      </c>
      <c r="N47" s="7">
        <f t="shared" si="5"/>
        <v>0.81333333333333335</v>
      </c>
      <c r="O47" s="2">
        <v>221</v>
      </c>
      <c r="P47" s="7">
        <f t="shared" si="6"/>
        <v>0.8875502008032129</v>
      </c>
      <c r="Q47" s="2">
        <v>210</v>
      </c>
      <c r="R47" s="7">
        <f t="shared" si="7"/>
        <v>0.93333333333333335</v>
      </c>
      <c r="S47" s="2">
        <v>243</v>
      </c>
      <c r="T47" s="7">
        <f t="shared" si="8"/>
        <v>0.97590361445783136</v>
      </c>
      <c r="U47" s="2">
        <v>177</v>
      </c>
      <c r="V47" s="7">
        <f t="shared" si="9"/>
        <v>0.78666666666666663</v>
      </c>
      <c r="W47" s="2">
        <v>215</v>
      </c>
      <c r="X47" s="7">
        <f t="shared" si="10"/>
        <v>0.86345381526104414</v>
      </c>
    </row>
    <row r="48" spans="1:24" x14ac:dyDescent="0.25">
      <c r="A48" s="2" t="s">
        <v>4</v>
      </c>
      <c r="B48" s="2" t="s">
        <v>52</v>
      </c>
      <c r="C48" s="10">
        <v>171</v>
      </c>
      <c r="D48" s="10">
        <f t="shared" si="0"/>
        <v>171</v>
      </c>
      <c r="E48" s="10">
        <v>148</v>
      </c>
      <c r="F48" s="10">
        <f t="shared" si="1"/>
        <v>148</v>
      </c>
      <c r="G48" s="2">
        <v>137</v>
      </c>
      <c r="H48" s="7">
        <f t="shared" si="2"/>
        <v>0.80116959064327486</v>
      </c>
      <c r="I48" s="2">
        <v>129</v>
      </c>
      <c r="J48" s="7">
        <f t="shared" si="3"/>
        <v>0.75438596491228072</v>
      </c>
      <c r="K48" s="2">
        <v>168</v>
      </c>
      <c r="L48" s="7">
        <f t="shared" si="4"/>
        <v>1.1351351351351351</v>
      </c>
      <c r="M48" s="2">
        <v>157</v>
      </c>
      <c r="N48" s="7">
        <f t="shared" si="5"/>
        <v>0.91812865497076024</v>
      </c>
      <c r="O48" s="2">
        <v>163</v>
      </c>
      <c r="P48" s="7">
        <f t="shared" si="6"/>
        <v>1.1013513513513513</v>
      </c>
      <c r="Q48" s="2">
        <v>156</v>
      </c>
      <c r="R48" s="7">
        <f t="shared" si="7"/>
        <v>0.91228070175438591</v>
      </c>
      <c r="S48" s="2">
        <v>163</v>
      </c>
      <c r="T48" s="7">
        <f t="shared" si="8"/>
        <v>1.1013513513513513</v>
      </c>
      <c r="U48" s="2">
        <v>161</v>
      </c>
      <c r="V48" s="7">
        <f t="shared" si="9"/>
        <v>0.94152046783625731</v>
      </c>
      <c r="W48" s="2">
        <v>158</v>
      </c>
      <c r="X48" s="7">
        <f t="shared" si="10"/>
        <v>1.0675675675675675</v>
      </c>
    </row>
    <row r="49" spans="1:24" x14ac:dyDescent="0.25">
      <c r="A49" s="2" t="s">
        <v>5</v>
      </c>
      <c r="B49" s="2" t="s">
        <v>53</v>
      </c>
      <c r="C49" s="10">
        <v>280</v>
      </c>
      <c r="D49" s="10">
        <f t="shared" si="0"/>
        <v>280</v>
      </c>
      <c r="E49" s="10">
        <v>347</v>
      </c>
      <c r="F49" s="10">
        <f t="shared" si="1"/>
        <v>347</v>
      </c>
      <c r="G49" s="2">
        <v>238</v>
      </c>
      <c r="H49" s="7">
        <f t="shared" si="2"/>
        <v>0.85</v>
      </c>
      <c r="I49" s="2">
        <v>244</v>
      </c>
      <c r="J49" s="7">
        <f t="shared" si="3"/>
        <v>0.87142857142857144</v>
      </c>
      <c r="K49" s="2">
        <v>137</v>
      </c>
      <c r="L49" s="7">
        <f t="shared" si="4"/>
        <v>0.39481268011527376</v>
      </c>
      <c r="M49" s="2">
        <v>249</v>
      </c>
      <c r="N49" s="7">
        <f t="shared" si="5"/>
        <v>0.88928571428571423</v>
      </c>
      <c r="O49" s="2">
        <v>176</v>
      </c>
      <c r="P49" s="7">
        <f t="shared" si="6"/>
        <v>0.50720461095100866</v>
      </c>
      <c r="Q49" s="2">
        <v>254</v>
      </c>
      <c r="R49" s="7">
        <f t="shared" si="7"/>
        <v>0.90714285714285714</v>
      </c>
      <c r="S49" s="2">
        <v>178</v>
      </c>
      <c r="T49" s="7">
        <f t="shared" si="8"/>
        <v>0.51296829971181557</v>
      </c>
      <c r="U49" s="2">
        <v>248</v>
      </c>
      <c r="V49" s="7">
        <f t="shared" si="9"/>
        <v>0.88571428571428568</v>
      </c>
      <c r="W49" s="2">
        <v>195</v>
      </c>
      <c r="X49" s="7">
        <f t="shared" si="10"/>
        <v>0.56195965417867433</v>
      </c>
    </row>
    <row r="50" spans="1:24" x14ac:dyDescent="0.25">
      <c r="A50" s="2" t="s">
        <v>3</v>
      </c>
      <c r="B50" s="2" t="s">
        <v>54</v>
      </c>
      <c r="C50" s="10">
        <v>269</v>
      </c>
      <c r="D50" s="10">
        <f t="shared" si="0"/>
        <v>269</v>
      </c>
      <c r="E50" s="10">
        <v>276</v>
      </c>
      <c r="F50" s="10">
        <f t="shared" si="1"/>
        <v>276</v>
      </c>
      <c r="G50" s="2">
        <v>272</v>
      </c>
      <c r="H50" s="7">
        <f t="shared" si="2"/>
        <v>1.0111524163568772</v>
      </c>
      <c r="I50" s="2">
        <v>273</v>
      </c>
      <c r="J50" s="7">
        <f t="shared" si="3"/>
        <v>1.0148698884758365</v>
      </c>
      <c r="K50" s="2">
        <v>265</v>
      </c>
      <c r="L50" s="7">
        <f t="shared" si="4"/>
        <v>0.96014492753623193</v>
      </c>
      <c r="M50" s="2">
        <v>272</v>
      </c>
      <c r="N50" s="7">
        <f t="shared" si="5"/>
        <v>1.0111524163568772</v>
      </c>
      <c r="O50" s="2">
        <v>254</v>
      </c>
      <c r="P50" s="7">
        <f t="shared" si="6"/>
        <v>0.92028985507246375</v>
      </c>
      <c r="Q50" s="2">
        <v>284</v>
      </c>
      <c r="R50" s="7">
        <f t="shared" si="7"/>
        <v>1.0557620817843867</v>
      </c>
      <c r="S50" s="2">
        <v>272</v>
      </c>
      <c r="T50" s="7">
        <f t="shared" si="8"/>
        <v>0.98550724637681164</v>
      </c>
      <c r="U50" s="2">
        <v>224</v>
      </c>
      <c r="V50" s="7">
        <f t="shared" si="9"/>
        <v>0.83271375464684017</v>
      </c>
      <c r="W50" s="2">
        <v>268</v>
      </c>
      <c r="X50" s="7">
        <f t="shared" si="10"/>
        <v>0.97101449275362317</v>
      </c>
    </row>
    <row r="51" spans="1:24" x14ac:dyDescent="0.25">
      <c r="A51" s="2" t="s">
        <v>3</v>
      </c>
      <c r="B51" s="2" t="s">
        <v>55</v>
      </c>
      <c r="C51" s="10">
        <v>72</v>
      </c>
      <c r="D51" s="10">
        <f t="shared" si="0"/>
        <v>72</v>
      </c>
      <c r="E51" s="10">
        <v>76</v>
      </c>
      <c r="F51" s="10">
        <f t="shared" si="1"/>
        <v>76</v>
      </c>
      <c r="G51" s="2">
        <v>77</v>
      </c>
      <c r="H51" s="7">
        <f t="shared" si="2"/>
        <v>1.0694444444444444</v>
      </c>
      <c r="I51" s="2">
        <v>77</v>
      </c>
      <c r="J51" s="7">
        <f t="shared" si="3"/>
        <v>1.0694444444444444</v>
      </c>
      <c r="K51" s="2">
        <v>82</v>
      </c>
      <c r="L51" s="7">
        <f t="shared" si="4"/>
        <v>1.0789473684210527</v>
      </c>
      <c r="M51" s="2">
        <v>69</v>
      </c>
      <c r="N51" s="7">
        <f t="shared" si="5"/>
        <v>0.95833333333333337</v>
      </c>
      <c r="O51" s="2">
        <v>79</v>
      </c>
      <c r="P51" s="7">
        <f t="shared" si="6"/>
        <v>1.0394736842105263</v>
      </c>
      <c r="Q51" s="2">
        <v>69</v>
      </c>
      <c r="R51" s="7">
        <f t="shared" si="7"/>
        <v>0.95833333333333337</v>
      </c>
      <c r="S51" s="2">
        <v>78</v>
      </c>
      <c r="T51" s="7">
        <f t="shared" si="8"/>
        <v>1.0263157894736843</v>
      </c>
      <c r="U51" s="2">
        <v>61</v>
      </c>
      <c r="V51" s="7">
        <f t="shared" si="9"/>
        <v>0.84722222222222221</v>
      </c>
      <c r="W51" s="2">
        <v>77</v>
      </c>
      <c r="X51" s="7">
        <f t="shared" si="10"/>
        <v>1.013157894736842</v>
      </c>
    </row>
    <row r="52" spans="1:24" x14ac:dyDescent="0.25">
      <c r="A52" s="2" t="s">
        <v>5</v>
      </c>
      <c r="B52" s="2" t="s">
        <v>56</v>
      </c>
      <c r="C52" s="10">
        <v>264</v>
      </c>
      <c r="D52" s="10">
        <f t="shared" si="0"/>
        <v>264</v>
      </c>
      <c r="E52" s="10">
        <v>259</v>
      </c>
      <c r="F52" s="10">
        <f t="shared" si="1"/>
        <v>259</v>
      </c>
      <c r="G52" s="2">
        <v>235</v>
      </c>
      <c r="H52" s="7">
        <f t="shared" si="2"/>
        <v>0.89015151515151514</v>
      </c>
      <c r="I52" s="2">
        <v>235</v>
      </c>
      <c r="J52" s="7">
        <f t="shared" si="3"/>
        <v>0.89015151515151514</v>
      </c>
      <c r="K52" s="2">
        <v>236</v>
      </c>
      <c r="L52" s="7">
        <f t="shared" si="4"/>
        <v>0.91119691119691115</v>
      </c>
      <c r="M52" s="2">
        <v>235</v>
      </c>
      <c r="N52" s="7">
        <f t="shared" si="5"/>
        <v>0.89015151515151514</v>
      </c>
      <c r="O52" s="2">
        <v>239</v>
      </c>
      <c r="P52" s="7">
        <f t="shared" si="6"/>
        <v>0.92277992277992282</v>
      </c>
      <c r="Q52" s="2">
        <v>252</v>
      </c>
      <c r="R52" s="7">
        <f t="shared" si="7"/>
        <v>0.95454545454545459</v>
      </c>
      <c r="S52" s="2">
        <v>256</v>
      </c>
      <c r="T52" s="7">
        <f t="shared" si="8"/>
        <v>0.98841698841698844</v>
      </c>
      <c r="U52" s="2">
        <v>219</v>
      </c>
      <c r="V52" s="7">
        <f t="shared" si="9"/>
        <v>0.82954545454545459</v>
      </c>
      <c r="W52" s="2">
        <v>256</v>
      </c>
      <c r="X52" s="7">
        <f t="shared" si="10"/>
        <v>0.98841698841698844</v>
      </c>
    </row>
    <row r="53" spans="1:24" x14ac:dyDescent="0.25">
      <c r="A53" s="2" t="s">
        <v>5</v>
      </c>
      <c r="B53" s="2" t="s">
        <v>57</v>
      </c>
      <c r="C53" s="10">
        <v>169</v>
      </c>
      <c r="D53" s="10">
        <f t="shared" si="0"/>
        <v>169</v>
      </c>
      <c r="E53" s="10">
        <v>197</v>
      </c>
      <c r="F53" s="10">
        <f t="shared" si="1"/>
        <v>197</v>
      </c>
      <c r="G53" s="2">
        <v>144</v>
      </c>
      <c r="H53" s="7">
        <f t="shared" si="2"/>
        <v>0.85207100591715978</v>
      </c>
      <c r="I53" s="2">
        <v>146</v>
      </c>
      <c r="J53" s="7">
        <f t="shared" si="3"/>
        <v>0.86390532544378695</v>
      </c>
      <c r="K53" s="2">
        <v>139</v>
      </c>
      <c r="L53" s="7">
        <f t="shared" si="4"/>
        <v>0.70558375634517767</v>
      </c>
      <c r="M53" s="2">
        <v>149</v>
      </c>
      <c r="N53" s="7">
        <f t="shared" si="5"/>
        <v>0.88165680473372776</v>
      </c>
      <c r="O53" s="2">
        <v>146</v>
      </c>
      <c r="P53" s="7">
        <f t="shared" si="6"/>
        <v>0.74111675126903553</v>
      </c>
      <c r="Q53" s="2">
        <v>154</v>
      </c>
      <c r="R53" s="7">
        <f t="shared" si="7"/>
        <v>0.91124260355029585</v>
      </c>
      <c r="S53" s="2">
        <v>154</v>
      </c>
      <c r="T53" s="7">
        <f t="shared" si="8"/>
        <v>0.78172588832487311</v>
      </c>
      <c r="U53" s="2">
        <v>141</v>
      </c>
      <c r="V53" s="7">
        <f t="shared" si="9"/>
        <v>0.83431952662721898</v>
      </c>
      <c r="W53" s="2">
        <v>154</v>
      </c>
      <c r="X53" s="7">
        <f t="shared" si="10"/>
        <v>0.78172588832487311</v>
      </c>
    </row>
    <row r="54" spans="1:24" x14ac:dyDescent="0.25">
      <c r="A54" s="2" t="s">
        <v>3</v>
      </c>
      <c r="B54" s="2" t="s">
        <v>58</v>
      </c>
      <c r="C54" s="10">
        <v>724</v>
      </c>
      <c r="D54" s="10">
        <f t="shared" si="0"/>
        <v>724</v>
      </c>
      <c r="E54" s="10">
        <v>711</v>
      </c>
      <c r="F54" s="10">
        <f t="shared" si="1"/>
        <v>711</v>
      </c>
      <c r="G54" s="2">
        <v>640</v>
      </c>
      <c r="H54" s="7">
        <f t="shared" si="2"/>
        <v>0.88397790055248615</v>
      </c>
      <c r="I54" s="2">
        <v>637</v>
      </c>
      <c r="J54" s="7">
        <f t="shared" si="3"/>
        <v>0.87983425414364635</v>
      </c>
      <c r="K54" s="2">
        <v>642</v>
      </c>
      <c r="L54" s="7">
        <f t="shared" si="4"/>
        <v>0.90295358649789026</v>
      </c>
      <c r="M54" s="2">
        <v>501</v>
      </c>
      <c r="N54" s="7">
        <f t="shared" si="5"/>
        <v>0.69198895027624308</v>
      </c>
      <c r="O54" s="2">
        <v>541</v>
      </c>
      <c r="P54" s="7">
        <f t="shared" si="6"/>
        <v>0.76090014064697609</v>
      </c>
      <c r="Q54" s="2">
        <v>660</v>
      </c>
      <c r="R54" s="7">
        <f t="shared" si="7"/>
        <v>0.91160220994475138</v>
      </c>
      <c r="S54" s="2">
        <v>717</v>
      </c>
      <c r="T54" s="7">
        <f t="shared" si="8"/>
        <v>1.0084388185654007</v>
      </c>
      <c r="U54" s="2">
        <v>584</v>
      </c>
      <c r="V54" s="7">
        <f t="shared" si="9"/>
        <v>0.8066298342541437</v>
      </c>
      <c r="W54" s="2">
        <v>601</v>
      </c>
      <c r="X54" s="7">
        <f t="shared" si="10"/>
        <v>0.84528832630098449</v>
      </c>
    </row>
    <row r="55" spans="1:24" x14ac:dyDescent="0.25">
      <c r="A55" s="2" t="s">
        <v>4</v>
      </c>
      <c r="B55" s="2" t="s">
        <v>59</v>
      </c>
      <c r="C55" s="10">
        <v>238</v>
      </c>
      <c r="D55" s="10">
        <f t="shared" si="0"/>
        <v>238</v>
      </c>
      <c r="E55" s="10">
        <v>351</v>
      </c>
      <c r="F55" s="10">
        <f t="shared" si="1"/>
        <v>351</v>
      </c>
      <c r="G55" s="2">
        <v>225</v>
      </c>
      <c r="H55" s="7">
        <f t="shared" si="2"/>
        <v>0.94537815126050417</v>
      </c>
      <c r="I55" s="2">
        <v>228</v>
      </c>
      <c r="J55" s="7">
        <f t="shared" si="3"/>
        <v>0.95798319327731096</v>
      </c>
      <c r="K55" s="2">
        <v>161</v>
      </c>
      <c r="L55" s="7">
        <f t="shared" si="4"/>
        <v>0.45868945868945871</v>
      </c>
      <c r="M55" s="2">
        <v>182</v>
      </c>
      <c r="N55" s="7">
        <f t="shared" si="5"/>
        <v>0.76470588235294112</v>
      </c>
      <c r="O55" s="2">
        <v>193</v>
      </c>
      <c r="P55" s="7">
        <f t="shared" si="6"/>
        <v>0.54985754985754987</v>
      </c>
      <c r="Q55" s="2">
        <v>197</v>
      </c>
      <c r="R55" s="7">
        <f t="shared" si="7"/>
        <v>0.82773109243697474</v>
      </c>
      <c r="S55" s="2">
        <v>212</v>
      </c>
      <c r="T55" s="7">
        <f t="shared" si="8"/>
        <v>0.60398860398860399</v>
      </c>
      <c r="U55" s="2">
        <v>196</v>
      </c>
      <c r="V55" s="7">
        <f t="shared" si="9"/>
        <v>0.82352941176470584</v>
      </c>
      <c r="W55" s="2">
        <v>186</v>
      </c>
      <c r="X55" s="7">
        <f t="shared" si="10"/>
        <v>0.52991452991452992</v>
      </c>
    </row>
    <row r="56" spans="1:24" x14ac:dyDescent="0.25">
      <c r="A56" s="2" t="s">
        <v>3</v>
      </c>
      <c r="B56" s="2" t="s">
        <v>60</v>
      </c>
      <c r="C56" s="10">
        <v>380</v>
      </c>
      <c r="D56" s="10">
        <f t="shared" si="0"/>
        <v>380</v>
      </c>
      <c r="E56" s="10">
        <v>466</v>
      </c>
      <c r="F56" s="10">
        <f t="shared" si="1"/>
        <v>466</v>
      </c>
      <c r="G56" s="2">
        <v>289</v>
      </c>
      <c r="H56" s="7">
        <f t="shared" si="2"/>
        <v>0.76052631578947372</v>
      </c>
      <c r="I56" s="2">
        <v>294</v>
      </c>
      <c r="J56" s="7">
        <f t="shared" si="3"/>
        <v>0.77368421052631575</v>
      </c>
      <c r="K56" s="2">
        <v>224</v>
      </c>
      <c r="L56" s="7">
        <f t="shared" si="4"/>
        <v>0.48068669527896996</v>
      </c>
      <c r="M56" s="2">
        <v>236</v>
      </c>
      <c r="N56" s="7">
        <f t="shared" si="5"/>
        <v>0.62105263157894741</v>
      </c>
      <c r="O56" s="2">
        <v>204</v>
      </c>
      <c r="P56" s="7">
        <f t="shared" si="6"/>
        <v>0.43776824034334766</v>
      </c>
      <c r="Q56" s="2">
        <v>303</v>
      </c>
      <c r="R56" s="7">
        <f t="shared" si="7"/>
        <v>0.79736842105263162</v>
      </c>
      <c r="S56" s="2">
        <v>256</v>
      </c>
      <c r="T56" s="7">
        <f t="shared" si="8"/>
        <v>0.54935622317596566</v>
      </c>
      <c r="U56" s="2">
        <v>246</v>
      </c>
      <c r="V56" s="7">
        <f t="shared" si="9"/>
        <v>0.64736842105263159</v>
      </c>
      <c r="W56" s="2">
        <v>240</v>
      </c>
      <c r="X56" s="7">
        <f t="shared" si="10"/>
        <v>0.51502145922746778</v>
      </c>
    </row>
    <row r="57" spans="1:24" x14ac:dyDescent="0.25">
      <c r="A57" s="2" t="s">
        <v>3</v>
      </c>
      <c r="B57" s="2" t="s">
        <v>61</v>
      </c>
      <c r="C57" s="10">
        <v>373</v>
      </c>
      <c r="D57" s="10">
        <f t="shared" si="0"/>
        <v>373</v>
      </c>
      <c r="E57" s="10">
        <v>451</v>
      </c>
      <c r="F57" s="10">
        <f t="shared" si="1"/>
        <v>451</v>
      </c>
      <c r="G57" s="2">
        <v>303</v>
      </c>
      <c r="H57" s="7">
        <f t="shared" si="2"/>
        <v>0.81233243967828417</v>
      </c>
      <c r="I57" s="2">
        <v>302</v>
      </c>
      <c r="J57" s="7">
        <f t="shared" si="3"/>
        <v>0.80965147453083108</v>
      </c>
      <c r="K57" s="2">
        <v>165</v>
      </c>
      <c r="L57" s="7">
        <f t="shared" si="4"/>
        <v>0.36585365853658536</v>
      </c>
      <c r="M57" s="2">
        <v>256</v>
      </c>
      <c r="N57" s="7">
        <f t="shared" si="5"/>
        <v>0.68632707774798929</v>
      </c>
      <c r="O57" s="2">
        <v>202</v>
      </c>
      <c r="P57" s="7">
        <f t="shared" si="6"/>
        <v>0.44789356984478934</v>
      </c>
      <c r="Q57" s="2">
        <v>283</v>
      </c>
      <c r="R57" s="7">
        <f t="shared" si="7"/>
        <v>0.75871313672922247</v>
      </c>
      <c r="S57" s="2">
        <v>206</v>
      </c>
      <c r="T57" s="7">
        <f t="shared" si="8"/>
        <v>0.4567627494456763</v>
      </c>
      <c r="U57" s="2">
        <v>264</v>
      </c>
      <c r="V57" s="7">
        <f t="shared" si="9"/>
        <v>0.70777479892761397</v>
      </c>
      <c r="W57" s="2">
        <v>211</v>
      </c>
      <c r="X57" s="7">
        <f t="shared" si="10"/>
        <v>0.46784922394678491</v>
      </c>
    </row>
    <row r="58" spans="1:24" x14ac:dyDescent="0.25">
      <c r="A58" s="2" t="s">
        <v>5</v>
      </c>
      <c r="B58" s="2" t="s">
        <v>62</v>
      </c>
      <c r="C58" s="10">
        <v>339</v>
      </c>
      <c r="D58" s="10">
        <f t="shared" si="0"/>
        <v>339</v>
      </c>
      <c r="E58" s="10">
        <v>314</v>
      </c>
      <c r="F58" s="10">
        <f t="shared" si="1"/>
        <v>314</v>
      </c>
      <c r="G58" s="2">
        <v>221</v>
      </c>
      <c r="H58" s="7">
        <f t="shared" si="2"/>
        <v>0.65191740412979349</v>
      </c>
      <c r="I58" s="2">
        <v>235</v>
      </c>
      <c r="J58" s="7">
        <f t="shared" si="3"/>
        <v>0.69321533923303835</v>
      </c>
      <c r="K58" s="2">
        <v>5</v>
      </c>
      <c r="L58" s="7">
        <f t="shared" si="4"/>
        <v>1.5923566878980892E-2</v>
      </c>
      <c r="M58" s="2">
        <v>163</v>
      </c>
      <c r="N58" s="7">
        <f t="shared" si="5"/>
        <v>0.4808259587020649</v>
      </c>
      <c r="O58" s="2">
        <v>172</v>
      </c>
      <c r="P58" s="7">
        <f t="shared" si="6"/>
        <v>0.54777070063694266</v>
      </c>
      <c r="Q58" s="2">
        <v>182</v>
      </c>
      <c r="R58" s="7">
        <f t="shared" si="7"/>
        <v>0.53687315634218291</v>
      </c>
      <c r="S58" s="2">
        <v>190</v>
      </c>
      <c r="T58" s="7">
        <f t="shared" si="8"/>
        <v>0.60509554140127386</v>
      </c>
      <c r="U58" s="2">
        <v>157</v>
      </c>
      <c r="V58" s="7">
        <f t="shared" si="9"/>
        <v>0.46312684365781709</v>
      </c>
      <c r="W58" s="2">
        <v>204</v>
      </c>
      <c r="X58" s="7">
        <f t="shared" si="10"/>
        <v>0.64968152866242035</v>
      </c>
    </row>
    <row r="59" spans="1:24" x14ac:dyDescent="0.25">
      <c r="A59" s="2" t="s">
        <v>3</v>
      </c>
      <c r="B59" s="2" t="s">
        <v>63</v>
      </c>
      <c r="C59" s="10">
        <v>77</v>
      </c>
      <c r="D59" s="10">
        <f t="shared" si="0"/>
        <v>77</v>
      </c>
      <c r="E59" s="10">
        <v>118</v>
      </c>
      <c r="F59" s="10">
        <f t="shared" si="1"/>
        <v>118</v>
      </c>
      <c r="G59" s="2">
        <v>87</v>
      </c>
      <c r="H59" s="7">
        <f t="shared" si="2"/>
        <v>1.1298701298701299</v>
      </c>
      <c r="I59" s="2">
        <v>88</v>
      </c>
      <c r="J59" s="7">
        <f t="shared" si="3"/>
        <v>1.1428571428571428</v>
      </c>
      <c r="K59" s="2">
        <v>87</v>
      </c>
      <c r="L59" s="7">
        <f t="shared" si="4"/>
        <v>0.73728813559322037</v>
      </c>
      <c r="M59" s="2">
        <v>85</v>
      </c>
      <c r="N59" s="7">
        <f t="shared" si="5"/>
        <v>1.1038961038961039</v>
      </c>
      <c r="O59" s="2">
        <v>82</v>
      </c>
      <c r="P59" s="7">
        <f t="shared" si="6"/>
        <v>0.69491525423728817</v>
      </c>
      <c r="Q59" s="2">
        <v>88</v>
      </c>
      <c r="R59" s="7">
        <f t="shared" si="7"/>
        <v>1.1428571428571428</v>
      </c>
      <c r="S59" s="2">
        <v>82</v>
      </c>
      <c r="T59" s="7">
        <f t="shared" si="8"/>
        <v>0.69491525423728817</v>
      </c>
      <c r="U59" s="2">
        <v>65</v>
      </c>
      <c r="V59" s="7">
        <f t="shared" si="9"/>
        <v>0.8441558441558441</v>
      </c>
      <c r="W59" s="2">
        <v>89</v>
      </c>
      <c r="X59" s="7">
        <f t="shared" si="10"/>
        <v>0.75423728813559321</v>
      </c>
    </row>
    <row r="60" spans="1:24" x14ac:dyDescent="0.25">
      <c r="A60" s="2" t="s">
        <v>5</v>
      </c>
      <c r="B60" s="2" t="s">
        <v>64</v>
      </c>
      <c r="C60" s="10">
        <v>221</v>
      </c>
      <c r="D60" s="10">
        <f t="shared" si="0"/>
        <v>221</v>
      </c>
      <c r="E60" s="10">
        <v>170</v>
      </c>
      <c r="F60" s="10">
        <f t="shared" si="1"/>
        <v>170</v>
      </c>
      <c r="G60" s="2">
        <v>199</v>
      </c>
      <c r="H60" s="7">
        <f t="shared" si="2"/>
        <v>0.90045248868778283</v>
      </c>
      <c r="I60" s="2">
        <v>203</v>
      </c>
      <c r="J60" s="7">
        <f t="shared" si="3"/>
        <v>0.91855203619909498</v>
      </c>
      <c r="K60" s="2">
        <v>188</v>
      </c>
      <c r="L60" s="7">
        <f t="shared" si="4"/>
        <v>1.1058823529411765</v>
      </c>
      <c r="M60" s="2">
        <v>223</v>
      </c>
      <c r="N60" s="7">
        <f t="shared" si="5"/>
        <v>1.0090497737556561</v>
      </c>
      <c r="O60" s="2">
        <v>190</v>
      </c>
      <c r="P60" s="7">
        <f t="shared" si="6"/>
        <v>1.1176470588235294</v>
      </c>
      <c r="Q60" s="2">
        <v>225</v>
      </c>
      <c r="R60" s="7">
        <f t="shared" si="7"/>
        <v>1.0180995475113122</v>
      </c>
      <c r="S60" s="2">
        <v>204</v>
      </c>
      <c r="T60" s="7">
        <f t="shared" si="8"/>
        <v>1.2</v>
      </c>
      <c r="U60" s="2">
        <v>191</v>
      </c>
      <c r="V60" s="7">
        <f t="shared" si="9"/>
        <v>0.86425339366515841</v>
      </c>
      <c r="W60" s="2">
        <v>197</v>
      </c>
      <c r="X60" s="7">
        <f t="shared" si="10"/>
        <v>1.1588235294117648</v>
      </c>
    </row>
    <row r="61" spans="1:24" x14ac:dyDescent="0.25">
      <c r="A61" s="2" t="s">
        <v>4</v>
      </c>
      <c r="B61" s="2" t="s">
        <v>65</v>
      </c>
      <c r="C61" s="10">
        <v>294</v>
      </c>
      <c r="D61" s="10">
        <f t="shared" si="0"/>
        <v>294</v>
      </c>
      <c r="E61" s="10">
        <v>265</v>
      </c>
      <c r="F61" s="10">
        <f t="shared" si="1"/>
        <v>265</v>
      </c>
      <c r="G61" s="2">
        <v>295</v>
      </c>
      <c r="H61" s="7">
        <f t="shared" si="2"/>
        <v>1.0034013605442176</v>
      </c>
      <c r="I61" s="2">
        <v>292</v>
      </c>
      <c r="J61" s="7">
        <f t="shared" si="3"/>
        <v>0.99319727891156462</v>
      </c>
      <c r="K61" s="2">
        <v>245</v>
      </c>
      <c r="L61" s="7">
        <f t="shared" si="4"/>
        <v>0.92452830188679247</v>
      </c>
      <c r="M61" s="2">
        <v>276</v>
      </c>
      <c r="N61" s="7">
        <f t="shared" si="5"/>
        <v>0.93877551020408168</v>
      </c>
      <c r="O61" s="2">
        <v>182</v>
      </c>
      <c r="P61" s="7">
        <f t="shared" si="6"/>
        <v>0.68679245283018864</v>
      </c>
      <c r="Q61" s="2">
        <v>358</v>
      </c>
      <c r="R61" s="7">
        <f t="shared" si="7"/>
        <v>1.217687074829932</v>
      </c>
      <c r="S61" s="2">
        <v>244</v>
      </c>
      <c r="T61" s="7">
        <f t="shared" si="8"/>
        <v>0.92075471698113209</v>
      </c>
      <c r="U61" s="2">
        <v>267</v>
      </c>
      <c r="V61" s="7">
        <f t="shared" si="9"/>
        <v>0.90816326530612246</v>
      </c>
      <c r="W61" s="2">
        <v>229</v>
      </c>
      <c r="X61" s="7">
        <f t="shared" si="10"/>
        <v>0.86415094339622645</v>
      </c>
    </row>
    <row r="62" spans="1:24" x14ac:dyDescent="0.25">
      <c r="A62" s="2" t="s">
        <v>5</v>
      </c>
      <c r="B62" s="2" t="s">
        <v>66</v>
      </c>
      <c r="C62" s="10">
        <v>157</v>
      </c>
      <c r="D62" s="10">
        <f t="shared" si="0"/>
        <v>157</v>
      </c>
      <c r="E62" s="10">
        <v>144</v>
      </c>
      <c r="F62" s="10">
        <f t="shared" si="1"/>
        <v>144</v>
      </c>
      <c r="G62" s="2">
        <v>97</v>
      </c>
      <c r="H62" s="7">
        <f t="shared" si="2"/>
        <v>0.61783439490445857</v>
      </c>
      <c r="I62" s="2">
        <v>85</v>
      </c>
      <c r="J62" s="7">
        <f t="shared" si="3"/>
        <v>0.54140127388535031</v>
      </c>
      <c r="K62" s="2">
        <v>88</v>
      </c>
      <c r="L62" s="7">
        <f t="shared" si="4"/>
        <v>0.61111111111111116</v>
      </c>
      <c r="M62" s="2">
        <v>104</v>
      </c>
      <c r="N62" s="7">
        <f t="shared" si="5"/>
        <v>0.66242038216560506</v>
      </c>
      <c r="O62" s="2">
        <v>81</v>
      </c>
      <c r="P62" s="7">
        <f t="shared" si="6"/>
        <v>0.5625</v>
      </c>
      <c r="Q62" s="2">
        <v>101</v>
      </c>
      <c r="R62" s="7">
        <f t="shared" si="7"/>
        <v>0.64331210191082799</v>
      </c>
      <c r="S62" s="2">
        <v>84</v>
      </c>
      <c r="T62" s="7">
        <f t="shared" si="8"/>
        <v>0.58333333333333337</v>
      </c>
      <c r="U62" s="2">
        <v>91</v>
      </c>
      <c r="V62" s="7">
        <f t="shared" si="9"/>
        <v>0.57961783439490444</v>
      </c>
      <c r="W62" s="2">
        <v>83</v>
      </c>
      <c r="X62" s="7">
        <f t="shared" si="10"/>
        <v>0.57638888888888884</v>
      </c>
    </row>
    <row r="63" spans="1:24" x14ac:dyDescent="0.25">
      <c r="A63" s="2" t="s">
        <v>2</v>
      </c>
      <c r="B63" s="2" t="s">
        <v>67</v>
      </c>
      <c r="C63" s="10">
        <v>113</v>
      </c>
      <c r="D63" s="10">
        <f t="shared" si="0"/>
        <v>113</v>
      </c>
      <c r="E63" s="10">
        <v>159</v>
      </c>
      <c r="F63" s="10">
        <f t="shared" si="1"/>
        <v>159</v>
      </c>
      <c r="G63" s="2">
        <v>108</v>
      </c>
      <c r="H63" s="7">
        <f t="shared" si="2"/>
        <v>0.95575221238938057</v>
      </c>
      <c r="I63" s="2">
        <v>107</v>
      </c>
      <c r="J63" s="7">
        <f t="shared" si="3"/>
        <v>0.94690265486725667</v>
      </c>
      <c r="K63" s="2">
        <v>98</v>
      </c>
      <c r="L63" s="7">
        <f t="shared" si="4"/>
        <v>0.61635220125786161</v>
      </c>
      <c r="M63" s="2">
        <v>99</v>
      </c>
      <c r="N63" s="7">
        <f t="shared" si="5"/>
        <v>0.87610619469026552</v>
      </c>
      <c r="O63" s="2">
        <v>92</v>
      </c>
      <c r="P63" s="7">
        <f t="shared" si="6"/>
        <v>0.57861635220125784</v>
      </c>
      <c r="Q63" s="2">
        <v>105</v>
      </c>
      <c r="R63" s="7">
        <f t="shared" si="7"/>
        <v>0.92920353982300885</v>
      </c>
      <c r="S63" s="2">
        <v>90</v>
      </c>
      <c r="T63" s="7">
        <f t="shared" si="8"/>
        <v>0.56603773584905659</v>
      </c>
      <c r="U63" s="2">
        <v>96</v>
      </c>
      <c r="V63" s="7">
        <f t="shared" si="9"/>
        <v>0.84955752212389379</v>
      </c>
      <c r="W63" s="2">
        <v>97</v>
      </c>
      <c r="X63" s="7">
        <f t="shared" si="10"/>
        <v>0.61006289308176098</v>
      </c>
    </row>
    <row r="64" spans="1:24" x14ac:dyDescent="0.25">
      <c r="A64" s="2" t="s">
        <v>2</v>
      </c>
      <c r="B64" s="2" t="s">
        <v>68</v>
      </c>
      <c r="C64" s="10">
        <v>687</v>
      </c>
      <c r="D64" s="10">
        <f t="shared" si="0"/>
        <v>687</v>
      </c>
      <c r="E64" s="10">
        <v>599</v>
      </c>
      <c r="F64" s="10">
        <f t="shared" si="1"/>
        <v>599</v>
      </c>
      <c r="G64" s="2">
        <v>499</v>
      </c>
      <c r="H64" s="7">
        <f t="shared" si="2"/>
        <v>0.72634643377001451</v>
      </c>
      <c r="I64" s="2">
        <v>428</v>
      </c>
      <c r="J64" s="7">
        <f t="shared" si="3"/>
        <v>0.62299854439592428</v>
      </c>
      <c r="K64" s="2">
        <v>383</v>
      </c>
      <c r="L64" s="7">
        <f t="shared" si="4"/>
        <v>0.63939899833055092</v>
      </c>
      <c r="M64" s="2">
        <v>475</v>
      </c>
      <c r="N64" s="7">
        <f t="shared" si="5"/>
        <v>0.69141193595342065</v>
      </c>
      <c r="O64" s="2">
        <v>378</v>
      </c>
      <c r="P64" s="7">
        <f t="shared" si="6"/>
        <v>0.63105175292153592</v>
      </c>
      <c r="Q64" s="2">
        <v>508</v>
      </c>
      <c r="R64" s="7">
        <f t="shared" si="7"/>
        <v>0.73944687045123725</v>
      </c>
      <c r="S64" s="2">
        <v>452</v>
      </c>
      <c r="T64" s="7">
        <f t="shared" si="8"/>
        <v>0.75459098497495825</v>
      </c>
      <c r="U64" s="2">
        <v>448</v>
      </c>
      <c r="V64" s="7">
        <f t="shared" si="9"/>
        <v>0.65211062590975255</v>
      </c>
      <c r="W64" s="2">
        <v>431</v>
      </c>
      <c r="X64" s="7">
        <f t="shared" si="10"/>
        <v>0.71953255425709517</v>
      </c>
    </row>
    <row r="65" spans="1:24" x14ac:dyDescent="0.25">
      <c r="A65" s="2" t="s">
        <v>2</v>
      </c>
      <c r="B65" s="2" t="s">
        <v>69</v>
      </c>
      <c r="C65" s="10">
        <v>298</v>
      </c>
      <c r="D65" s="10">
        <f t="shared" si="0"/>
        <v>298</v>
      </c>
      <c r="E65" s="10">
        <v>287</v>
      </c>
      <c r="F65" s="10">
        <f t="shared" si="1"/>
        <v>287</v>
      </c>
      <c r="G65" s="2">
        <v>218</v>
      </c>
      <c r="H65" s="7">
        <f t="shared" si="2"/>
        <v>0.73154362416107388</v>
      </c>
      <c r="I65" s="2">
        <v>217</v>
      </c>
      <c r="J65" s="7">
        <f t="shared" si="3"/>
        <v>0.72818791946308725</v>
      </c>
      <c r="K65" s="2">
        <v>214</v>
      </c>
      <c r="L65" s="7">
        <f t="shared" si="4"/>
        <v>0.74564459930313587</v>
      </c>
      <c r="M65" s="2">
        <v>237</v>
      </c>
      <c r="N65" s="7">
        <f t="shared" si="5"/>
        <v>0.79530201342281881</v>
      </c>
      <c r="O65" s="2">
        <v>206</v>
      </c>
      <c r="P65" s="7">
        <f t="shared" si="6"/>
        <v>0.71777003484320556</v>
      </c>
      <c r="Q65" s="2">
        <v>244</v>
      </c>
      <c r="R65" s="7">
        <f t="shared" si="7"/>
        <v>0.81879194630872487</v>
      </c>
      <c r="S65" s="2">
        <v>235</v>
      </c>
      <c r="T65" s="7">
        <f t="shared" si="8"/>
        <v>0.81881533101045301</v>
      </c>
      <c r="U65" s="2">
        <v>228</v>
      </c>
      <c r="V65" s="7">
        <f t="shared" si="9"/>
        <v>0.7651006711409396</v>
      </c>
      <c r="W65" s="2">
        <v>220</v>
      </c>
      <c r="X65" s="7">
        <f t="shared" si="10"/>
        <v>0.76655052264808365</v>
      </c>
    </row>
    <row r="66" spans="1:24" x14ac:dyDescent="0.25">
      <c r="A66" s="2" t="s">
        <v>4</v>
      </c>
      <c r="B66" s="2" t="s">
        <v>70</v>
      </c>
      <c r="C66" s="10">
        <v>112</v>
      </c>
      <c r="D66" s="10">
        <f t="shared" si="0"/>
        <v>112</v>
      </c>
      <c r="E66" s="10">
        <v>123</v>
      </c>
      <c r="F66" s="10">
        <f t="shared" si="1"/>
        <v>123</v>
      </c>
      <c r="G66" s="2">
        <v>104</v>
      </c>
      <c r="H66" s="7">
        <f t="shared" si="2"/>
        <v>0.9285714285714286</v>
      </c>
      <c r="I66" s="2">
        <v>105</v>
      </c>
      <c r="J66" s="7">
        <f t="shared" si="3"/>
        <v>0.9375</v>
      </c>
      <c r="K66" s="2">
        <v>114</v>
      </c>
      <c r="L66" s="7">
        <f t="shared" si="4"/>
        <v>0.92682926829268297</v>
      </c>
      <c r="M66" s="2">
        <v>99</v>
      </c>
      <c r="N66" s="7">
        <f t="shared" si="5"/>
        <v>0.8839285714285714</v>
      </c>
      <c r="O66" s="2">
        <v>113</v>
      </c>
      <c r="P66" s="7">
        <f t="shared" si="6"/>
        <v>0.91869918699186992</v>
      </c>
      <c r="Q66" s="2">
        <v>99</v>
      </c>
      <c r="R66" s="7">
        <f t="shared" si="7"/>
        <v>0.8839285714285714</v>
      </c>
      <c r="S66" s="2">
        <v>114</v>
      </c>
      <c r="T66" s="7">
        <f t="shared" si="8"/>
        <v>0.92682926829268297</v>
      </c>
      <c r="U66" s="2">
        <v>82</v>
      </c>
      <c r="V66" s="7">
        <f t="shared" si="9"/>
        <v>0.7321428571428571</v>
      </c>
      <c r="W66" s="2">
        <v>108</v>
      </c>
      <c r="X66" s="7">
        <f t="shared" si="10"/>
        <v>0.87804878048780488</v>
      </c>
    </row>
    <row r="67" spans="1:24" x14ac:dyDescent="0.25">
      <c r="A67" s="2" t="s">
        <v>4</v>
      </c>
      <c r="B67" s="2" t="s">
        <v>71</v>
      </c>
      <c r="C67" s="10">
        <v>413</v>
      </c>
      <c r="D67" s="10">
        <f t="shared" ref="D67:D79" si="11">C67/12*12</f>
        <v>413</v>
      </c>
      <c r="E67" s="10">
        <v>519</v>
      </c>
      <c r="F67" s="10">
        <f t="shared" ref="F67:F79" si="12">E67/12*12</f>
        <v>519</v>
      </c>
      <c r="G67" s="2">
        <v>214</v>
      </c>
      <c r="H67" s="7">
        <f t="shared" ref="H67:H79" si="13">G67/D67</f>
        <v>0.51815980629539948</v>
      </c>
      <c r="I67" s="2">
        <v>329</v>
      </c>
      <c r="J67" s="7">
        <f t="shared" ref="J67:J79" si="14">I67/D67</f>
        <v>0.79661016949152541</v>
      </c>
      <c r="K67" s="2">
        <v>254</v>
      </c>
      <c r="L67" s="7">
        <f t="shared" ref="L67:L79" si="15">K67/F67</f>
        <v>0.48940269749518306</v>
      </c>
      <c r="M67" s="2">
        <v>283</v>
      </c>
      <c r="N67" s="7">
        <f t="shared" ref="N67:N79" si="16">M67/D67</f>
        <v>0.68523002421307511</v>
      </c>
      <c r="O67" s="2">
        <v>244</v>
      </c>
      <c r="P67" s="7">
        <f t="shared" ref="P67:P79" si="17">O67/F67</f>
        <v>0.47013487475915222</v>
      </c>
      <c r="Q67" s="2">
        <v>326</v>
      </c>
      <c r="R67" s="7">
        <f t="shared" ref="R67:R79" si="18">Q67/D67</f>
        <v>0.78934624697336564</v>
      </c>
      <c r="S67" s="2">
        <v>255</v>
      </c>
      <c r="T67" s="7">
        <f t="shared" ref="T67:T79" si="19">S67/F67</f>
        <v>0.4913294797687861</v>
      </c>
      <c r="U67" s="2">
        <v>254</v>
      </c>
      <c r="V67" s="7">
        <f t="shared" ref="V67:V79" si="20">U67/D67</f>
        <v>0.61501210653753025</v>
      </c>
      <c r="W67" s="2">
        <v>249</v>
      </c>
      <c r="X67" s="7">
        <f t="shared" ref="X67:X79" si="21">W67/F67</f>
        <v>0.47976878612716761</v>
      </c>
    </row>
    <row r="68" spans="1:24" x14ac:dyDescent="0.25">
      <c r="A68" s="2" t="s">
        <v>5</v>
      </c>
      <c r="B68" s="2" t="s">
        <v>72</v>
      </c>
      <c r="C68" s="10">
        <v>128</v>
      </c>
      <c r="D68" s="10">
        <f t="shared" si="11"/>
        <v>128</v>
      </c>
      <c r="E68" s="10">
        <v>139</v>
      </c>
      <c r="F68" s="10">
        <f t="shared" si="12"/>
        <v>139</v>
      </c>
      <c r="G68" s="2">
        <v>116</v>
      </c>
      <c r="H68" s="7">
        <f t="shared" si="13"/>
        <v>0.90625</v>
      </c>
      <c r="I68" s="2">
        <v>126</v>
      </c>
      <c r="J68" s="7">
        <f t="shared" si="14"/>
        <v>0.984375</v>
      </c>
      <c r="K68" s="2">
        <v>111</v>
      </c>
      <c r="L68" s="7">
        <f t="shared" si="15"/>
        <v>0.79856115107913672</v>
      </c>
      <c r="M68" s="2">
        <v>119</v>
      </c>
      <c r="N68" s="7">
        <f t="shared" si="16"/>
        <v>0.9296875</v>
      </c>
      <c r="O68" s="2">
        <v>105</v>
      </c>
      <c r="P68" s="7">
        <f t="shared" si="17"/>
        <v>0.75539568345323738</v>
      </c>
      <c r="Q68" s="2">
        <v>118</v>
      </c>
      <c r="R68" s="7">
        <f t="shared" si="18"/>
        <v>0.921875</v>
      </c>
      <c r="S68" s="2">
        <v>110</v>
      </c>
      <c r="T68" s="7">
        <f t="shared" si="19"/>
        <v>0.79136690647482011</v>
      </c>
      <c r="U68" s="2">
        <v>115</v>
      </c>
      <c r="V68" s="7">
        <f t="shared" si="20"/>
        <v>0.8984375</v>
      </c>
      <c r="W68" s="2">
        <v>113</v>
      </c>
      <c r="X68" s="7">
        <f t="shared" si="21"/>
        <v>0.81294964028776984</v>
      </c>
    </row>
    <row r="69" spans="1:24" x14ac:dyDescent="0.25">
      <c r="A69" s="2" t="s">
        <v>3</v>
      </c>
      <c r="B69" s="2" t="s">
        <v>73</v>
      </c>
      <c r="C69" s="10">
        <v>1813</v>
      </c>
      <c r="D69" s="10">
        <f t="shared" si="11"/>
        <v>1813</v>
      </c>
      <c r="E69" s="10">
        <v>2044</v>
      </c>
      <c r="F69" s="10">
        <f t="shared" si="12"/>
        <v>2044</v>
      </c>
      <c r="G69" s="2">
        <v>1401</v>
      </c>
      <c r="H69" s="7">
        <f t="shared" si="13"/>
        <v>0.77275234418091565</v>
      </c>
      <c r="I69" s="2">
        <v>1358</v>
      </c>
      <c r="J69" s="7">
        <f t="shared" si="14"/>
        <v>0.74903474903474898</v>
      </c>
      <c r="K69" s="2">
        <v>968</v>
      </c>
      <c r="L69" s="7">
        <f t="shared" si="15"/>
        <v>0.47358121330724068</v>
      </c>
      <c r="M69" s="2">
        <v>974</v>
      </c>
      <c r="N69" s="7">
        <f t="shared" si="16"/>
        <v>0.53723110865968005</v>
      </c>
      <c r="O69" s="2">
        <v>780</v>
      </c>
      <c r="P69" s="7">
        <f t="shared" si="17"/>
        <v>0.3816046966731898</v>
      </c>
      <c r="Q69" s="2">
        <v>1330</v>
      </c>
      <c r="R69" s="7">
        <f t="shared" si="18"/>
        <v>0.73359073359073357</v>
      </c>
      <c r="S69" s="2">
        <v>1046</v>
      </c>
      <c r="T69" s="7">
        <f t="shared" si="19"/>
        <v>0.51174168297455969</v>
      </c>
      <c r="U69" s="2">
        <v>1065</v>
      </c>
      <c r="V69" s="7">
        <f t="shared" si="20"/>
        <v>0.58742415885273025</v>
      </c>
      <c r="W69" s="2">
        <v>988</v>
      </c>
      <c r="X69" s="7">
        <f t="shared" si="21"/>
        <v>0.48336594911937375</v>
      </c>
    </row>
    <row r="70" spans="1:24" x14ac:dyDescent="0.25">
      <c r="A70" s="2" t="s">
        <v>4</v>
      </c>
      <c r="B70" s="2" t="s">
        <v>74</v>
      </c>
      <c r="C70" s="10">
        <v>109</v>
      </c>
      <c r="D70" s="10">
        <f t="shared" si="11"/>
        <v>109</v>
      </c>
      <c r="E70" s="10">
        <v>159</v>
      </c>
      <c r="F70" s="10">
        <f t="shared" si="12"/>
        <v>159</v>
      </c>
      <c r="G70" s="2">
        <v>127</v>
      </c>
      <c r="H70" s="7">
        <f t="shared" si="13"/>
        <v>1.165137614678899</v>
      </c>
      <c r="I70" s="2">
        <v>122</v>
      </c>
      <c r="J70" s="7">
        <f t="shared" si="14"/>
        <v>1.1192660550458715</v>
      </c>
      <c r="K70" s="2">
        <v>111</v>
      </c>
      <c r="L70" s="7">
        <f t="shared" si="15"/>
        <v>0.69811320754716977</v>
      </c>
      <c r="M70" s="2">
        <v>112</v>
      </c>
      <c r="N70" s="7">
        <f t="shared" si="16"/>
        <v>1.0275229357798166</v>
      </c>
      <c r="O70" s="2">
        <v>106</v>
      </c>
      <c r="P70" s="7">
        <f t="shared" si="17"/>
        <v>0.66666666666666663</v>
      </c>
      <c r="Q70" s="2">
        <v>110</v>
      </c>
      <c r="R70" s="7">
        <f t="shared" si="18"/>
        <v>1.0091743119266054</v>
      </c>
      <c r="S70" s="2">
        <v>110</v>
      </c>
      <c r="T70" s="7">
        <f t="shared" si="19"/>
        <v>0.69182389937106914</v>
      </c>
      <c r="U70" s="2">
        <v>119</v>
      </c>
      <c r="V70" s="7">
        <f t="shared" si="20"/>
        <v>1.0917431192660549</v>
      </c>
      <c r="W70" s="2">
        <v>109</v>
      </c>
      <c r="X70" s="7">
        <f t="shared" si="21"/>
        <v>0.68553459119496851</v>
      </c>
    </row>
    <row r="71" spans="1:24" x14ac:dyDescent="0.25">
      <c r="A71" s="2" t="s">
        <v>2</v>
      </c>
      <c r="B71" s="2" t="s">
        <v>75</v>
      </c>
      <c r="C71" s="10">
        <v>7666</v>
      </c>
      <c r="D71" s="10">
        <f t="shared" si="11"/>
        <v>7666</v>
      </c>
      <c r="E71" s="10">
        <v>8346</v>
      </c>
      <c r="F71" s="10">
        <f t="shared" si="12"/>
        <v>8346</v>
      </c>
      <c r="G71" s="2">
        <v>6389</v>
      </c>
      <c r="H71" s="7">
        <f t="shared" si="13"/>
        <v>0.83342029741716672</v>
      </c>
      <c r="I71" s="2">
        <v>6375</v>
      </c>
      <c r="J71" s="7">
        <f t="shared" si="14"/>
        <v>0.83159405165666578</v>
      </c>
      <c r="K71" s="2">
        <v>4660</v>
      </c>
      <c r="L71" s="7">
        <f t="shared" si="15"/>
        <v>0.55835130601485738</v>
      </c>
      <c r="M71" s="2">
        <v>5236</v>
      </c>
      <c r="N71" s="7">
        <f t="shared" si="16"/>
        <v>0.68301591442734155</v>
      </c>
      <c r="O71" s="2">
        <v>4674</v>
      </c>
      <c r="P71" s="7">
        <f t="shared" si="17"/>
        <v>0.56002875629043858</v>
      </c>
      <c r="Q71" s="2">
        <v>6386</v>
      </c>
      <c r="R71" s="7">
        <f t="shared" si="18"/>
        <v>0.83302895903991647</v>
      </c>
      <c r="S71" s="2">
        <v>5795</v>
      </c>
      <c r="T71" s="7">
        <f t="shared" si="19"/>
        <v>0.69434459621375511</v>
      </c>
      <c r="U71" s="2">
        <v>5183</v>
      </c>
      <c r="V71" s="7">
        <f t="shared" si="20"/>
        <v>0.67610226976258803</v>
      </c>
      <c r="W71" s="2">
        <v>5152</v>
      </c>
      <c r="X71" s="7">
        <f t="shared" si="21"/>
        <v>0.61730170141385099</v>
      </c>
    </row>
    <row r="72" spans="1:24" x14ac:dyDescent="0.25">
      <c r="A72" s="2" t="s">
        <v>4</v>
      </c>
      <c r="B72" s="2" t="s">
        <v>76</v>
      </c>
      <c r="C72" s="10">
        <v>444</v>
      </c>
      <c r="D72" s="10">
        <f t="shared" si="11"/>
        <v>444</v>
      </c>
      <c r="E72" s="10">
        <v>603</v>
      </c>
      <c r="F72" s="10">
        <f t="shared" si="12"/>
        <v>603</v>
      </c>
      <c r="G72" s="2">
        <v>167</v>
      </c>
      <c r="H72" s="7">
        <f t="shared" si="13"/>
        <v>0.37612612612612611</v>
      </c>
      <c r="I72" s="2">
        <v>320</v>
      </c>
      <c r="J72" s="7">
        <f t="shared" si="14"/>
        <v>0.72072072072072069</v>
      </c>
      <c r="K72" s="2">
        <v>300</v>
      </c>
      <c r="L72" s="7">
        <f t="shared" si="15"/>
        <v>0.49751243781094528</v>
      </c>
      <c r="M72" s="2">
        <v>227</v>
      </c>
      <c r="N72" s="7">
        <f t="shared" si="16"/>
        <v>0.51126126126126126</v>
      </c>
      <c r="O72" s="2">
        <v>195</v>
      </c>
      <c r="P72" s="7">
        <f t="shared" si="17"/>
        <v>0.32338308457711445</v>
      </c>
      <c r="Q72" s="2">
        <v>324</v>
      </c>
      <c r="R72" s="7">
        <f t="shared" si="18"/>
        <v>0.72972972972972971</v>
      </c>
      <c r="S72" s="2">
        <v>264</v>
      </c>
      <c r="T72" s="7">
        <f t="shared" si="19"/>
        <v>0.43781094527363185</v>
      </c>
      <c r="U72" s="2">
        <v>299</v>
      </c>
      <c r="V72" s="7">
        <f t="shared" si="20"/>
        <v>0.67342342342342343</v>
      </c>
      <c r="W72" s="2">
        <v>337</v>
      </c>
      <c r="X72" s="7">
        <f t="shared" si="21"/>
        <v>0.55887230514096187</v>
      </c>
    </row>
    <row r="73" spans="1:24" x14ac:dyDescent="0.25">
      <c r="A73" s="2" t="s">
        <v>5</v>
      </c>
      <c r="B73" s="2" t="s">
        <v>77</v>
      </c>
      <c r="C73" s="10">
        <v>278</v>
      </c>
      <c r="D73" s="10">
        <f t="shared" si="11"/>
        <v>278</v>
      </c>
      <c r="E73" s="10">
        <v>338</v>
      </c>
      <c r="F73" s="10">
        <f t="shared" si="12"/>
        <v>338</v>
      </c>
      <c r="G73" s="2">
        <v>208</v>
      </c>
      <c r="H73" s="7">
        <f t="shared" si="13"/>
        <v>0.74820143884892087</v>
      </c>
      <c r="I73" s="2">
        <v>205</v>
      </c>
      <c r="J73" s="7">
        <f t="shared" si="14"/>
        <v>0.73741007194244601</v>
      </c>
      <c r="K73" s="2">
        <v>215</v>
      </c>
      <c r="L73" s="7">
        <f t="shared" si="15"/>
        <v>0.63609467455621305</v>
      </c>
      <c r="M73" s="2">
        <v>237</v>
      </c>
      <c r="N73" s="7">
        <f t="shared" si="16"/>
        <v>0.85251798561151082</v>
      </c>
      <c r="O73" s="2">
        <v>209</v>
      </c>
      <c r="P73" s="7">
        <f t="shared" si="17"/>
        <v>0.61834319526627224</v>
      </c>
      <c r="Q73" s="2">
        <v>256</v>
      </c>
      <c r="R73" s="7">
        <f t="shared" si="18"/>
        <v>0.92086330935251803</v>
      </c>
      <c r="S73" s="2">
        <v>220</v>
      </c>
      <c r="T73" s="7">
        <f t="shared" si="19"/>
        <v>0.65088757396449703</v>
      </c>
      <c r="U73" s="2">
        <v>228</v>
      </c>
      <c r="V73" s="7">
        <f t="shared" si="20"/>
        <v>0.82014388489208634</v>
      </c>
      <c r="W73" s="2">
        <v>222</v>
      </c>
      <c r="X73" s="7">
        <f t="shared" si="21"/>
        <v>0.65680473372781067</v>
      </c>
    </row>
    <row r="74" spans="1:24" x14ac:dyDescent="0.25">
      <c r="A74" s="2" t="s">
        <v>2</v>
      </c>
      <c r="B74" s="2" t="s">
        <v>78</v>
      </c>
      <c r="C74" s="10">
        <v>360</v>
      </c>
      <c r="D74" s="10">
        <f t="shared" si="11"/>
        <v>360</v>
      </c>
      <c r="E74" s="10">
        <v>327</v>
      </c>
      <c r="F74" s="10">
        <f t="shared" si="12"/>
        <v>327</v>
      </c>
      <c r="G74" s="2">
        <v>293</v>
      </c>
      <c r="H74" s="7">
        <f t="shared" si="13"/>
        <v>0.81388888888888888</v>
      </c>
      <c r="I74" s="2">
        <v>302</v>
      </c>
      <c r="J74" s="7">
        <f t="shared" si="14"/>
        <v>0.83888888888888891</v>
      </c>
      <c r="K74" s="2">
        <v>333</v>
      </c>
      <c r="L74" s="7">
        <f t="shared" si="15"/>
        <v>1.0183486238532109</v>
      </c>
      <c r="M74" s="2">
        <v>321</v>
      </c>
      <c r="N74" s="7">
        <f t="shared" si="16"/>
        <v>0.89166666666666672</v>
      </c>
      <c r="O74" s="2">
        <v>294</v>
      </c>
      <c r="P74" s="7">
        <f t="shared" si="17"/>
        <v>0.8990825688073395</v>
      </c>
      <c r="Q74" s="2">
        <v>348</v>
      </c>
      <c r="R74" s="7">
        <f t="shared" si="18"/>
        <v>0.96666666666666667</v>
      </c>
      <c r="S74" s="2">
        <v>325</v>
      </c>
      <c r="T74" s="7">
        <f t="shared" si="19"/>
        <v>0.99388379204892963</v>
      </c>
      <c r="U74" s="2">
        <v>321</v>
      </c>
      <c r="V74" s="7">
        <f t="shared" si="20"/>
        <v>0.89166666666666672</v>
      </c>
      <c r="W74" s="2">
        <v>308</v>
      </c>
      <c r="X74" s="7">
        <f t="shared" si="21"/>
        <v>0.94189602446483178</v>
      </c>
    </row>
    <row r="75" spans="1:24" x14ac:dyDescent="0.25">
      <c r="A75" s="2" t="s">
        <v>2</v>
      </c>
      <c r="B75" s="2" t="s">
        <v>79</v>
      </c>
      <c r="C75" s="10">
        <v>1073</v>
      </c>
      <c r="D75" s="10">
        <f t="shared" si="11"/>
        <v>1073</v>
      </c>
      <c r="E75" s="10">
        <v>1185</v>
      </c>
      <c r="F75" s="10">
        <f t="shared" si="12"/>
        <v>1185</v>
      </c>
      <c r="G75" s="2">
        <v>807</v>
      </c>
      <c r="H75" s="7">
        <f t="shared" si="13"/>
        <v>0.75209692451071763</v>
      </c>
      <c r="I75" s="2">
        <v>803</v>
      </c>
      <c r="J75" s="7">
        <f t="shared" si="14"/>
        <v>0.74836905871388626</v>
      </c>
      <c r="K75" s="2">
        <v>765</v>
      </c>
      <c r="L75" s="7">
        <f t="shared" si="15"/>
        <v>0.64556962025316456</v>
      </c>
      <c r="M75" s="2">
        <v>727</v>
      </c>
      <c r="N75" s="7">
        <f t="shared" si="16"/>
        <v>0.67753960857409135</v>
      </c>
      <c r="O75" s="2">
        <v>749</v>
      </c>
      <c r="P75" s="7">
        <f t="shared" si="17"/>
        <v>0.63206751054852317</v>
      </c>
      <c r="Q75" s="2">
        <v>781</v>
      </c>
      <c r="R75" s="7">
        <f t="shared" si="18"/>
        <v>0.72786579683131403</v>
      </c>
      <c r="S75" s="2">
        <v>823</v>
      </c>
      <c r="T75" s="7">
        <f t="shared" si="19"/>
        <v>0.69451476793248945</v>
      </c>
      <c r="U75" s="2">
        <v>672</v>
      </c>
      <c r="V75" s="7">
        <f t="shared" si="20"/>
        <v>0.62628145386766076</v>
      </c>
      <c r="W75" s="2">
        <v>814</v>
      </c>
      <c r="X75" s="7">
        <f t="shared" si="21"/>
        <v>0.68691983122362865</v>
      </c>
    </row>
    <row r="76" spans="1:24" x14ac:dyDescent="0.25">
      <c r="A76" s="2" t="s">
        <v>3</v>
      </c>
      <c r="B76" s="2" t="s">
        <v>80</v>
      </c>
      <c r="C76" s="10">
        <v>96</v>
      </c>
      <c r="D76" s="10">
        <f t="shared" si="11"/>
        <v>96</v>
      </c>
      <c r="E76" s="10">
        <v>125</v>
      </c>
      <c r="F76" s="10">
        <f t="shared" si="12"/>
        <v>125</v>
      </c>
      <c r="G76" s="2">
        <v>103</v>
      </c>
      <c r="H76" s="7">
        <f t="shared" si="13"/>
        <v>1.0729166666666667</v>
      </c>
      <c r="I76" s="2">
        <v>102</v>
      </c>
      <c r="J76" s="7">
        <f t="shared" si="14"/>
        <v>1.0625</v>
      </c>
      <c r="K76" s="2">
        <v>114</v>
      </c>
      <c r="L76" s="7">
        <f t="shared" si="15"/>
        <v>0.91200000000000003</v>
      </c>
      <c r="M76" s="2">
        <v>101</v>
      </c>
      <c r="N76" s="7">
        <f t="shared" si="16"/>
        <v>1.0520833333333333</v>
      </c>
      <c r="O76" s="2">
        <v>110</v>
      </c>
      <c r="P76" s="7">
        <f t="shared" si="17"/>
        <v>0.88</v>
      </c>
      <c r="Q76" s="2">
        <v>111</v>
      </c>
      <c r="R76" s="7">
        <f t="shared" si="18"/>
        <v>1.15625</v>
      </c>
      <c r="S76" s="2">
        <v>116</v>
      </c>
      <c r="T76" s="7">
        <f t="shared" si="19"/>
        <v>0.92800000000000005</v>
      </c>
      <c r="U76" s="2">
        <v>92</v>
      </c>
      <c r="V76" s="7">
        <f t="shared" si="20"/>
        <v>0.95833333333333337</v>
      </c>
      <c r="W76" s="2">
        <v>110</v>
      </c>
      <c r="X76" s="7">
        <f t="shared" si="21"/>
        <v>0.88</v>
      </c>
    </row>
    <row r="77" spans="1:24" x14ac:dyDescent="0.25">
      <c r="A77" s="2" t="s">
        <v>4</v>
      </c>
      <c r="B77" s="2" t="s">
        <v>81</v>
      </c>
      <c r="C77" s="10">
        <v>229</v>
      </c>
      <c r="D77" s="10">
        <f t="shared" si="11"/>
        <v>229</v>
      </c>
      <c r="E77" s="10">
        <v>201</v>
      </c>
      <c r="F77" s="10">
        <f t="shared" si="12"/>
        <v>201</v>
      </c>
      <c r="G77" s="2">
        <v>228</v>
      </c>
      <c r="H77" s="7">
        <f t="shared" si="13"/>
        <v>0.99563318777292575</v>
      </c>
      <c r="I77" s="2">
        <v>248</v>
      </c>
      <c r="J77" s="7">
        <f t="shared" si="14"/>
        <v>1.0829694323144106</v>
      </c>
      <c r="K77" s="2">
        <v>222</v>
      </c>
      <c r="L77" s="7">
        <f t="shared" si="15"/>
        <v>1.1044776119402986</v>
      </c>
      <c r="M77" s="2">
        <v>227</v>
      </c>
      <c r="N77" s="7">
        <f t="shared" si="16"/>
        <v>0.99126637554585151</v>
      </c>
      <c r="O77" s="2">
        <v>203</v>
      </c>
      <c r="P77" s="7">
        <f t="shared" si="17"/>
        <v>1.0099502487562189</v>
      </c>
      <c r="Q77" s="2">
        <v>260</v>
      </c>
      <c r="R77" s="7">
        <f t="shared" si="18"/>
        <v>1.1353711790393013</v>
      </c>
      <c r="S77" s="2">
        <v>210</v>
      </c>
      <c r="T77" s="7">
        <f t="shared" si="19"/>
        <v>1.044776119402985</v>
      </c>
      <c r="U77" s="2">
        <v>208</v>
      </c>
      <c r="V77" s="7">
        <f t="shared" si="20"/>
        <v>0.90829694323144106</v>
      </c>
      <c r="W77" s="2">
        <v>187</v>
      </c>
      <c r="X77" s="7">
        <f t="shared" si="21"/>
        <v>0.93034825870646765</v>
      </c>
    </row>
    <row r="78" spans="1:24" x14ac:dyDescent="0.25">
      <c r="A78" s="2" t="s">
        <v>2</v>
      </c>
      <c r="B78" s="2" t="s">
        <v>82</v>
      </c>
      <c r="C78" s="10">
        <v>6502</v>
      </c>
      <c r="D78" s="10">
        <f t="shared" si="11"/>
        <v>6502</v>
      </c>
      <c r="E78" s="10">
        <v>6441</v>
      </c>
      <c r="F78" s="10">
        <f t="shared" si="12"/>
        <v>6441</v>
      </c>
      <c r="G78" s="2">
        <v>4412</v>
      </c>
      <c r="H78" s="7">
        <f t="shared" si="13"/>
        <v>0.67856044294063367</v>
      </c>
      <c r="I78" s="2">
        <v>4342</v>
      </c>
      <c r="J78" s="7">
        <f t="shared" si="14"/>
        <v>0.66779452476161183</v>
      </c>
      <c r="K78" s="2">
        <v>4459</v>
      </c>
      <c r="L78" s="7">
        <f t="shared" si="15"/>
        <v>0.69228380686228852</v>
      </c>
      <c r="M78" s="2">
        <v>4169</v>
      </c>
      <c r="N78" s="7">
        <f t="shared" si="16"/>
        <v>0.64118732697631498</v>
      </c>
      <c r="O78" s="2">
        <v>4552</v>
      </c>
      <c r="P78" s="7">
        <f t="shared" si="17"/>
        <v>0.70672255860891164</v>
      </c>
      <c r="Q78" s="2">
        <v>4236</v>
      </c>
      <c r="R78" s="7">
        <f t="shared" si="18"/>
        <v>0.6514918486619502</v>
      </c>
      <c r="S78" s="2">
        <v>4537</v>
      </c>
      <c r="T78" s="7">
        <f t="shared" si="19"/>
        <v>0.7043937276820369</v>
      </c>
      <c r="U78" s="2">
        <v>3938</v>
      </c>
      <c r="V78" s="7">
        <f t="shared" si="20"/>
        <v>0.60565979698554295</v>
      </c>
      <c r="W78" s="2">
        <v>4540</v>
      </c>
      <c r="X78" s="7">
        <f t="shared" si="21"/>
        <v>0.70485949386741187</v>
      </c>
    </row>
    <row r="79" spans="1:24" x14ac:dyDescent="0.25">
      <c r="A79" s="2" t="s">
        <v>2</v>
      </c>
      <c r="B79" s="2" t="s">
        <v>83</v>
      </c>
      <c r="C79" s="10">
        <v>4483</v>
      </c>
      <c r="D79" s="10">
        <f t="shared" si="11"/>
        <v>4483</v>
      </c>
      <c r="E79" s="10">
        <v>4437</v>
      </c>
      <c r="F79" s="10">
        <f t="shared" si="12"/>
        <v>4437</v>
      </c>
      <c r="G79" s="2">
        <v>3667</v>
      </c>
      <c r="H79" s="7">
        <f t="shared" si="13"/>
        <v>0.81797903189828236</v>
      </c>
      <c r="I79" s="2">
        <v>3543</v>
      </c>
      <c r="J79" s="7">
        <f t="shared" si="14"/>
        <v>0.79031898282400181</v>
      </c>
      <c r="K79" s="2">
        <v>3347</v>
      </c>
      <c r="L79" s="7">
        <f t="shared" si="15"/>
        <v>0.75433851701600185</v>
      </c>
      <c r="M79" s="2">
        <v>2869</v>
      </c>
      <c r="N79" s="7">
        <f t="shared" si="16"/>
        <v>0.63997323221057323</v>
      </c>
      <c r="O79" s="2">
        <v>3103</v>
      </c>
      <c r="P79" s="7">
        <f t="shared" si="17"/>
        <v>0.69934640522875813</v>
      </c>
      <c r="Q79" s="2">
        <v>3242</v>
      </c>
      <c r="R79" s="7">
        <f t="shared" si="18"/>
        <v>0.72317644434530448</v>
      </c>
      <c r="S79" s="2">
        <v>3475</v>
      </c>
      <c r="T79" s="7">
        <f t="shared" si="19"/>
        <v>0.78318683795357225</v>
      </c>
      <c r="U79" s="2">
        <v>3501</v>
      </c>
      <c r="V79" s="7">
        <f t="shared" si="20"/>
        <v>0.78095025652464867</v>
      </c>
      <c r="W79" s="2">
        <v>3292</v>
      </c>
      <c r="X79" s="7">
        <f t="shared" si="21"/>
        <v>0.74194275411313948</v>
      </c>
    </row>
    <row r="80" spans="1:24" s="12" customFormat="1" x14ac:dyDescent="0.25"/>
    <row r="81" spans="1:64" s="22" customFormat="1" x14ac:dyDescent="0.25">
      <c r="A81" s="12"/>
      <c r="B81" s="17" t="s">
        <v>89</v>
      </c>
      <c r="C81" s="18">
        <f>SUMIF($A$2:$A$79,"Norte",C$2:C$79)</f>
        <v>5989</v>
      </c>
      <c r="D81" s="18">
        <f>SUMIF($A$2:$A$79,"Norte",D$2:D$79)</f>
        <v>5989</v>
      </c>
      <c r="E81" s="18">
        <f>SUMIF($A$2:$A$79,"Norte",E$2:E$79)</f>
        <v>6758</v>
      </c>
      <c r="F81" s="18">
        <f>SUMIF($A$2:$A$79,"Norte",F$2:F$79)</f>
        <v>6758</v>
      </c>
      <c r="G81" s="23">
        <f>SUMIF($A$2:$A$79,"Norte",G$2:G$79)</f>
        <v>4843</v>
      </c>
      <c r="H81" s="24">
        <f t="shared" ref="H81:H84" si="22">G81/D81</f>
        <v>0.80864919018200032</v>
      </c>
      <c r="I81" s="23">
        <f>SUMIF($A$2:$A$79,"Norte",I$2:I$79)</f>
        <v>4811</v>
      </c>
      <c r="J81" s="24">
        <f t="shared" ref="J81:J84" si="23">I81/D81</f>
        <v>0.80330606111203873</v>
      </c>
      <c r="K81" s="23">
        <f>SUMIF($A$2:$A$79,"Norte",K$2:K$79)</f>
        <v>3853</v>
      </c>
      <c r="L81" s="24">
        <f>K81/F81</f>
        <v>0.57013909440662913</v>
      </c>
      <c r="M81" s="23">
        <f>SUMIF($A$2:$A$79,"Norte",M$2:M$79)</f>
        <v>3866</v>
      </c>
      <c r="N81" s="24">
        <f t="shared" ref="N81:N84" si="24">M81/D81</f>
        <v>0.6455167807647354</v>
      </c>
      <c r="O81" s="23">
        <f>SUMIF($A$2:$A$79,"Norte",O$2:O$79)</f>
        <v>3511</v>
      </c>
      <c r="P81" s="24">
        <f>O81/F81</f>
        <v>0.51953240603728912</v>
      </c>
      <c r="Q81" s="23">
        <f>SUMIF($A$2:$A$79,"Norte",Q$2:Q$79)</f>
        <v>4741</v>
      </c>
      <c r="R81" s="24">
        <f t="shared" ref="R81:R84" si="25">Q81/D81</f>
        <v>0.79161796627149772</v>
      </c>
      <c r="S81" s="23">
        <f>SUMIF($A$2:$A$79,"Norte",S$2:S$79)</f>
        <v>4250</v>
      </c>
      <c r="T81" s="24">
        <f>S81/F81</f>
        <v>0.62888428529150642</v>
      </c>
      <c r="U81" s="23">
        <f>SUMIF($A$2:$A$79,"Norte",U$2:U$79)</f>
        <v>3970</v>
      </c>
      <c r="V81" s="24">
        <f t="shared" ref="V81:V84" si="26">U81/D81</f>
        <v>0.6628819502421105</v>
      </c>
      <c r="W81" s="23">
        <f>SUMIF($A$2:$A$79,"Norte",W$2:W$79)</f>
        <v>4005</v>
      </c>
      <c r="X81" s="24">
        <f>W81/F81</f>
        <v>0.59263095590411363</v>
      </c>
    </row>
    <row r="82" spans="1:64" s="22" customFormat="1" x14ac:dyDescent="0.25">
      <c r="A82" s="12"/>
      <c r="B82" s="17" t="s">
        <v>90</v>
      </c>
      <c r="C82" s="18">
        <f>SUMIF($A$2:$A$79,"Central",C$2:C$79)</f>
        <v>7022</v>
      </c>
      <c r="D82" s="18">
        <f>SUMIF($A$2:$A$79,"Central",D$2:D$79)</f>
        <v>7022</v>
      </c>
      <c r="E82" s="18">
        <f>SUMIF($A$2:$A$79,"Central",E$2:E$79)</f>
        <v>7830</v>
      </c>
      <c r="F82" s="18">
        <f>SUMIF($A$2:$A$79,"Central",F$2:F$79)</f>
        <v>7830</v>
      </c>
      <c r="G82" s="23">
        <f>SUMIF($A$2:$A$79,"Central",G$2:G$79)</f>
        <v>4519</v>
      </c>
      <c r="H82" s="24">
        <f t="shared" si="22"/>
        <v>0.64354884648248367</v>
      </c>
      <c r="I82" s="23">
        <f>SUMIF($A$2:$A$79,"Central",I$2:I$79)</f>
        <v>4851</v>
      </c>
      <c r="J82" s="24">
        <f t="shared" si="23"/>
        <v>0.69082882369695242</v>
      </c>
      <c r="K82" s="23">
        <f>SUMIF($A$2:$A$79,"Central",K$2:K$79)</f>
        <v>3763</v>
      </c>
      <c r="L82" s="24">
        <f t="shared" ref="L82:L85" si="27">K82/F82</f>
        <v>0.4805874840357599</v>
      </c>
      <c r="M82" s="23">
        <f>SUMIF($A$2:$A$79,"Central",M$2:M$79)</f>
        <v>3876</v>
      </c>
      <c r="N82" s="24">
        <f t="shared" si="24"/>
        <v>0.55197949302193106</v>
      </c>
      <c r="O82" s="23">
        <f>SUMIF($A$2:$A$79,"Central",O$2:O$79)</f>
        <v>3430</v>
      </c>
      <c r="P82" s="24">
        <f t="shared" ref="P82:P85" si="28">O82/F82</f>
        <v>0.438058748403576</v>
      </c>
      <c r="Q82" s="23">
        <f>SUMIF($A$2:$A$79,"Central",Q$2:Q$79)</f>
        <v>4704</v>
      </c>
      <c r="R82" s="24">
        <f t="shared" si="25"/>
        <v>0.66989461691825691</v>
      </c>
      <c r="S82" s="23">
        <f>SUMIF($A$2:$A$79,"Central",S$2:S$79)</f>
        <v>4045</v>
      </c>
      <c r="T82" s="24">
        <f t="shared" ref="T82:T85" si="29">S82/F82</f>
        <v>0.51660280970625794</v>
      </c>
      <c r="U82" s="23">
        <f>SUMIF($A$2:$A$79,"Central",U$2:U$79)</f>
        <v>4214</v>
      </c>
      <c r="V82" s="24">
        <f t="shared" si="26"/>
        <v>0.60011392765593852</v>
      </c>
      <c r="W82" s="23">
        <f>SUMIF($A$2:$A$79,"Central",W$2:W$79)</f>
        <v>4202</v>
      </c>
      <c r="X82" s="24">
        <f t="shared" ref="X82:X85" si="30">W82/F82</f>
        <v>0.53665389527458496</v>
      </c>
    </row>
    <row r="83" spans="1:64" s="22" customFormat="1" x14ac:dyDescent="0.25">
      <c r="A83" s="12"/>
      <c r="B83" s="17" t="s">
        <v>91</v>
      </c>
      <c r="C83" s="18">
        <f>SUMIF($A$2:$A$79,"Metropolitana",C$2:C$79)</f>
        <v>33057</v>
      </c>
      <c r="D83" s="18">
        <f>SUMIF($A$2:$A$79,"Metropolitana",D$2:D$79)</f>
        <v>33057</v>
      </c>
      <c r="E83" s="18">
        <f>SUMIF($A$2:$A$79,"Metropolitana",E$2:E$79)</f>
        <v>34237</v>
      </c>
      <c r="F83" s="18">
        <f>SUMIF($A$2:$A$79,"Metropolitana",F$2:F$79)</f>
        <v>34237</v>
      </c>
      <c r="G83" s="23">
        <f>SUMIF($A$2:$A$79,"Metropolitana",G$2:G$79)</f>
        <v>25365</v>
      </c>
      <c r="H83" s="24">
        <f t="shared" si="22"/>
        <v>0.76731100825846266</v>
      </c>
      <c r="I83" s="23">
        <f>SUMIF($A$2:$A$79,"Metropolitana",I$2:I$79)</f>
        <v>25272</v>
      </c>
      <c r="J83" s="24">
        <f t="shared" si="23"/>
        <v>0.76449768581540978</v>
      </c>
      <c r="K83" s="23">
        <f>SUMIF($A$2:$A$79,"Metropolitana",K$2:K$79)</f>
        <v>21859</v>
      </c>
      <c r="L83" s="24">
        <f t="shared" si="27"/>
        <v>0.63846131378333382</v>
      </c>
      <c r="M83" s="23">
        <f>SUMIF($A$2:$A$79,"Metropolitana",M$2:M$79)</f>
        <v>21990</v>
      </c>
      <c r="N83" s="24">
        <f t="shared" si="24"/>
        <v>0.66521462927670383</v>
      </c>
      <c r="O83" s="23">
        <f>SUMIF($A$2:$A$79,"Metropolitana",O$2:O$79)</f>
        <v>21804</v>
      </c>
      <c r="P83" s="24">
        <f t="shared" si="28"/>
        <v>0.63685486462014784</v>
      </c>
      <c r="Q83" s="23">
        <f>SUMIF($A$2:$A$79,"Metropolitana",Q$2:Q$79)</f>
        <v>24563</v>
      </c>
      <c r="R83" s="24">
        <f t="shared" si="25"/>
        <v>0.74304988353450097</v>
      </c>
      <c r="S83" s="23">
        <f>SUMIF($A$2:$A$79,"Metropolitana",S$2:S$79)</f>
        <v>24023</v>
      </c>
      <c r="T83" s="24">
        <f t="shared" si="29"/>
        <v>0.70166778631305315</v>
      </c>
      <c r="U83" s="23">
        <f>SUMIF($A$2:$A$79,"Metropolitana",U$2:U$79)</f>
        <v>21275</v>
      </c>
      <c r="V83" s="24">
        <f t="shared" si="26"/>
        <v>0.64358532232204979</v>
      </c>
      <c r="W83" s="23">
        <f>SUMIF($A$2:$A$79,"Metropolitana",W$2:W$79)</f>
        <v>23104</v>
      </c>
      <c r="X83" s="24">
        <f t="shared" si="30"/>
        <v>0.67482548120454477</v>
      </c>
    </row>
    <row r="84" spans="1:64" s="22" customFormat="1" x14ac:dyDescent="0.25">
      <c r="A84" s="12"/>
      <c r="B84" s="17" t="s">
        <v>92</v>
      </c>
      <c r="C84" s="18">
        <f>SUMIF($A$2:$A$79,"sul",C$2:C$79)</f>
        <v>8857</v>
      </c>
      <c r="D84" s="18">
        <f>SUMIF($A$2:$A$79,"sul",D$2:D$79)</f>
        <v>8857</v>
      </c>
      <c r="E84" s="18">
        <f>SUMIF($A$2:$A$79,"sul",E$2:E$79)</f>
        <v>9493</v>
      </c>
      <c r="F84" s="18">
        <f>SUMIF($A$2:$A$79,"sul",F$2:F$79)</f>
        <v>9493</v>
      </c>
      <c r="G84" s="23">
        <f>SUMIF($A$2:$A$79,"sul",G$2:G$79)</f>
        <v>6663</v>
      </c>
      <c r="H84" s="24">
        <f t="shared" si="22"/>
        <v>0.75228632719882582</v>
      </c>
      <c r="I84" s="23">
        <f>SUMIF($A$2:$A$79,"sul",I$2:I$79)</f>
        <v>6713</v>
      </c>
      <c r="J84" s="24">
        <f t="shared" si="23"/>
        <v>0.7579315795416055</v>
      </c>
      <c r="K84" s="23">
        <f>SUMIF($A$2:$A$79,"sul",K$2:K$79)</f>
        <v>5554</v>
      </c>
      <c r="L84" s="24">
        <f t="shared" si="27"/>
        <v>0.58506267776256193</v>
      </c>
      <c r="M84" s="23">
        <f>SUMIF($A$2:$A$79,"sul",M$2:M$79)</f>
        <v>5875</v>
      </c>
      <c r="N84" s="24">
        <f t="shared" si="24"/>
        <v>0.66331715027661742</v>
      </c>
      <c r="O84" s="23">
        <f>SUMIF($A$2:$A$79,"sul",O$2:O$79)</f>
        <v>5651</v>
      </c>
      <c r="P84" s="24">
        <f t="shared" si="28"/>
        <v>0.59528073317181085</v>
      </c>
      <c r="Q84" s="23">
        <f>SUMIF($A$2:$A$79,"sul",Q$2:Q$79)</f>
        <v>6822</v>
      </c>
      <c r="R84" s="24">
        <f t="shared" si="25"/>
        <v>0.77023822964886535</v>
      </c>
      <c r="S84" s="23">
        <f>SUMIF($A$2:$A$79,"sul",S$2:S$79)</f>
        <v>6424</v>
      </c>
      <c r="T84" s="24">
        <f t="shared" si="29"/>
        <v>0.67670915411355737</v>
      </c>
      <c r="U84" s="23">
        <f>SUMIF($A$2:$A$79,"sul",U$2:U$79)</f>
        <v>5664</v>
      </c>
      <c r="V84" s="24">
        <f t="shared" si="26"/>
        <v>0.63949418539008696</v>
      </c>
      <c r="W84" s="23">
        <f>SUMIF($A$2:$A$79,"sul",W$2:W$79)</f>
        <v>6332</v>
      </c>
      <c r="X84" s="24">
        <f t="shared" si="30"/>
        <v>0.6670178025913831</v>
      </c>
    </row>
    <row r="85" spans="1:64" s="22" customFormat="1" x14ac:dyDescent="0.25">
      <c r="A85" s="12"/>
      <c r="B85" s="19" t="s">
        <v>88</v>
      </c>
      <c r="C85" s="20">
        <f>SUM(C2:C79)</f>
        <v>54925</v>
      </c>
      <c r="D85" s="20">
        <f>SUM(D2:D79)</f>
        <v>54925</v>
      </c>
      <c r="E85" s="20">
        <f>SUM(E2:E79)</f>
        <v>58318</v>
      </c>
      <c r="F85" s="20">
        <f>SUM(F2:F79)</f>
        <v>58318</v>
      </c>
      <c r="G85" s="19">
        <f>SUM(G2:G79)</f>
        <v>41390</v>
      </c>
      <c r="H85" s="21">
        <f>G85/D85</f>
        <v>0.75357305416477016</v>
      </c>
      <c r="I85" s="19">
        <f>SUM(I2:I79)</f>
        <v>41647</v>
      </c>
      <c r="J85" s="21">
        <f>I85/D85</f>
        <v>0.75825216203914425</v>
      </c>
      <c r="K85" s="19">
        <f>SUM(K2:K79)</f>
        <v>35029</v>
      </c>
      <c r="L85" s="21">
        <f t="shared" si="27"/>
        <v>0.60065502932199322</v>
      </c>
      <c r="M85" s="19">
        <f>SUM(M2:M79)</f>
        <v>35607</v>
      </c>
      <c r="N85" s="21">
        <f>M85/D85</f>
        <v>0.64828402366863902</v>
      </c>
      <c r="O85" s="19">
        <f>SUM(O2:O79)</f>
        <v>34396</v>
      </c>
      <c r="P85" s="21">
        <f t="shared" si="28"/>
        <v>0.58980074762509005</v>
      </c>
      <c r="Q85" s="19">
        <f>SUM(Q2:Q79)</f>
        <v>40830</v>
      </c>
      <c r="R85" s="21">
        <f>Q85/D85</f>
        <v>0.74337733272644513</v>
      </c>
      <c r="S85" s="19">
        <f>SUM(S2:S79)</f>
        <v>38742</v>
      </c>
      <c r="T85" s="21">
        <f t="shared" si="29"/>
        <v>0.66432319352515523</v>
      </c>
      <c r="U85" s="19">
        <f>SUM(U2:U79)</f>
        <v>35123</v>
      </c>
      <c r="V85" s="21">
        <f>U85/D85</f>
        <v>0.63947200728265818</v>
      </c>
      <c r="W85" s="19">
        <f>SUM(W2:W79)</f>
        <v>37643</v>
      </c>
      <c r="X85" s="21">
        <f t="shared" si="30"/>
        <v>0.64547823999451281</v>
      </c>
    </row>
    <row r="87" spans="1:64" s="12" customFormat="1" x14ac:dyDescent="0.25"/>
    <row r="88" spans="1:64" s="63" customFormat="1" ht="12.75" x14ac:dyDescent="0.25">
      <c r="A88" s="58" t="s">
        <v>164</v>
      </c>
      <c r="B88" s="59"/>
      <c r="C88" s="59"/>
      <c r="D88" s="59"/>
    </row>
    <row r="89" spans="1:64" s="63" customFormat="1" ht="12.75" x14ac:dyDescent="0.25">
      <c r="A89" s="60" t="s">
        <v>166</v>
      </c>
      <c r="B89" s="59"/>
      <c r="C89" s="59"/>
      <c r="D89" s="59"/>
    </row>
    <row r="90" spans="1:64" s="61" customFormat="1" ht="12.75" x14ac:dyDescent="0.2">
      <c r="A90" s="61" t="s">
        <v>162</v>
      </c>
    </row>
    <row r="91" spans="1:64" s="61" customFormat="1" x14ac:dyDescent="0.2">
      <c r="A91" s="62"/>
    </row>
    <row r="92" spans="1:64" s="63" customFormat="1" ht="12.75" x14ac:dyDescent="0.25">
      <c r="A92" s="63" t="s">
        <v>155</v>
      </c>
    </row>
    <row r="93" spans="1:64" s="81" customFormat="1" ht="12.75" x14ac:dyDescent="0.2">
      <c r="A93" s="64" t="s">
        <v>156</v>
      </c>
      <c r="B93" s="65"/>
      <c r="C93" s="80"/>
      <c r="D93" s="80"/>
      <c r="E93" s="80"/>
      <c r="F93" s="80"/>
      <c r="G93" s="80"/>
      <c r="H93" s="80"/>
      <c r="I93" s="80"/>
      <c r="J93" s="80"/>
      <c r="K93" s="80"/>
    </row>
    <row r="94" spans="1:64" s="81" customFormat="1" ht="12.75" x14ac:dyDescent="0.2">
      <c r="A94" s="65" t="s">
        <v>157</v>
      </c>
      <c r="B94" s="65"/>
      <c r="C94" s="80"/>
      <c r="D94" s="80"/>
      <c r="E94" s="80"/>
      <c r="F94" s="80"/>
      <c r="G94" s="80"/>
      <c r="H94" s="80"/>
      <c r="I94" s="80"/>
      <c r="J94" s="80"/>
      <c r="K94" s="80"/>
      <c r="AH94" s="81">
        <f>SUM(AH91:AQ91)</f>
        <v>0</v>
      </c>
      <c r="AR94" s="81">
        <f>SUM(AR91:BA91)</f>
        <v>0</v>
      </c>
      <c r="BB94" s="81">
        <f>SUM(BB91:BK91)</f>
        <v>0</v>
      </c>
      <c r="BL94" s="81">
        <f>SUM(BL91:CF91)</f>
        <v>0</v>
      </c>
    </row>
    <row r="95" spans="1:64" s="81" customFormat="1" ht="12.75" x14ac:dyDescent="0.2">
      <c r="A95" s="66"/>
      <c r="B95" s="65"/>
      <c r="C95" s="82"/>
      <c r="D95" s="82"/>
      <c r="E95" s="82"/>
      <c r="F95" s="82"/>
      <c r="G95" s="82"/>
      <c r="H95" s="82"/>
      <c r="I95" s="82"/>
      <c r="J95" s="82"/>
      <c r="K95" s="82"/>
    </row>
    <row r="96" spans="1:64" s="81" customFormat="1" ht="12.75" x14ac:dyDescent="0.2">
      <c r="A96" s="66" t="s">
        <v>158</v>
      </c>
      <c r="B96" s="67" t="s">
        <v>159</v>
      </c>
      <c r="C96" s="82"/>
      <c r="D96" s="82"/>
      <c r="E96" s="82"/>
      <c r="F96" s="82"/>
      <c r="G96" s="82"/>
      <c r="H96" s="82"/>
      <c r="I96" s="82"/>
      <c r="J96" s="82"/>
      <c r="K96" s="82"/>
    </row>
    <row r="97" spans="1:11" s="81" customFormat="1" ht="12.75" x14ac:dyDescent="0.2">
      <c r="A97" s="66" t="s">
        <v>160</v>
      </c>
      <c r="B97" s="68" t="s">
        <v>161</v>
      </c>
      <c r="C97" s="82"/>
      <c r="D97" s="82"/>
      <c r="E97" s="82"/>
      <c r="F97" s="82"/>
      <c r="G97" s="82"/>
      <c r="H97" s="82"/>
      <c r="I97" s="82"/>
      <c r="J97" s="82"/>
      <c r="K97" s="82"/>
    </row>
  </sheetData>
  <hyperlinks>
    <hyperlink ref="B96" r:id="rId1"/>
    <hyperlink ref="B97" r:id="rId2"/>
    <hyperlink ref="A89" r:id="rId3"/>
  </hyperlinks>
  <pageMargins left="0.511811024" right="0.511811024" top="0.78740157499999996" bottom="0.78740157499999996" header="0.31496062000000002" footer="0.31496062000000002"/>
  <pageSetup paperSize="9" orientation="portrait" r:id="rId4"/>
  <ignoredErrors>
    <ignoredError sqref="H82:K84 H85 H81:K81 U81:V81 U82:V84 U85:V85 Q85:S85 Q82:S84 Q81:S81 M85:O85 M82:O84 M81:O81 L85 L81 P81 L82:L84 P82:P84 P85 T81 T82:T84 T85 J85:K8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39997558519241921"/>
  </sheetPr>
  <dimension ref="A1:BL98"/>
  <sheetViews>
    <sheetView workbookViewId="0">
      <pane ySplit="1" topLeftCell="A2" activePane="bottomLeft" state="frozen"/>
      <selection activeCell="W2" sqref="W2:W79"/>
      <selection pane="bottomLeft" activeCell="I99" sqref="I99"/>
    </sheetView>
  </sheetViews>
  <sheetFormatPr defaultRowHeight="15" x14ac:dyDescent="0.25"/>
  <cols>
    <col min="1" max="1" width="18.140625" style="35" customWidth="1"/>
    <col min="2" max="2" width="23.85546875" style="35" bestFit="1" customWidth="1"/>
    <col min="3" max="4" width="14.140625" style="35" customWidth="1"/>
    <col min="5" max="5" width="12" style="35" customWidth="1"/>
    <col min="6" max="22" width="13" style="35" customWidth="1"/>
    <col min="23" max="23" width="13.28515625" style="35" customWidth="1"/>
    <col min="24" max="24" width="10.140625" style="35" customWidth="1"/>
    <col min="25" max="25" width="9.140625" style="35"/>
    <col min="26" max="29" width="20.28515625" style="35" customWidth="1"/>
    <col min="30" max="30" width="9.140625" style="35"/>
    <col min="31" max="31" width="26.7109375" style="35" bestFit="1" customWidth="1"/>
    <col min="32" max="32" width="18" style="35" bestFit="1" customWidth="1"/>
    <col min="33" max="16384" width="9.140625" style="35"/>
  </cols>
  <sheetData>
    <row r="1" spans="1:32" ht="59.25" customHeight="1" x14ac:dyDescent="0.25">
      <c r="A1" s="13" t="s">
        <v>0</v>
      </c>
      <c r="B1" s="13" t="s">
        <v>1</v>
      </c>
      <c r="C1" s="16" t="s">
        <v>133</v>
      </c>
      <c r="D1" s="16" t="s">
        <v>113</v>
      </c>
      <c r="E1" s="14" t="s">
        <v>114</v>
      </c>
      <c r="F1" s="34" t="s">
        <v>115</v>
      </c>
      <c r="G1" s="14" t="s">
        <v>116</v>
      </c>
      <c r="H1" s="34" t="s">
        <v>117</v>
      </c>
      <c r="I1" s="14" t="s">
        <v>118</v>
      </c>
      <c r="J1" s="34" t="s">
        <v>119</v>
      </c>
      <c r="K1" s="14" t="s">
        <v>120</v>
      </c>
      <c r="L1" s="34" t="s">
        <v>121</v>
      </c>
      <c r="M1" s="14" t="s">
        <v>122</v>
      </c>
      <c r="N1" s="34" t="s">
        <v>123</v>
      </c>
      <c r="O1" s="14" t="s">
        <v>124</v>
      </c>
      <c r="P1" s="34" t="s">
        <v>125</v>
      </c>
      <c r="Q1" s="14" t="s">
        <v>126</v>
      </c>
      <c r="R1" s="34" t="s">
        <v>127</v>
      </c>
      <c r="S1" s="14" t="s">
        <v>128</v>
      </c>
      <c r="T1" s="34" t="s">
        <v>129</v>
      </c>
      <c r="U1" s="14" t="s">
        <v>130</v>
      </c>
      <c r="V1" s="34" t="s">
        <v>131</v>
      </c>
      <c r="W1" s="14" t="s">
        <v>153</v>
      </c>
      <c r="X1" s="34" t="s">
        <v>132</v>
      </c>
      <c r="Z1" s="48" t="s">
        <v>140</v>
      </c>
      <c r="AA1" s="48" t="s">
        <v>142</v>
      </c>
      <c r="AB1" s="47" t="s">
        <v>143</v>
      </c>
      <c r="AC1" s="47" t="s">
        <v>141</v>
      </c>
    </row>
    <row r="2" spans="1:32" ht="15" customHeight="1" x14ac:dyDescent="0.25">
      <c r="A2" s="36" t="s">
        <v>2</v>
      </c>
      <c r="B2" s="36" t="s">
        <v>6</v>
      </c>
      <c r="C2" s="37">
        <v>378</v>
      </c>
      <c r="D2" s="37">
        <f>(C2/12)*12</f>
        <v>378</v>
      </c>
      <c r="E2" s="36">
        <v>157</v>
      </c>
      <c r="F2" s="38">
        <f>E2/D2</f>
        <v>0.41534391534391535</v>
      </c>
      <c r="G2" s="36">
        <v>318</v>
      </c>
      <c r="H2" s="38">
        <f>G2/D2</f>
        <v>0.84126984126984128</v>
      </c>
      <c r="I2" s="36">
        <v>325</v>
      </c>
      <c r="J2" s="38">
        <f>I2/D2</f>
        <v>0.85978835978835977</v>
      </c>
      <c r="K2" s="36">
        <v>323</v>
      </c>
      <c r="L2" s="38">
        <f>K2/D2</f>
        <v>0.85449735449735453</v>
      </c>
      <c r="M2" s="36">
        <v>321</v>
      </c>
      <c r="N2" s="38">
        <f>M2/D2</f>
        <v>0.84920634920634919</v>
      </c>
      <c r="O2" s="36">
        <v>319</v>
      </c>
      <c r="P2" s="38">
        <f>O2/D2</f>
        <v>0.84391534391534395</v>
      </c>
      <c r="Q2" s="36">
        <v>325</v>
      </c>
      <c r="R2" s="38">
        <f>Q2/D2</f>
        <v>0.85978835978835977</v>
      </c>
      <c r="S2" s="36">
        <v>273</v>
      </c>
      <c r="T2" s="38">
        <f>S2/D2</f>
        <v>0.72222222222222221</v>
      </c>
      <c r="U2" s="36">
        <v>342</v>
      </c>
      <c r="V2" s="38">
        <f>U2/D2</f>
        <v>0.90476190476190477</v>
      </c>
      <c r="W2" s="36">
        <v>320</v>
      </c>
      <c r="X2" s="38">
        <f>W2/D2</f>
        <v>0.84656084656084651</v>
      </c>
      <c r="Z2" s="25">
        <f>cálculos!O2</f>
        <v>0</v>
      </c>
      <c r="AA2" s="26">
        <f>Z2*0.1</f>
        <v>0</v>
      </c>
      <c r="AB2" s="25">
        <f>cálculos!P2</f>
        <v>0</v>
      </c>
      <c r="AC2" s="26">
        <f>AB2*0.25</f>
        <v>0</v>
      </c>
      <c r="AE2" s="53" t="s">
        <v>150</v>
      </c>
      <c r="AF2" s="53"/>
    </row>
    <row r="3" spans="1:32" x14ac:dyDescent="0.25">
      <c r="A3" s="36" t="s">
        <v>3</v>
      </c>
      <c r="B3" s="36" t="s">
        <v>7</v>
      </c>
      <c r="C3" s="37">
        <v>190</v>
      </c>
      <c r="D3" s="37">
        <f t="shared" ref="D3:D66" si="0">(C3/12)*12</f>
        <v>190</v>
      </c>
      <c r="E3" s="36">
        <v>129</v>
      </c>
      <c r="F3" s="38">
        <f t="shared" ref="F3:F66" si="1">E3/D3</f>
        <v>0.67894736842105263</v>
      </c>
      <c r="G3" s="36">
        <v>143</v>
      </c>
      <c r="H3" s="38">
        <f t="shared" ref="H3:H66" si="2">G3/D3</f>
        <v>0.75263157894736843</v>
      </c>
      <c r="I3" s="36">
        <v>144</v>
      </c>
      <c r="J3" s="38">
        <f t="shared" ref="J3:J66" si="3">I3/D3</f>
        <v>0.75789473684210529</v>
      </c>
      <c r="K3" s="36">
        <v>162</v>
      </c>
      <c r="L3" s="38">
        <f t="shared" ref="L3:L66" si="4">K3/D3</f>
        <v>0.85263157894736841</v>
      </c>
      <c r="M3" s="36">
        <v>155</v>
      </c>
      <c r="N3" s="38">
        <f t="shared" ref="N3:N66" si="5">M3/D3</f>
        <v>0.81578947368421051</v>
      </c>
      <c r="O3" s="36">
        <v>155</v>
      </c>
      <c r="P3" s="38">
        <f t="shared" ref="P3:P66" si="6">O3/D3</f>
        <v>0.81578947368421051</v>
      </c>
      <c r="Q3" s="36">
        <v>134</v>
      </c>
      <c r="R3" s="38">
        <f t="shared" ref="R3:R66" si="7">Q3/D3</f>
        <v>0.70526315789473681</v>
      </c>
      <c r="S3" s="36">
        <v>137</v>
      </c>
      <c r="T3" s="38">
        <f t="shared" ref="T3:T66" si="8">S3/D3</f>
        <v>0.72105263157894739</v>
      </c>
      <c r="U3" s="36">
        <v>162</v>
      </c>
      <c r="V3" s="38">
        <f t="shared" ref="V3:V66" si="9">U3/D3</f>
        <v>0.85263157894736841</v>
      </c>
      <c r="W3" s="36">
        <v>136</v>
      </c>
      <c r="X3" s="38">
        <f t="shared" ref="X3:X66" si="10">W3/D3</f>
        <v>0.71578947368421053</v>
      </c>
      <c r="Z3" s="25">
        <f>cálculos!O3</f>
        <v>0</v>
      </c>
      <c r="AA3" s="26">
        <f t="shared" ref="AA3:AA66" si="11">Z3*0.1</f>
        <v>0</v>
      </c>
      <c r="AB3" s="25">
        <f>cálculos!P3</f>
        <v>0</v>
      </c>
      <c r="AC3" s="26">
        <f t="shared" ref="AC3:AC66" si="12">AB3*0.25</f>
        <v>0</v>
      </c>
      <c r="AE3" s="47" t="s">
        <v>149</v>
      </c>
      <c r="AF3" s="47" t="s">
        <v>148</v>
      </c>
    </row>
    <row r="4" spans="1:32" x14ac:dyDescent="0.25">
      <c r="A4" s="36" t="s">
        <v>4</v>
      </c>
      <c r="B4" s="36" t="s">
        <v>8</v>
      </c>
      <c r="C4" s="37">
        <v>126</v>
      </c>
      <c r="D4" s="37">
        <f t="shared" si="0"/>
        <v>126</v>
      </c>
      <c r="E4" s="36">
        <v>42</v>
      </c>
      <c r="F4" s="38">
        <f t="shared" si="1"/>
        <v>0.33333333333333331</v>
      </c>
      <c r="G4" s="36">
        <v>39</v>
      </c>
      <c r="H4" s="38">
        <f t="shared" si="2"/>
        <v>0.30952380952380953</v>
      </c>
      <c r="I4" s="36">
        <v>40</v>
      </c>
      <c r="J4" s="38">
        <f t="shared" si="3"/>
        <v>0.31746031746031744</v>
      </c>
      <c r="K4" s="36">
        <v>46</v>
      </c>
      <c r="L4" s="38">
        <f t="shared" si="4"/>
        <v>0.36507936507936506</v>
      </c>
      <c r="M4" s="36">
        <v>40</v>
      </c>
      <c r="N4" s="38">
        <f t="shared" si="5"/>
        <v>0.31746031746031744</v>
      </c>
      <c r="O4" s="36">
        <v>43</v>
      </c>
      <c r="P4" s="38">
        <f t="shared" si="6"/>
        <v>0.34126984126984128</v>
      </c>
      <c r="Q4" s="36">
        <v>19</v>
      </c>
      <c r="R4" s="38">
        <f t="shared" si="7"/>
        <v>0.15079365079365079</v>
      </c>
      <c r="S4" s="36">
        <v>31</v>
      </c>
      <c r="T4" s="38">
        <f t="shared" si="8"/>
        <v>0.24603174603174602</v>
      </c>
      <c r="U4" s="36">
        <v>48</v>
      </c>
      <c r="V4" s="38">
        <f t="shared" si="9"/>
        <v>0.38095238095238093</v>
      </c>
      <c r="W4" s="36">
        <v>30</v>
      </c>
      <c r="X4" s="38">
        <f t="shared" si="10"/>
        <v>0.23809523809523808</v>
      </c>
      <c r="Z4" s="25">
        <f>cálculos!O4</f>
        <v>0</v>
      </c>
      <c r="AA4" s="26">
        <f t="shared" si="11"/>
        <v>0</v>
      </c>
      <c r="AB4" s="25">
        <f>cálculos!P4</f>
        <v>0</v>
      </c>
      <c r="AC4" s="26">
        <f t="shared" si="12"/>
        <v>0</v>
      </c>
      <c r="AE4" s="26">
        <v>0</v>
      </c>
      <c r="AF4" s="33">
        <f>COUNTIF($AC$2:$AC$79,"=0")</f>
        <v>42</v>
      </c>
    </row>
    <row r="5" spans="1:32" x14ac:dyDescent="0.25">
      <c r="A5" s="36" t="s">
        <v>5</v>
      </c>
      <c r="B5" s="36" t="s">
        <v>9</v>
      </c>
      <c r="C5" s="37">
        <v>386</v>
      </c>
      <c r="D5" s="37">
        <f t="shared" si="0"/>
        <v>386</v>
      </c>
      <c r="E5" s="36">
        <v>328</v>
      </c>
      <c r="F5" s="38">
        <f t="shared" si="1"/>
        <v>0.84974093264248707</v>
      </c>
      <c r="G5" s="36">
        <v>277</v>
      </c>
      <c r="H5" s="38">
        <f t="shared" si="2"/>
        <v>0.71761658031088082</v>
      </c>
      <c r="I5" s="36">
        <v>273</v>
      </c>
      <c r="J5" s="38">
        <f t="shared" si="3"/>
        <v>0.70725388601036265</v>
      </c>
      <c r="K5" s="36">
        <v>277</v>
      </c>
      <c r="L5" s="38">
        <f t="shared" si="4"/>
        <v>0.71761658031088082</v>
      </c>
      <c r="M5" s="36">
        <v>275</v>
      </c>
      <c r="N5" s="38">
        <f t="shared" si="5"/>
        <v>0.71243523316062174</v>
      </c>
      <c r="O5" s="36">
        <v>281</v>
      </c>
      <c r="P5" s="38">
        <f t="shared" si="6"/>
        <v>0.727979274611399</v>
      </c>
      <c r="Q5" s="36">
        <v>73</v>
      </c>
      <c r="R5" s="38">
        <f t="shared" si="7"/>
        <v>0.18911917098445596</v>
      </c>
      <c r="S5" s="36">
        <v>317</v>
      </c>
      <c r="T5" s="38">
        <f t="shared" si="8"/>
        <v>0.82124352331606221</v>
      </c>
      <c r="U5" s="36">
        <v>350</v>
      </c>
      <c r="V5" s="38">
        <f t="shared" si="9"/>
        <v>0.90673575129533679</v>
      </c>
      <c r="W5" s="36">
        <v>319</v>
      </c>
      <c r="X5" s="38">
        <f t="shared" si="10"/>
        <v>0.82642487046632129</v>
      </c>
      <c r="Z5" s="25">
        <f>cálculos!O5</f>
        <v>0</v>
      </c>
      <c r="AA5" s="26">
        <f t="shared" si="11"/>
        <v>0</v>
      </c>
      <c r="AB5" s="25">
        <f>cálculos!P5</f>
        <v>0</v>
      </c>
      <c r="AC5" s="26">
        <f t="shared" si="12"/>
        <v>0</v>
      </c>
      <c r="AE5" s="26">
        <v>0.25</v>
      </c>
      <c r="AF5" s="33">
        <f>COUNTIF($AC$2:$AC$79,"=0,25")</f>
        <v>10</v>
      </c>
    </row>
    <row r="6" spans="1:32" x14ac:dyDescent="0.25">
      <c r="A6" s="36" t="s">
        <v>5</v>
      </c>
      <c r="B6" s="36" t="s">
        <v>10</v>
      </c>
      <c r="C6" s="37">
        <v>155</v>
      </c>
      <c r="D6" s="37">
        <f t="shared" si="0"/>
        <v>155</v>
      </c>
      <c r="E6" s="36">
        <v>147</v>
      </c>
      <c r="F6" s="38">
        <f t="shared" si="1"/>
        <v>0.94838709677419353</v>
      </c>
      <c r="G6" s="36">
        <v>121</v>
      </c>
      <c r="H6" s="38">
        <f t="shared" si="2"/>
        <v>0.78064516129032258</v>
      </c>
      <c r="I6" s="36">
        <v>119</v>
      </c>
      <c r="J6" s="38">
        <f t="shared" si="3"/>
        <v>0.76774193548387093</v>
      </c>
      <c r="K6" s="36">
        <v>120</v>
      </c>
      <c r="L6" s="38">
        <f t="shared" si="4"/>
        <v>0.77419354838709675</v>
      </c>
      <c r="M6" s="36">
        <v>118</v>
      </c>
      <c r="N6" s="38">
        <f t="shared" si="5"/>
        <v>0.76129032258064511</v>
      </c>
      <c r="O6" s="36">
        <v>125</v>
      </c>
      <c r="P6" s="38">
        <f t="shared" si="6"/>
        <v>0.80645161290322576</v>
      </c>
      <c r="Q6" s="36">
        <v>125</v>
      </c>
      <c r="R6" s="38">
        <f t="shared" si="7"/>
        <v>0.80645161290322576</v>
      </c>
      <c r="S6" s="36">
        <v>132</v>
      </c>
      <c r="T6" s="38">
        <f t="shared" si="8"/>
        <v>0.85161290322580641</v>
      </c>
      <c r="U6" s="36">
        <v>124</v>
      </c>
      <c r="V6" s="38">
        <f t="shared" si="9"/>
        <v>0.8</v>
      </c>
      <c r="W6" s="36">
        <v>124</v>
      </c>
      <c r="X6" s="38">
        <f t="shared" si="10"/>
        <v>0.8</v>
      </c>
      <c r="Z6" s="25">
        <f>cálculos!O6</f>
        <v>0</v>
      </c>
      <c r="AA6" s="26">
        <f t="shared" si="11"/>
        <v>0</v>
      </c>
      <c r="AB6" s="25">
        <f>cálculos!P6</f>
        <v>0</v>
      </c>
      <c r="AC6" s="26">
        <f t="shared" si="12"/>
        <v>0</v>
      </c>
      <c r="AE6" s="26">
        <v>0.5</v>
      </c>
      <c r="AF6" s="33">
        <f>COUNTIF($AC$2:$AC$79,"=0,5")</f>
        <v>3</v>
      </c>
    </row>
    <row r="7" spans="1:32" x14ac:dyDescent="0.25">
      <c r="A7" s="36" t="s">
        <v>4</v>
      </c>
      <c r="B7" s="36" t="s">
        <v>11</v>
      </c>
      <c r="C7" s="37">
        <v>100</v>
      </c>
      <c r="D7" s="37">
        <f t="shared" si="0"/>
        <v>100</v>
      </c>
      <c r="E7" s="36">
        <v>73</v>
      </c>
      <c r="F7" s="38">
        <f t="shared" si="1"/>
        <v>0.73</v>
      </c>
      <c r="G7" s="36">
        <v>89</v>
      </c>
      <c r="H7" s="38">
        <f t="shared" si="2"/>
        <v>0.89</v>
      </c>
      <c r="I7" s="36">
        <v>87</v>
      </c>
      <c r="J7" s="38">
        <f t="shared" si="3"/>
        <v>0.87</v>
      </c>
      <c r="K7" s="36">
        <v>89</v>
      </c>
      <c r="L7" s="38">
        <f t="shared" si="4"/>
        <v>0.89</v>
      </c>
      <c r="M7" s="36">
        <v>88</v>
      </c>
      <c r="N7" s="38">
        <f t="shared" si="5"/>
        <v>0.88</v>
      </c>
      <c r="O7" s="36">
        <v>91</v>
      </c>
      <c r="P7" s="38">
        <f t="shared" si="6"/>
        <v>0.91</v>
      </c>
      <c r="Q7" s="36">
        <v>1</v>
      </c>
      <c r="R7" s="38">
        <f t="shared" si="7"/>
        <v>0.01</v>
      </c>
      <c r="S7" s="36">
        <v>77</v>
      </c>
      <c r="T7" s="38">
        <f t="shared" si="8"/>
        <v>0.77</v>
      </c>
      <c r="U7" s="36">
        <v>82</v>
      </c>
      <c r="V7" s="38">
        <f t="shared" si="9"/>
        <v>0.82</v>
      </c>
      <c r="W7" s="36">
        <v>75</v>
      </c>
      <c r="X7" s="38">
        <f t="shared" si="10"/>
        <v>0.75</v>
      </c>
      <c r="Z7" s="25">
        <f>cálculos!O7</f>
        <v>6</v>
      </c>
      <c r="AA7" s="26">
        <f t="shared" si="11"/>
        <v>0.60000000000000009</v>
      </c>
      <c r="AB7" s="25">
        <f>cálculos!P7</f>
        <v>3</v>
      </c>
      <c r="AC7" s="26">
        <f t="shared" si="12"/>
        <v>0.75</v>
      </c>
      <c r="AE7" s="26">
        <v>0.75</v>
      </c>
      <c r="AF7" s="33">
        <f>COUNTIF($AC$2:$AC$79,"=0,75")</f>
        <v>10</v>
      </c>
    </row>
    <row r="8" spans="1:32" x14ac:dyDescent="0.25">
      <c r="A8" s="36" t="s">
        <v>5</v>
      </c>
      <c r="B8" s="36" t="s">
        <v>12</v>
      </c>
      <c r="C8" s="37">
        <v>397</v>
      </c>
      <c r="D8" s="37">
        <f t="shared" si="0"/>
        <v>397</v>
      </c>
      <c r="E8" s="36">
        <v>322</v>
      </c>
      <c r="F8" s="38">
        <f t="shared" si="1"/>
        <v>0.81108312342569266</v>
      </c>
      <c r="G8" s="36">
        <v>381</v>
      </c>
      <c r="H8" s="38">
        <f t="shared" si="2"/>
        <v>0.95969773299748107</v>
      </c>
      <c r="I8" s="36">
        <v>381</v>
      </c>
      <c r="J8" s="38">
        <f t="shared" si="3"/>
        <v>0.95969773299748107</v>
      </c>
      <c r="K8" s="36">
        <v>373</v>
      </c>
      <c r="L8" s="38">
        <f t="shared" si="4"/>
        <v>0.93954659949622166</v>
      </c>
      <c r="M8" s="36">
        <v>368</v>
      </c>
      <c r="N8" s="38">
        <f t="shared" si="5"/>
        <v>0.92695214105793455</v>
      </c>
      <c r="O8" s="36">
        <v>365</v>
      </c>
      <c r="P8" s="38">
        <f t="shared" si="6"/>
        <v>0.91939546599496225</v>
      </c>
      <c r="Q8" s="36">
        <v>352</v>
      </c>
      <c r="R8" s="38">
        <f t="shared" si="7"/>
        <v>0.88664987405541562</v>
      </c>
      <c r="S8" s="36">
        <v>380</v>
      </c>
      <c r="T8" s="38">
        <f t="shared" si="8"/>
        <v>0.95717884130982367</v>
      </c>
      <c r="U8" s="36">
        <v>402</v>
      </c>
      <c r="V8" s="38">
        <f t="shared" si="9"/>
        <v>1.0125944584382871</v>
      </c>
      <c r="W8" s="36">
        <v>355</v>
      </c>
      <c r="X8" s="38">
        <f t="shared" si="10"/>
        <v>0.89420654911838793</v>
      </c>
      <c r="Z8" s="25">
        <f>cálculos!O8</f>
        <v>1</v>
      </c>
      <c r="AA8" s="26">
        <f t="shared" si="11"/>
        <v>0.1</v>
      </c>
      <c r="AB8" s="25">
        <f>cálculos!P8</f>
        <v>1</v>
      </c>
      <c r="AC8" s="26">
        <f t="shared" si="12"/>
        <v>0.25</v>
      </c>
      <c r="AE8" s="26">
        <v>1</v>
      </c>
      <c r="AF8" s="33">
        <f>COUNTIF($AC$2:$AC$79,"=1,0")</f>
        <v>13</v>
      </c>
    </row>
    <row r="9" spans="1:32" ht="15" customHeight="1" x14ac:dyDescent="0.25">
      <c r="A9" s="36" t="s">
        <v>5</v>
      </c>
      <c r="B9" s="36" t="s">
        <v>13</v>
      </c>
      <c r="C9" s="37">
        <v>64</v>
      </c>
      <c r="D9" s="37">
        <f t="shared" si="0"/>
        <v>64</v>
      </c>
      <c r="E9" s="36">
        <v>79</v>
      </c>
      <c r="F9" s="38">
        <f t="shared" si="1"/>
        <v>1.234375</v>
      </c>
      <c r="G9" s="36">
        <v>76</v>
      </c>
      <c r="H9" s="38">
        <f t="shared" si="2"/>
        <v>1.1875</v>
      </c>
      <c r="I9" s="36">
        <v>80</v>
      </c>
      <c r="J9" s="38">
        <f t="shared" si="3"/>
        <v>1.25</v>
      </c>
      <c r="K9" s="36">
        <v>90</v>
      </c>
      <c r="L9" s="38">
        <f t="shared" si="4"/>
        <v>1.40625</v>
      </c>
      <c r="M9" s="36">
        <v>89</v>
      </c>
      <c r="N9" s="38">
        <f t="shared" si="5"/>
        <v>1.390625</v>
      </c>
      <c r="O9" s="36">
        <v>89</v>
      </c>
      <c r="P9" s="38">
        <f t="shared" si="6"/>
        <v>1.390625</v>
      </c>
      <c r="Q9" s="36">
        <v>53</v>
      </c>
      <c r="R9" s="38">
        <f t="shared" si="7"/>
        <v>0.828125</v>
      </c>
      <c r="S9" s="36">
        <v>64</v>
      </c>
      <c r="T9" s="38">
        <f t="shared" si="8"/>
        <v>1</v>
      </c>
      <c r="U9" s="36">
        <v>83</v>
      </c>
      <c r="V9" s="38">
        <f t="shared" si="9"/>
        <v>1.296875</v>
      </c>
      <c r="W9" s="36">
        <v>65</v>
      </c>
      <c r="X9" s="38">
        <f t="shared" si="10"/>
        <v>1.015625</v>
      </c>
      <c r="Z9" s="25">
        <f>cálculos!O9</f>
        <v>8</v>
      </c>
      <c r="AA9" s="26">
        <f t="shared" si="11"/>
        <v>0.8</v>
      </c>
      <c r="AB9" s="25">
        <f>cálculos!P9</f>
        <v>4</v>
      </c>
      <c r="AC9" s="26">
        <f t="shared" si="12"/>
        <v>1</v>
      </c>
    </row>
    <row r="10" spans="1:32" x14ac:dyDescent="0.25">
      <c r="A10" s="36" t="s">
        <v>2</v>
      </c>
      <c r="B10" s="36" t="s">
        <v>14</v>
      </c>
      <c r="C10" s="37">
        <v>1512</v>
      </c>
      <c r="D10" s="37">
        <f t="shared" si="0"/>
        <v>1512</v>
      </c>
      <c r="E10" s="36">
        <v>1373</v>
      </c>
      <c r="F10" s="38">
        <f t="shared" si="1"/>
        <v>0.90806878306878303</v>
      </c>
      <c r="G10" s="36">
        <v>1261</v>
      </c>
      <c r="H10" s="38">
        <f t="shared" si="2"/>
        <v>0.83399470899470896</v>
      </c>
      <c r="I10" s="36">
        <v>1234</v>
      </c>
      <c r="J10" s="38">
        <f t="shared" si="3"/>
        <v>0.81613756613756616</v>
      </c>
      <c r="K10" s="36">
        <v>1247</v>
      </c>
      <c r="L10" s="38">
        <f t="shared" si="4"/>
        <v>0.82473544973544977</v>
      </c>
      <c r="M10" s="36">
        <v>1211</v>
      </c>
      <c r="N10" s="38">
        <f t="shared" si="5"/>
        <v>0.80092592592592593</v>
      </c>
      <c r="O10" s="36">
        <v>1249</v>
      </c>
      <c r="P10" s="38">
        <f t="shared" si="6"/>
        <v>0.82605820105820105</v>
      </c>
      <c r="Q10" s="36">
        <v>910</v>
      </c>
      <c r="R10" s="38">
        <f t="shared" si="7"/>
        <v>0.60185185185185186</v>
      </c>
      <c r="S10" s="36">
        <v>1120</v>
      </c>
      <c r="T10" s="38">
        <f t="shared" si="8"/>
        <v>0.7407407407407407</v>
      </c>
      <c r="U10" s="36">
        <v>1087</v>
      </c>
      <c r="V10" s="38">
        <f t="shared" si="9"/>
        <v>0.71891534391534395</v>
      </c>
      <c r="W10" s="36">
        <v>1020</v>
      </c>
      <c r="X10" s="38">
        <f t="shared" si="10"/>
        <v>0.67460317460317465</v>
      </c>
      <c r="Z10" s="25">
        <f>cálculos!O10</f>
        <v>0</v>
      </c>
      <c r="AA10" s="26">
        <f t="shared" si="11"/>
        <v>0</v>
      </c>
      <c r="AB10" s="25">
        <f>cálculos!P10</f>
        <v>0</v>
      </c>
      <c r="AC10" s="26">
        <f t="shared" si="12"/>
        <v>0</v>
      </c>
    </row>
    <row r="11" spans="1:32" x14ac:dyDescent="0.25">
      <c r="A11" s="36" t="s">
        <v>5</v>
      </c>
      <c r="B11" s="36" t="s">
        <v>15</v>
      </c>
      <c r="C11" s="37">
        <v>149</v>
      </c>
      <c r="D11" s="37">
        <f t="shared" si="0"/>
        <v>149</v>
      </c>
      <c r="E11" s="36">
        <v>130</v>
      </c>
      <c r="F11" s="38">
        <f t="shared" si="1"/>
        <v>0.87248322147651003</v>
      </c>
      <c r="G11" s="36">
        <v>145</v>
      </c>
      <c r="H11" s="38">
        <f t="shared" si="2"/>
        <v>0.97315436241610742</v>
      </c>
      <c r="I11" s="36">
        <v>147</v>
      </c>
      <c r="J11" s="38">
        <f t="shared" si="3"/>
        <v>0.98657718120805371</v>
      </c>
      <c r="K11" s="36">
        <v>156</v>
      </c>
      <c r="L11" s="38">
        <f t="shared" si="4"/>
        <v>1.0469798657718121</v>
      </c>
      <c r="M11" s="36">
        <v>149</v>
      </c>
      <c r="N11" s="38">
        <f t="shared" si="5"/>
        <v>1</v>
      </c>
      <c r="O11" s="36">
        <v>165</v>
      </c>
      <c r="P11" s="38">
        <f t="shared" si="6"/>
        <v>1.1073825503355705</v>
      </c>
      <c r="Q11" s="36">
        <v>126</v>
      </c>
      <c r="R11" s="38">
        <f t="shared" si="7"/>
        <v>0.84563758389261745</v>
      </c>
      <c r="S11" s="36">
        <v>128</v>
      </c>
      <c r="T11" s="38">
        <f t="shared" si="8"/>
        <v>0.85906040268456374</v>
      </c>
      <c r="U11" s="36">
        <v>145</v>
      </c>
      <c r="V11" s="38">
        <f t="shared" si="9"/>
        <v>0.97315436241610742</v>
      </c>
      <c r="W11" s="36">
        <v>127</v>
      </c>
      <c r="X11" s="38">
        <f t="shared" si="10"/>
        <v>0.8523489932885906</v>
      </c>
      <c r="Z11" s="25">
        <f>cálculos!O11</f>
        <v>5</v>
      </c>
      <c r="AA11" s="26">
        <f t="shared" si="11"/>
        <v>0.5</v>
      </c>
      <c r="AB11" s="25">
        <f>cálculos!P11</f>
        <v>2</v>
      </c>
      <c r="AC11" s="26">
        <f t="shared" si="12"/>
        <v>0.5</v>
      </c>
      <c r="AE11" s="54" t="s">
        <v>151</v>
      </c>
      <c r="AF11" s="54"/>
    </row>
    <row r="12" spans="1:32" x14ac:dyDescent="0.25">
      <c r="A12" s="36" t="s">
        <v>4</v>
      </c>
      <c r="B12" s="36" t="s">
        <v>16</v>
      </c>
      <c r="C12" s="37">
        <v>397</v>
      </c>
      <c r="D12" s="37">
        <f t="shared" si="0"/>
        <v>397</v>
      </c>
      <c r="E12" s="36">
        <v>396</v>
      </c>
      <c r="F12" s="38">
        <f t="shared" si="1"/>
        <v>0.9974811083123426</v>
      </c>
      <c r="G12" s="36">
        <v>360</v>
      </c>
      <c r="H12" s="38">
        <f t="shared" si="2"/>
        <v>0.90680100755667503</v>
      </c>
      <c r="I12" s="36">
        <v>357</v>
      </c>
      <c r="J12" s="38">
        <f t="shared" si="3"/>
        <v>0.89924433249370272</v>
      </c>
      <c r="K12" s="36">
        <v>383</v>
      </c>
      <c r="L12" s="38">
        <f t="shared" si="4"/>
        <v>0.96473551637279598</v>
      </c>
      <c r="M12" s="36">
        <v>372</v>
      </c>
      <c r="N12" s="38">
        <f t="shared" si="5"/>
        <v>0.93702770780856426</v>
      </c>
      <c r="O12" s="36">
        <v>372</v>
      </c>
      <c r="P12" s="38">
        <f t="shared" si="6"/>
        <v>0.93702770780856426</v>
      </c>
      <c r="Q12" s="36">
        <v>178</v>
      </c>
      <c r="R12" s="38">
        <f t="shared" si="7"/>
        <v>0.44836272040302266</v>
      </c>
      <c r="S12" s="36">
        <v>289</v>
      </c>
      <c r="T12" s="38">
        <f t="shared" si="8"/>
        <v>0.72795969773299751</v>
      </c>
      <c r="U12" s="36">
        <v>375</v>
      </c>
      <c r="V12" s="38">
        <f t="shared" si="9"/>
        <v>0.94458438287153657</v>
      </c>
      <c r="W12" s="36">
        <v>265</v>
      </c>
      <c r="X12" s="38">
        <f t="shared" si="10"/>
        <v>0.66750629722921917</v>
      </c>
      <c r="Z12" s="25">
        <f>cálculos!O12</f>
        <v>7</v>
      </c>
      <c r="AA12" s="26">
        <f t="shared" si="11"/>
        <v>0.70000000000000007</v>
      </c>
      <c r="AB12" s="25">
        <f>cálculos!P12</f>
        <v>4</v>
      </c>
      <c r="AC12" s="26">
        <f t="shared" si="12"/>
        <v>1</v>
      </c>
      <c r="AE12" s="48" t="s">
        <v>149</v>
      </c>
      <c r="AF12" s="48" t="s">
        <v>148</v>
      </c>
    </row>
    <row r="13" spans="1:32" x14ac:dyDescent="0.25">
      <c r="A13" s="36" t="s">
        <v>3</v>
      </c>
      <c r="B13" s="36" t="s">
        <v>17</v>
      </c>
      <c r="C13" s="37">
        <v>641</v>
      </c>
      <c r="D13" s="37">
        <f t="shared" si="0"/>
        <v>641</v>
      </c>
      <c r="E13" s="36">
        <v>482</v>
      </c>
      <c r="F13" s="38">
        <f t="shared" si="1"/>
        <v>0.75195007800312008</v>
      </c>
      <c r="G13" s="36">
        <v>589</v>
      </c>
      <c r="H13" s="38">
        <f t="shared" si="2"/>
        <v>0.91887675507020283</v>
      </c>
      <c r="I13" s="36">
        <v>593</v>
      </c>
      <c r="J13" s="38">
        <f t="shared" si="3"/>
        <v>0.9251170046801872</v>
      </c>
      <c r="K13" s="36">
        <v>557</v>
      </c>
      <c r="L13" s="38">
        <f t="shared" si="4"/>
        <v>0.86895475819032764</v>
      </c>
      <c r="M13" s="36">
        <v>537</v>
      </c>
      <c r="N13" s="38">
        <f t="shared" si="5"/>
        <v>0.83775351014040567</v>
      </c>
      <c r="O13" s="36">
        <v>547</v>
      </c>
      <c r="P13" s="38">
        <f t="shared" si="6"/>
        <v>0.85335413416536665</v>
      </c>
      <c r="Q13" s="36">
        <v>411</v>
      </c>
      <c r="R13" s="38">
        <f t="shared" si="7"/>
        <v>0.64118564742589701</v>
      </c>
      <c r="S13" s="36">
        <v>482</v>
      </c>
      <c r="T13" s="38">
        <f t="shared" si="8"/>
        <v>0.75195007800312008</v>
      </c>
      <c r="U13" s="36">
        <v>540</v>
      </c>
      <c r="V13" s="38">
        <f t="shared" si="9"/>
        <v>0.84243369734789386</v>
      </c>
      <c r="W13" s="36">
        <v>463</v>
      </c>
      <c r="X13" s="38">
        <f t="shared" si="10"/>
        <v>0.72230889235569418</v>
      </c>
      <c r="Z13" s="25">
        <f>cálculos!O13</f>
        <v>0</v>
      </c>
      <c r="AA13" s="26">
        <f t="shared" si="11"/>
        <v>0</v>
      </c>
      <c r="AB13" s="25">
        <f>cálculos!P13</f>
        <v>0</v>
      </c>
      <c r="AC13" s="26">
        <f t="shared" si="12"/>
        <v>0</v>
      </c>
      <c r="AE13" s="45">
        <v>0</v>
      </c>
      <c r="AF13" s="33">
        <f>COUNTIF($AA$2:$AA$79,"=0")</f>
        <v>29</v>
      </c>
    </row>
    <row r="14" spans="1:32" x14ac:dyDescent="0.25">
      <c r="A14" s="36" t="s">
        <v>3</v>
      </c>
      <c r="B14" s="36" t="s">
        <v>18</v>
      </c>
      <c r="C14" s="37">
        <v>185</v>
      </c>
      <c r="D14" s="37">
        <f t="shared" si="0"/>
        <v>185</v>
      </c>
      <c r="E14" s="36">
        <v>131</v>
      </c>
      <c r="F14" s="38">
        <f t="shared" si="1"/>
        <v>0.70810810810810809</v>
      </c>
      <c r="G14" s="36">
        <v>159</v>
      </c>
      <c r="H14" s="38">
        <f t="shared" si="2"/>
        <v>0.85945945945945945</v>
      </c>
      <c r="I14" s="36">
        <v>157</v>
      </c>
      <c r="J14" s="38">
        <f t="shared" si="3"/>
        <v>0.84864864864864864</v>
      </c>
      <c r="K14" s="36">
        <v>146</v>
      </c>
      <c r="L14" s="38">
        <f t="shared" si="4"/>
        <v>0.78918918918918923</v>
      </c>
      <c r="M14" s="36">
        <v>147</v>
      </c>
      <c r="N14" s="38">
        <f t="shared" si="5"/>
        <v>0.79459459459459458</v>
      </c>
      <c r="O14" s="36">
        <v>165</v>
      </c>
      <c r="P14" s="38">
        <f t="shared" si="6"/>
        <v>0.89189189189189189</v>
      </c>
      <c r="Q14" s="36">
        <v>103</v>
      </c>
      <c r="R14" s="38">
        <f t="shared" si="7"/>
        <v>0.55675675675675673</v>
      </c>
      <c r="S14" s="36">
        <v>156</v>
      </c>
      <c r="T14" s="38">
        <f t="shared" si="8"/>
        <v>0.84324324324324329</v>
      </c>
      <c r="U14" s="36">
        <v>174</v>
      </c>
      <c r="V14" s="38">
        <f t="shared" si="9"/>
        <v>0.94054054054054059</v>
      </c>
      <c r="W14" s="36">
        <v>129</v>
      </c>
      <c r="X14" s="38">
        <f t="shared" si="10"/>
        <v>0.69729729729729728</v>
      </c>
      <c r="Z14" s="25">
        <f>cálculos!O14</f>
        <v>0</v>
      </c>
      <c r="AA14" s="26">
        <f t="shared" si="11"/>
        <v>0</v>
      </c>
      <c r="AB14" s="25">
        <f>cálculos!P14</f>
        <v>0</v>
      </c>
      <c r="AC14" s="26">
        <f t="shared" si="12"/>
        <v>0</v>
      </c>
      <c r="AE14" s="45">
        <v>0.1</v>
      </c>
      <c r="AF14" s="33">
        <f>COUNTIF($AA$2:$AA$79,"=0,1")</f>
        <v>12</v>
      </c>
    </row>
    <row r="15" spans="1:32" x14ac:dyDescent="0.25">
      <c r="A15" s="36" t="s">
        <v>5</v>
      </c>
      <c r="B15" s="36" t="s">
        <v>19</v>
      </c>
      <c r="C15" s="37">
        <v>87</v>
      </c>
      <c r="D15" s="37">
        <f t="shared" si="0"/>
        <v>87</v>
      </c>
      <c r="E15" s="36">
        <v>103</v>
      </c>
      <c r="F15" s="38">
        <f t="shared" si="1"/>
        <v>1.1839080459770115</v>
      </c>
      <c r="G15" s="36">
        <v>96</v>
      </c>
      <c r="H15" s="38">
        <f t="shared" si="2"/>
        <v>1.103448275862069</v>
      </c>
      <c r="I15" s="36">
        <v>97</v>
      </c>
      <c r="J15" s="38">
        <f t="shared" si="3"/>
        <v>1.1149425287356323</v>
      </c>
      <c r="K15" s="36">
        <v>123</v>
      </c>
      <c r="L15" s="38">
        <f t="shared" si="4"/>
        <v>1.4137931034482758</v>
      </c>
      <c r="M15" s="36">
        <v>112</v>
      </c>
      <c r="N15" s="38">
        <f t="shared" si="5"/>
        <v>1.2873563218390804</v>
      </c>
      <c r="O15" s="36">
        <v>107</v>
      </c>
      <c r="P15" s="38">
        <f t="shared" si="6"/>
        <v>1.2298850574712643</v>
      </c>
      <c r="Q15" s="36">
        <v>89</v>
      </c>
      <c r="R15" s="38">
        <f t="shared" si="7"/>
        <v>1.0229885057471264</v>
      </c>
      <c r="S15" s="36">
        <v>100</v>
      </c>
      <c r="T15" s="38">
        <f t="shared" si="8"/>
        <v>1.1494252873563218</v>
      </c>
      <c r="U15" s="36">
        <v>119</v>
      </c>
      <c r="V15" s="38">
        <f t="shared" si="9"/>
        <v>1.367816091954023</v>
      </c>
      <c r="W15" s="36">
        <v>90</v>
      </c>
      <c r="X15" s="38">
        <f t="shared" si="10"/>
        <v>1.0344827586206897</v>
      </c>
      <c r="Z15" s="25">
        <f>cálculos!O15</f>
        <v>10</v>
      </c>
      <c r="AA15" s="26">
        <f t="shared" si="11"/>
        <v>1</v>
      </c>
      <c r="AB15" s="25">
        <f>cálculos!P15</f>
        <v>4</v>
      </c>
      <c r="AC15" s="26">
        <f t="shared" si="12"/>
        <v>1</v>
      </c>
      <c r="AE15" s="45">
        <v>0.2</v>
      </c>
      <c r="AF15" s="33">
        <f>COUNTIF($AA$2:$AA$79,"=0,2")</f>
        <v>5</v>
      </c>
    </row>
    <row r="16" spans="1:32" x14ac:dyDescent="0.25">
      <c r="A16" s="36" t="s">
        <v>2</v>
      </c>
      <c r="B16" s="36" t="s">
        <v>20</v>
      </c>
      <c r="C16" s="37">
        <v>241</v>
      </c>
      <c r="D16" s="37">
        <f t="shared" si="0"/>
        <v>241</v>
      </c>
      <c r="E16" s="36">
        <v>186</v>
      </c>
      <c r="F16" s="38">
        <f t="shared" si="1"/>
        <v>0.77178423236514526</v>
      </c>
      <c r="G16" s="36">
        <v>173</v>
      </c>
      <c r="H16" s="38">
        <f t="shared" si="2"/>
        <v>0.71784232365145229</v>
      </c>
      <c r="I16" s="36">
        <v>174</v>
      </c>
      <c r="J16" s="38">
        <f t="shared" si="3"/>
        <v>0.72199170124481327</v>
      </c>
      <c r="K16" s="36">
        <v>161</v>
      </c>
      <c r="L16" s="38">
        <f t="shared" si="4"/>
        <v>0.66804979253112029</v>
      </c>
      <c r="M16" s="36">
        <v>157</v>
      </c>
      <c r="N16" s="38">
        <f t="shared" si="5"/>
        <v>0.65145228215767637</v>
      </c>
      <c r="O16" s="36">
        <v>172</v>
      </c>
      <c r="P16" s="38">
        <f t="shared" si="6"/>
        <v>0.7136929460580913</v>
      </c>
      <c r="Q16" s="36">
        <v>131</v>
      </c>
      <c r="R16" s="38">
        <f t="shared" si="7"/>
        <v>0.54356846473029041</v>
      </c>
      <c r="S16" s="36">
        <v>159</v>
      </c>
      <c r="T16" s="38">
        <f t="shared" si="8"/>
        <v>0.65975103734439833</v>
      </c>
      <c r="U16" s="36">
        <v>199</v>
      </c>
      <c r="V16" s="38">
        <f t="shared" si="9"/>
        <v>0.82572614107883813</v>
      </c>
      <c r="W16" s="36">
        <v>147</v>
      </c>
      <c r="X16" s="38">
        <f t="shared" si="10"/>
        <v>0.60995850622406644</v>
      </c>
      <c r="Z16" s="25">
        <f>cálculos!O16</f>
        <v>1</v>
      </c>
      <c r="AA16" s="26">
        <f t="shared" si="11"/>
        <v>0.1</v>
      </c>
      <c r="AB16" s="25">
        <f>cálculos!P16</f>
        <v>0</v>
      </c>
      <c r="AC16" s="26">
        <f t="shared" si="12"/>
        <v>0</v>
      </c>
      <c r="AE16" s="45">
        <v>0.3</v>
      </c>
      <c r="AF16" s="33">
        <f>COUNTIF($AA$2:$AA$79,"=0,3")</f>
        <v>5</v>
      </c>
    </row>
    <row r="17" spans="1:32" x14ac:dyDescent="0.25">
      <c r="A17" s="36" t="s">
        <v>5</v>
      </c>
      <c r="B17" s="36" t="s">
        <v>21</v>
      </c>
      <c r="C17" s="37">
        <v>2579</v>
      </c>
      <c r="D17" s="37">
        <f t="shared" si="0"/>
        <v>2579</v>
      </c>
      <c r="E17" s="36">
        <v>2365</v>
      </c>
      <c r="F17" s="38">
        <f t="shared" si="1"/>
        <v>0.91702210158976349</v>
      </c>
      <c r="G17" s="36">
        <v>1902</v>
      </c>
      <c r="H17" s="38">
        <f t="shared" si="2"/>
        <v>0.73749515316013958</v>
      </c>
      <c r="I17" s="36">
        <v>1888</v>
      </c>
      <c r="J17" s="38">
        <f t="shared" si="3"/>
        <v>0.73206669251647927</v>
      </c>
      <c r="K17" s="36">
        <v>2082</v>
      </c>
      <c r="L17" s="38">
        <f t="shared" si="4"/>
        <v>0.80728964715005813</v>
      </c>
      <c r="M17" s="36">
        <v>2009</v>
      </c>
      <c r="N17" s="38">
        <f t="shared" si="5"/>
        <v>0.77898410236525784</v>
      </c>
      <c r="O17" s="36">
        <v>1966</v>
      </c>
      <c r="P17" s="38">
        <f t="shared" si="6"/>
        <v>0.76231097324544395</v>
      </c>
      <c r="Q17" s="36">
        <v>1348</v>
      </c>
      <c r="R17" s="38">
        <f t="shared" si="7"/>
        <v>0.52268321054672351</v>
      </c>
      <c r="S17" s="36">
        <v>1760</v>
      </c>
      <c r="T17" s="38">
        <f t="shared" si="8"/>
        <v>0.68243505234587054</v>
      </c>
      <c r="U17" s="36">
        <v>1996</v>
      </c>
      <c r="V17" s="38">
        <f t="shared" si="9"/>
        <v>0.77394338891043035</v>
      </c>
      <c r="W17" s="36">
        <v>1724</v>
      </c>
      <c r="X17" s="38">
        <f t="shared" si="10"/>
        <v>0.66847615354788681</v>
      </c>
      <c r="Z17" s="25">
        <f>cálculos!O17</f>
        <v>2</v>
      </c>
      <c r="AA17" s="26">
        <f t="shared" si="11"/>
        <v>0.2</v>
      </c>
      <c r="AB17" s="25">
        <f>cálculos!P17</f>
        <v>0</v>
      </c>
      <c r="AC17" s="26">
        <f t="shared" si="12"/>
        <v>0</v>
      </c>
      <c r="AE17" s="45">
        <v>0.4</v>
      </c>
      <c r="AF17" s="33">
        <f>COUNTIF($AA$2:$AA$79,"=0,4")</f>
        <v>3</v>
      </c>
    </row>
    <row r="18" spans="1:32" x14ac:dyDescent="0.25">
      <c r="A18" s="36" t="s">
        <v>2</v>
      </c>
      <c r="B18" s="36" t="s">
        <v>22</v>
      </c>
      <c r="C18" s="37">
        <v>5650</v>
      </c>
      <c r="D18" s="37">
        <f t="shared" si="0"/>
        <v>5650</v>
      </c>
      <c r="E18" s="36">
        <v>4914</v>
      </c>
      <c r="F18" s="38">
        <f t="shared" si="1"/>
        <v>0.86973451327433626</v>
      </c>
      <c r="G18" s="36">
        <v>4350</v>
      </c>
      <c r="H18" s="38">
        <f t="shared" si="2"/>
        <v>0.76991150442477874</v>
      </c>
      <c r="I18" s="36">
        <v>4348</v>
      </c>
      <c r="J18" s="38">
        <f t="shared" si="3"/>
        <v>0.76955752212389383</v>
      </c>
      <c r="K18" s="36">
        <v>4715</v>
      </c>
      <c r="L18" s="38">
        <f t="shared" si="4"/>
        <v>0.8345132743362832</v>
      </c>
      <c r="M18" s="36">
        <v>4330</v>
      </c>
      <c r="N18" s="38">
        <f t="shared" si="5"/>
        <v>0.76637168141592915</v>
      </c>
      <c r="O18" s="36">
        <v>4605</v>
      </c>
      <c r="P18" s="38">
        <f t="shared" si="6"/>
        <v>0.81504424778761064</v>
      </c>
      <c r="Q18" s="36">
        <v>3566</v>
      </c>
      <c r="R18" s="38">
        <f t="shared" si="7"/>
        <v>0.63115044247787611</v>
      </c>
      <c r="S18" s="36">
        <v>4357</v>
      </c>
      <c r="T18" s="38">
        <f t="shared" si="8"/>
        <v>0.77115044247787612</v>
      </c>
      <c r="U18" s="36">
        <v>4727</v>
      </c>
      <c r="V18" s="38">
        <f t="shared" si="9"/>
        <v>0.83663716814159295</v>
      </c>
      <c r="W18" s="36">
        <v>4055</v>
      </c>
      <c r="X18" s="38">
        <f t="shared" si="10"/>
        <v>0.71769911504424777</v>
      </c>
      <c r="Z18" s="25">
        <f>cálculos!O18</f>
        <v>0</v>
      </c>
      <c r="AA18" s="26">
        <f t="shared" si="11"/>
        <v>0</v>
      </c>
      <c r="AB18" s="25">
        <f>cálculos!P18</f>
        <v>0</v>
      </c>
      <c r="AC18" s="26">
        <f t="shared" si="12"/>
        <v>0</v>
      </c>
      <c r="AE18" s="45">
        <v>0.5</v>
      </c>
      <c r="AF18" s="33">
        <f>COUNTIF($AA$2:$AA$79,"=0,5")</f>
        <v>4</v>
      </c>
    </row>
    <row r="19" spans="1:32" x14ac:dyDescent="0.25">
      <c r="A19" s="36" t="s">
        <v>5</v>
      </c>
      <c r="B19" s="36" t="s">
        <v>23</v>
      </c>
      <c r="C19" s="37">
        <v>435</v>
      </c>
      <c r="D19" s="37">
        <f t="shared" si="0"/>
        <v>435</v>
      </c>
      <c r="E19" s="36">
        <v>400</v>
      </c>
      <c r="F19" s="38">
        <f t="shared" si="1"/>
        <v>0.91954022988505746</v>
      </c>
      <c r="G19" s="36">
        <v>352</v>
      </c>
      <c r="H19" s="38">
        <f t="shared" si="2"/>
        <v>0.80919540229885056</v>
      </c>
      <c r="I19" s="36">
        <v>358</v>
      </c>
      <c r="J19" s="38">
        <f t="shared" si="3"/>
        <v>0.82298850574712645</v>
      </c>
      <c r="K19" s="36">
        <v>330</v>
      </c>
      <c r="L19" s="38">
        <f t="shared" si="4"/>
        <v>0.75862068965517238</v>
      </c>
      <c r="M19" s="36">
        <v>344</v>
      </c>
      <c r="N19" s="38">
        <f t="shared" si="5"/>
        <v>0.79080459770114941</v>
      </c>
      <c r="O19" s="36">
        <v>321</v>
      </c>
      <c r="P19" s="38">
        <f t="shared" si="6"/>
        <v>0.73793103448275865</v>
      </c>
      <c r="Q19" s="36">
        <v>313</v>
      </c>
      <c r="R19" s="38">
        <f t="shared" si="7"/>
        <v>0.7195402298850575</v>
      </c>
      <c r="S19" s="36">
        <v>361</v>
      </c>
      <c r="T19" s="38">
        <f t="shared" si="8"/>
        <v>0.8298850574712644</v>
      </c>
      <c r="U19" s="36">
        <v>411</v>
      </c>
      <c r="V19" s="38">
        <f t="shared" si="9"/>
        <v>0.94482758620689655</v>
      </c>
      <c r="W19" s="36">
        <v>358</v>
      </c>
      <c r="X19" s="38">
        <f t="shared" si="10"/>
        <v>0.82298850574712645</v>
      </c>
      <c r="Z19" s="25">
        <f>cálculos!O19</f>
        <v>3</v>
      </c>
      <c r="AA19" s="26">
        <f t="shared" si="11"/>
        <v>0.30000000000000004</v>
      </c>
      <c r="AB19" s="25">
        <f>cálculos!P19</f>
        <v>1</v>
      </c>
      <c r="AC19" s="26">
        <f t="shared" si="12"/>
        <v>0.25</v>
      </c>
      <c r="AE19" s="45">
        <v>0.6</v>
      </c>
      <c r="AF19" s="33">
        <f>COUNTIF($AA$2:$AA$79,"=0,6")</f>
        <v>5</v>
      </c>
    </row>
    <row r="20" spans="1:32" x14ac:dyDescent="0.25">
      <c r="A20" s="36" t="s">
        <v>4</v>
      </c>
      <c r="B20" s="36" t="s">
        <v>24</v>
      </c>
      <c r="C20" s="37">
        <v>1575</v>
      </c>
      <c r="D20" s="37">
        <f t="shared" si="0"/>
        <v>1575</v>
      </c>
      <c r="E20" s="36">
        <v>528</v>
      </c>
      <c r="F20" s="38">
        <f t="shared" si="1"/>
        <v>0.33523809523809522</v>
      </c>
      <c r="G20" s="36">
        <v>838</v>
      </c>
      <c r="H20" s="38">
        <f t="shared" si="2"/>
        <v>0.53206349206349202</v>
      </c>
      <c r="I20" s="36">
        <v>834</v>
      </c>
      <c r="J20" s="38">
        <f t="shared" si="3"/>
        <v>0.52952380952380951</v>
      </c>
      <c r="K20" s="36">
        <v>908</v>
      </c>
      <c r="L20" s="38">
        <f t="shared" si="4"/>
        <v>0.57650793650793652</v>
      </c>
      <c r="M20" s="36">
        <v>887</v>
      </c>
      <c r="N20" s="38">
        <f t="shared" si="5"/>
        <v>0.56317460317460322</v>
      </c>
      <c r="O20" s="36">
        <v>858</v>
      </c>
      <c r="P20" s="38">
        <f t="shared" si="6"/>
        <v>0.54476190476190478</v>
      </c>
      <c r="Q20" s="36">
        <v>641</v>
      </c>
      <c r="R20" s="38">
        <f t="shared" si="7"/>
        <v>0.406984126984127</v>
      </c>
      <c r="S20" s="36">
        <v>837</v>
      </c>
      <c r="T20" s="38">
        <f t="shared" si="8"/>
        <v>0.53142857142857147</v>
      </c>
      <c r="U20" s="36">
        <v>956</v>
      </c>
      <c r="V20" s="38">
        <f t="shared" si="9"/>
        <v>0.60698412698412696</v>
      </c>
      <c r="W20" s="36">
        <v>851</v>
      </c>
      <c r="X20" s="38">
        <f t="shared" si="10"/>
        <v>0.54031746031746031</v>
      </c>
      <c r="Z20" s="25">
        <f>cálculos!O20</f>
        <v>1</v>
      </c>
      <c r="AA20" s="26">
        <f t="shared" si="11"/>
        <v>0.1</v>
      </c>
      <c r="AB20" s="25">
        <f>cálculos!P20</f>
        <v>0</v>
      </c>
      <c r="AC20" s="26">
        <f t="shared" si="12"/>
        <v>0</v>
      </c>
      <c r="AE20" s="45">
        <v>0.7</v>
      </c>
      <c r="AF20" s="33">
        <f>COUNTIF($AA$2:$AA$79,"=0,7")</f>
        <v>6</v>
      </c>
    </row>
    <row r="21" spans="1:32" x14ac:dyDescent="0.25">
      <c r="A21" s="36" t="s">
        <v>3</v>
      </c>
      <c r="B21" s="36" t="s">
        <v>25</v>
      </c>
      <c r="C21" s="37">
        <v>406</v>
      </c>
      <c r="D21" s="37">
        <f t="shared" si="0"/>
        <v>406</v>
      </c>
      <c r="E21" s="36">
        <v>293</v>
      </c>
      <c r="F21" s="38">
        <f t="shared" si="1"/>
        <v>0.72167487684729059</v>
      </c>
      <c r="G21" s="36">
        <v>292</v>
      </c>
      <c r="H21" s="38">
        <f t="shared" si="2"/>
        <v>0.71921182266009853</v>
      </c>
      <c r="I21" s="36">
        <v>282</v>
      </c>
      <c r="J21" s="38">
        <f t="shared" si="3"/>
        <v>0.69458128078817738</v>
      </c>
      <c r="K21" s="36">
        <v>199</v>
      </c>
      <c r="L21" s="38">
        <f t="shared" si="4"/>
        <v>0.49014778325123154</v>
      </c>
      <c r="M21" s="36">
        <v>183</v>
      </c>
      <c r="N21" s="38">
        <f t="shared" si="5"/>
        <v>0.45073891625615764</v>
      </c>
      <c r="O21" s="36">
        <v>197</v>
      </c>
      <c r="P21" s="38">
        <f t="shared" si="6"/>
        <v>0.48522167487684731</v>
      </c>
      <c r="Q21" s="36">
        <v>166</v>
      </c>
      <c r="R21" s="38">
        <f t="shared" si="7"/>
        <v>0.40886699507389163</v>
      </c>
      <c r="S21" s="36">
        <v>157</v>
      </c>
      <c r="T21" s="38">
        <f t="shared" si="8"/>
        <v>0.38669950738916259</v>
      </c>
      <c r="U21" s="36">
        <v>225</v>
      </c>
      <c r="V21" s="38">
        <f t="shared" si="9"/>
        <v>0.55418719211822665</v>
      </c>
      <c r="W21" s="36">
        <v>175</v>
      </c>
      <c r="X21" s="38">
        <f t="shared" si="10"/>
        <v>0.43103448275862066</v>
      </c>
      <c r="Z21" s="25">
        <f>cálculos!O21</f>
        <v>0</v>
      </c>
      <c r="AA21" s="26">
        <f t="shared" si="11"/>
        <v>0</v>
      </c>
      <c r="AB21" s="25">
        <f>cálculos!P21</f>
        <v>0</v>
      </c>
      <c r="AC21" s="26">
        <f t="shared" si="12"/>
        <v>0</v>
      </c>
      <c r="AE21" s="45">
        <v>0.8</v>
      </c>
      <c r="AF21" s="33">
        <f>COUNTIF($AA$2:$AA$79,"=0,8")</f>
        <v>4</v>
      </c>
    </row>
    <row r="22" spans="1:32" x14ac:dyDescent="0.25">
      <c r="A22" s="36" t="s">
        <v>2</v>
      </c>
      <c r="B22" s="36" t="s">
        <v>26</v>
      </c>
      <c r="C22" s="37">
        <v>180</v>
      </c>
      <c r="D22" s="37">
        <f t="shared" si="0"/>
        <v>180</v>
      </c>
      <c r="E22" s="36">
        <v>25</v>
      </c>
      <c r="F22" s="38">
        <f t="shared" si="1"/>
        <v>0.1388888888888889</v>
      </c>
      <c r="G22" s="36">
        <v>146</v>
      </c>
      <c r="H22" s="38">
        <f t="shared" si="2"/>
        <v>0.81111111111111112</v>
      </c>
      <c r="I22" s="36">
        <v>146</v>
      </c>
      <c r="J22" s="38">
        <f t="shared" si="3"/>
        <v>0.81111111111111112</v>
      </c>
      <c r="K22" s="36">
        <v>147</v>
      </c>
      <c r="L22" s="38">
        <f t="shared" si="4"/>
        <v>0.81666666666666665</v>
      </c>
      <c r="M22" s="36">
        <v>154</v>
      </c>
      <c r="N22" s="38">
        <f t="shared" si="5"/>
        <v>0.85555555555555551</v>
      </c>
      <c r="O22" s="36">
        <v>129</v>
      </c>
      <c r="P22" s="38">
        <f t="shared" si="6"/>
        <v>0.71666666666666667</v>
      </c>
      <c r="Q22" s="36">
        <v>10</v>
      </c>
      <c r="R22" s="38">
        <f t="shared" si="7"/>
        <v>5.5555555555555552E-2</v>
      </c>
      <c r="S22" s="36">
        <v>133</v>
      </c>
      <c r="T22" s="38">
        <f t="shared" si="8"/>
        <v>0.73888888888888893</v>
      </c>
      <c r="U22" s="36">
        <v>139</v>
      </c>
      <c r="V22" s="38">
        <f t="shared" si="9"/>
        <v>0.77222222222222225</v>
      </c>
      <c r="W22" s="36">
        <v>124</v>
      </c>
      <c r="X22" s="38">
        <f t="shared" si="10"/>
        <v>0.68888888888888888</v>
      </c>
      <c r="Z22" s="25">
        <f>cálculos!O22</f>
        <v>1</v>
      </c>
      <c r="AA22" s="26">
        <f t="shared" si="11"/>
        <v>0.1</v>
      </c>
      <c r="AB22" s="25">
        <f>cálculos!P22</f>
        <v>0</v>
      </c>
      <c r="AC22" s="26">
        <f t="shared" si="12"/>
        <v>0</v>
      </c>
      <c r="AE22" s="45">
        <v>0.9</v>
      </c>
      <c r="AF22" s="33">
        <f>COUNTIF($AA$2:$AA$79,"=0,9")</f>
        <v>4</v>
      </c>
    </row>
    <row r="23" spans="1:32" x14ac:dyDescent="0.25">
      <c r="A23" s="36" t="s">
        <v>5</v>
      </c>
      <c r="B23" s="36" t="s">
        <v>27</v>
      </c>
      <c r="C23" s="37">
        <v>58</v>
      </c>
      <c r="D23" s="37">
        <f t="shared" si="0"/>
        <v>58</v>
      </c>
      <c r="E23" s="36">
        <v>36</v>
      </c>
      <c r="F23" s="38">
        <f t="shared" si="1"/>
        <v>0.62068965517241381</v>
      </c>
      <c r="G23" s="36">
        <v>50</v>
      </c>
      <c r="H23" s="38">
        <f t="shared" si="2"/>
        <v>0.86206896551724133</v>
      </c>
      <c r="I23" s="36">
        <v>48</v>
      </c>
      <c r="J23" s="38">
        <f t="shared" si="3"/>
        <v>0.82758620689655171</v>
      </c>
      <c r="K23" s="36">
        <v>45</v>
      </c>
      <c r="L23" s="38">
        <f t="shared" si="4"/>
        <v>0.77586206896551724</v>
      </c>
      <c r="M23" s="36">
        <v>39</v>
      </c>
      <c r="N23" s="38">
        <f t="shared" si="5"/>
        <v>0.67241379310344829</v>
      </c>
      <c r="O23" s="36">
        <v>47</v>
      </c>
      <c r="P23" s="38">
        <f t="shared" si="6"/>
        <v>0.81034482758620685</v>
      </c>
      <c r="Q23" s="36">
        <v>12</v>
      </c>
      <c r="R23" s="38">
        <f t="shared" si="7"/>
        <v>0.20689655172413793</v>
      </c>
      <c r="S23" s="36">
        <v>72</v>
      </c>
      <c r="T23" s="38">
        <f t="shared" si="8"/>
        <v>1.2413793103448276</v>
      </c>
      <c r="U23" s="36">
        <v>64</v>
      </c>
      <c r="V23" s="38">
        <f t="shared" si="9"/>
        <v>1.103448275862069</v>
      </c>
      <c r="W23" s="36">
        <v>72</v>
      </c>
      <c r="X23" s="38">
        <f t="shared" si="10"/>
        <v>1.2413793103448276</v>
      </c>
      <c r="Z23" s="25">
        <f>cálculos!O23</f>
        <v>4</v>
      </c>
      <c r="AA23" s="26">
        <f t="shared" si="11"/>
        <v>0.4</v>
      </c>
      <c r="AB23" s="25">
        <f>cálculos!P23</f>
        <v>1</v>
      </c>
      <c r="AC23" s="26">
        <f t="shared" si="12"/>
        <v>0.25</v>
      </c>
      <c r="AE23" s="45">
        <v>1</v>
      </c>
      <c r="AF23" s="33">
        <f>COUNTIF($AA$2:$AA$79,"=1,0")</f>
        <v>1</v>
      </c>
    </row>
    <row r="24" spans="1:32" x14ac:dyDescent="0.25">
      <c r="A24" s="36" t="s">
        <v>2</v>
      </c>
      <c r="B24" s="36" t="s">
        <v>28</v>
      </c>
      <c r="C24" s="37">
        <v>505</v>
      </c>
      <c r="D24" s="37">
        <f t="shared" si="0"/>
        <v>505</v>
      </c>
      <c r="E24" s="36">
        <v>376</v>
      </c>
      <c r="F24" s="38">
        <f t="shared" si="1"/>
        <v>0.74455445544554455</v>
      </c>
      <c r="G24" s="36">
        <v>460</v>
      </c>
      <c r="H24" s="38">
        <f t="shared" si="2"/>
        <v>0.91089108910891092</v>
      </c>
      <c r="I24" s="36">
        <v>459</v>
      </c>
      <c r="J24" s="38">
        <f t="shared" si="3"/>
        <v>0.90891089108910894</v>
      </c>
      <c r="K24" s="36">
        <v>432</v>
      </c>
      <c r="L24" s="38">
        <f t="shared" si="4"/>
        <v>0.85544554455445543</v>
      </c>
      <c r="M24" s="36">
        <v>429</v>
      </c>
      <c r="N24" s="38">
        <f t="shared" si="5"/>
        <v>0.84950495049504948</v>
      </c>
      <c r="O24" s="36">
        <v>435</v>
      </c>
      <c r="P24" s="38">
        <f t="shared" si="6"/>
        <v>0.86138613861386137</v>
      </c>
      <c r="Q24" s="36">
        <v>399</v>
      </c>
      <c r="R24" s="38">
        <f t="shared" si="7"/>
        <v>0.79009900990099013</v>
      </c>
      <c r="S24" s="36">
        <v>460</v>
      </c>
      <c r="T24" s="38">
        <f t="shared" si="8"/>
        <v>0.91089108910891092</v>
      </c>
      <c r="U24" s="36">
        <v>501</v>
      </c>
      <c r="V24" s="38">
        <f t="shared" si="9"/>
        <v>0.99207920792079207</v>
      </c>
      <c r="W24" s="36">
        <v>455</v>
      </c>
      <c r="X24" s="38">
        <f t="shared" si="10"/>
        <v>0.90099009900990101</v>
      </c>
      <c r="Z24" s="25">
        <f>cálculos!O24</f>
        <v>1</v>
      </c>
      <c r="AA24" s="26">
        <f t="shared" si="11"/>
        <v>0.1</v>
      </c>
      <c r="AB24" s="25">
        <f>cálculos!P24</f>
        <v>1</v>
      </c>
      <c r="AC24" s="26">
        <f t="shared" si="12"/>
        <v>0.25</v>
      </c>
    </row>
    <row r="25" spans="1:32" x14ac:dyDescent="0.25">
      <c r="A25" s="36" t="s">
        <v>5</v>
      </c>
      <c r="B25" s="36" t="s">
        <v>29</v>
      </c>
      <c r="C25" s="37">
        <v>84</v>
      </c>
      <c r="D25" s="37">
        <f t="shared" si="0"/>
        <v>84</v>
      </c>
      <c r="E25" s="36">
        <v>85</v>
      </c>
      <c r="F25" s="38">
        <f t="shared" si="1"/>
        <v>1.0119047619047619</v>
      </c>
      <c r="G25" s="36">
        <v>82</v>
      </c>
      <c r="H25" s="38">
        <f t="shared" si="2"/>
        <v>0.97619047619047616</v>
      </c>
      <c r="I25" s="36">
        <v>77</v>
      </c>
      <c r="J25" s="38">
        <f t="shared" si="3"/>
        <v>0.91666666666666663</v>
      </c>
      <c r="K25" s="36">
        <v>89</v>
      </c>
      <c r="L25" s="38">
        <f t="shared" si="4"/>
        <v>1.0595238095238095</v>
      </c>
      <c r="M25" s="36">
        <v>83</v>
      </c>
      <c r="N25" s="38">
        <f t="shared" si="5"/>
        <v>0.98809523809523814</v>
      </c>
      <c r="O25" s="36">
        <v>86</v>
      </c>
      <c r="P25" s="38">
        <f t="shared" si="6"/>
        <v>1.0238095238095237</v>
      </c>
      <c r="Q25" s="36">
        <v>68</v>
      </c>
      <c r="R25" s="38">
        <f t="shared" si="7"/>
        <v>0.80952380952380953</v>
      </c>
      <c r="S25" s="36">
        <v>85</v>
      </c>
      <c r="T25" s="38">
        <f t="shared" si="8"/>
        <v>1.0119047619047619</v>
      </c>
      <c r="U25" s="36">
        <v>79</v>
      </c>
      <c r="V25" s="38">
        <f t="shared" si="9"/>
        <v>0.94047619047619047</v>
      </c>
      <c r="W25" s="36">
        <v>75</v>
      </c>
      <c r="X25" s="38">
        <f t="shared" si="10"/>
        <v>0.8928571428571429</v>
      </c>
      <c r="Z25" s="25">
        <f>cálculos!O25</f>
        <v>8</v>
      </c>
      <c r="AA25" s="26">
        <f t="shared" si="11"/>
        <v>0.8</v>
      </c>
      <c r="AB25" s="25">
        <f>cálculos!P25</f>
        <v>3</v>
      </c>
      <c r="AC25" s="26">
        <f t="shared" si="12"/>
        <v>0.75</v>
      </c>
    </row>
    <row r="26" spans="1:32" x14ac:dyDescent="0.25">
      <c r="A26" s="36" t="s">
        <v>3</v>
      </c>
      <c r="B26" s="36" t="s">
        <v>30</v>
      </c>
      <c r="C26" s="37">
        <v>287</v>
      </c>
      <c r="D26" s="37">
        <f t="shared" si="0"/>
        <v>287</v>
      </c>
      <c r="E26" s="36">
        <v>261</v>
      </c>
      <c r="F26" s="38">
        <f t="shared" si="1"/>
        <v>0.90940766550522645</v>
      </c>
      <c r="G26" s="36">
        <v>241</v>
      </c>
      <c r="H26" s="38">
        <f t="shared" si="2"/>
        <v>0.83972125435540068</v>
      </c>
      <c r="I26" s="36">
        <v>247</v>
      </c>
      <c r="J26" s="38">
        <f t="shared" si="3"/>
        <v>0.86062717770034847</v>
      </c>
      <c r="K26" s="36">
        <v>240</v>
      </c>
      <c r="L26" s="38">
        <f t="shared" si="4"/>
        <v>0.83623693379790942</v>
      </c>
      <c r="M26" s="36">
        <v>229</v>
      </c>
      <c r="N26" s="38">
        <f t="shared" si="5"/>
        <v>0.79790940766550522</v>
      </c>
      <c r="O26" s="36">
        <v>247</v>
      </c>
      <c r="P26" s="38">
        <f t="shared" si="6"/>
        <v>0.86062717770034847</v>
      </c>
      <c r="Q26" s="36">
        <v>223</v>
      </c>
      <c r="R26" s="38">
        <f t="shared" si="7"/>
        <v>0.77700348432055744</v>
      </c>
      <c r="S26" s="36">
        <v>255</v>
      </c>
      <c r="T26" s="38">
        <f t="shared" si="8"/>
        <v>0.88850174216027877</v>
      </c>
      <c r="U26" s="36">
        <v>244</v>
      </c>
      <c r="V26" s="38">
        <f t="shared" si="9"/>
        <v>0.85017421602787457</v>
      </c>
      <c r="W26" s="36">
        <v>224</v>
      </c>
      <c r="X26" s="38">
        <f t="shared" si="10"/>
        <v>0.78048780487804881</v>
      </c>
      <c r="Z26" s="25">
        <f>cálculos!O26</f>
        <v>2</v>
      </c>
      <c r="AA26" s="26">
        <f t="shared" si="11"/>
        <v>0.2</v>
      </c>
      <c r="AB26" s="25">
        <f>cálculos!P26</f>
        <v>1</v>
      </c>
      <c r="AC26" s="26">
        <f t="shared" si="12"/>
        <v>0.25</v>
      </c>
    </row>
    <row r="27" spans="1:32" x14ac:dyDescent="0.25">
      <c r="A27" s="36" t="s">
        <v>2</v>
      </c>
      <c r="B27" s="36" t="s">
        <v>31</v>
      </c>
      <c r="C27" s="37">
        <v>267</v>
      </c>
      <c r="D27" s="37">
        <f t="shared" si="0"/>
        <v>267</v>
      </c>
      <c r="E27" s="36">
        <v>138</v>
      </c>
      <c r="F27" s="38">
        <f t="shared" si="1"/>
        <v>0.5168539325842697</v>
      </c>
      <c r="G27" s="36">
        <v>91</v>
      </c>
      <c r="H27" s="38">
        <f t="shared" si="2"/>
        <v>0.34082397003745318</v>
      </c>
      <c r="I27" s="36">
        <v>92</v>
      </c>
      <c r="J27" s="38">
        <f t="shared" si="3"/>
        <v>0.34456928838951312</v>
      </c>
      <c r="K27" s="36">
        <v>94</v>
      </c>
      <c r="L27" s="38">
        <f t="shared" si="4"/>
        <v>0.35205992509363299</v>
      </c>
      <c r="M27" s="36">
        <v>95</v>
      </c>
      <c r="N27" s="38">
        <f t="shared" si="5"/>
        <v>0.35580524344569286</v>
      </c>
      <c r="O27" s="36">
        <v>90</v>
      </c>
      <c r="P27" s="38">
        <f t="shared" si="6"/>
        <v>0.33707865168539325</v>
      </c>
      <c r="Q27" s="36">
        <v>78</v>
      </c>
      <c r="R27" s="38">
        <f t="shared" si="7"/>
        <v>0.29213483146067415</v>
      </c>
      <c r="S27" s="36">
        <v>100</v>
      </c>
      <c r="T27" s="38">
        <f t="shared" si="8"/>
        <v>0.37453183520599254</v>
      </c>
      <c r="U27" s="36">
        <v>91</v>
      </c>
      <c r="V27" s="38">
        <f t="shared" si="9"/>
        <v>0.34082397003745318</v>
      </c>
      <c r="W27" s="36">
        <v>105</v>
      </c>
      <c r="X27" s="38">
        <f t="shared" si="10"/>
        <v>0.39325842696629215</v>
      </c>
      <c r="Z27" s="25">
        <f>cálculos!O27</f>
        <v>0</v>
      </c>
      <c r="AA27" s="26">
        <f t="shared" si="11"/>
        <v>0</v>
      </c>
      <c r="AB27" s="25">
        <f>cálculos!P27</f>
        <v>0</v>
      </c>
      <c r="AC27" s="26">
        <f t="shared" si="12"/>
        <v>0</v>
      </c>
    </row>
    <row r="28" spans="1:32" x14ac:dyDescent="0.25">
      <c r="A28" s="36" t="s">
        <v>4</v>
      </c>
      <c r="B28" s="36" t="s">
        <v>32</v>
      </c>
      <c r="C28" s="37">
        <v>133</v>
      </c>
      <c r="D28" s="37">
        <f t="shared" si="0"/>
        <v>133</v>
      </c>
      <c r="E28" s="36">
        <v>90</v>
      </c>
      <c r="F28" s="38">
        <f t="shared" si="1"/>
        <v>0.67669172932330823</v>
      </c>
      <c r="G28" s="36">
        <v>139</v>
      </c>
      <c r="H28" s="38">
        <f t="shared" si="2"/>
        <v>1.0451127819548873</v>
      </c>
      <c r="I28" s="36">
        <v>145</v>
      </c>
      <c r="J28" s="38">
        <f t="shared" si="3"/>
        <v>1.0902255639097744</v>
      </c>
      <c r="K28" s="36">
        <v>131</v>
      </c>
      <c r="L28" s="38">
        <f t="shared" si="4"/>
        <v>0.98496240601503759</v>
      </c>
      <c r="M28" s="36">
        <v>133</v>
      </c>
      <c r="N28" s="38">
        <f t="shared" si="5"/>
        <v>1</v>
      </c>
      <c r="O28" s="36">
        <v>135</v>
      </c>
      <c r="P28" s="38">
        <f t="shared" si="6"/>
        <v>1.0150375939849625</v>
      </c>
      <c r="Q28" s="36">
        <v>138</v>
      </c>
      <c r="R28" s="38">
        <f t="shared" si="7"/>
        <v>1.0375939849624061</v>
      </c>
      <c r="S28" s="36">
        <v>120</v>
      </c>
      <c r="T28" s="38">
        <f t="shared" si="8"/>
        <v>0.90225563909774431</v>
      </c>
      <c r="U28" s="36">
        <v>123</v>
      </c>
      <c r="V28" s="38">
        <f t="shared" si="9"/>
        <v>0.92481203007518797</v>
      </c>
      <c r="W28" s="36">
        <v>117</v>
      </c>
      <c r="X28" s="38">
        <f t="shared" si="10"/>
        <v>0.87969924812030076</v>
      </c>
      <c r="Z28" s="25">
        <f>cálculos!O28</f>
        <v>5</v>
      </c>
      <c r="AA28" s="26">
        <f t="shared" si="11"/>
        <v>0.5</v>
      </c>
      <c r="AB28" s="25">
        <f>cálculos!P28</f>
        <v>3</v>
      </c>
      <c r="AC28" s="26">
        <f t="shared" si="12"/>
        <v>0.75</v>
      </c>
    </row>
    <row r="29" spans="1:32" x14ac:dyDescent="0.25">
      <c r="A29" s="36" t="s">
        <v>5</v>
      </c>
      <c r="B29" s="36" t="s">
        <v>33</v>
      </c>
      <c r="C29" s="37">
        <v>418</v>
      </c>
      <c r="D29" s="37">
        <f t="shared" si="0"/>
        <v>418</v>
      </c>
      <c r="E29" s="36">
        <v>418</v>
      </c>
      <c r="F29" s="38">
        <f t="shared" si="1"/>
        <v>1</v>
      </c>
      <c r="G29" s="36">
        <v>339</v>
      </c>
      <c r="H29" s="38">
        <f t="shared" si="2"/>
        <v>0.81100478468899517</v>
      </c>
      <c r="I29" s="36">
        <v>341</v>
      </c>
      <c r="J29" s="38">
        <f t="shared" si="3"/>
        <v>0.81578947368421051</v>
      </c>
      <c r="K29" s="36">
        <v>368</v>
      </c>
      <c r="L29" s="38">
        <f t="shared" si="4"/>
        <v>0.88038277511961727</v>
      </c>
      <c r="M29" s="36">
        <v>343</v>
      </c>
      <c r="N29" s="38">
        <f t="shared" si="5"/>
        <v>0.82057416267942584</v>
      </c>
      <c r="O29" s="36">
        <v>362</v>
      </c>
      <c r="P29" s="38">
        <f t="shared" si="6"/>
        <v>0.86602870813397126</v>
      </c>
      <c r="Q29" s="36">
        <v>20</v>
      </c>
      <c r="R29" s="38">
        <f t="shared" si="7"/>
        <v>4.784688995215311E-2</v>
      </c>
      <c r="S29" s="36">
        <v>301</v>
      </c>
      <c r="T29" s="38">
        <f t="shared" si="8"/>
        <v>0.72009569377990434</v>
      </c>
      <c r="U29" s="36">
        <v>361</v>
      </c>
      <c r="V29" s="38">
        <f t="shared" si="9"/>
        <v>0.86363636363636365</v>
      </c>
      <c r="W29" s="36">
        <v>290</v>
      </c>
      <c r="X29" s="38">
        <f t="shared" si="10"/>
        <v>0.69377990430622005</v>
      </c>
      <c r="Z29" s="25">
        <f>cálculos!O29</f>
        <v>3</v>
      </c>
      <c r="AA29" s="26">
        <f t="shared" si="11"/>
        <v>0.30000000000000004</v>
      </c>
      <c r="AB29" s="25">
        <f>cálculos!P29</f>
        <v>1</v>
      </c>
      <c r="AC29" s="26">
        <f t="shared" si="12"/>
        <v>0.25</v>
      </c>
    </row>
    <row r="30" spans="1:32" x14ac:dyDescent="0.25">
      <c r="A30" s="36" t="s">
        <v>2</v>
      </c>
      <c r="B30" s="36" t="s">
        <v>34</v>
      </c>
      <c r="C30" s="37">
        <v>1789</v>
      </c>
      <c r="D30" s="37">
        <f t="shared" si="0"/>
        <v>1789</v>
      </c>
      <c r="E30" s="36">
        <v>1474</v>
      </c>
      <c r="F30" s="38">
        <f t="shared" si="1"/>
        <v>0.82392397987702626</v>
      </c>
      <c r="G30" s="36">
        <v>1043</v>
      </c>
      <c r="H30" s="38">
        <f t="shared" si="2"/>
        <v>0.58300726662940194</v>
      </c>
      <c r="I30" s="36">
        <v>1037</v>
      </c>
      <c r="J30" s="38">
        <f t="shared" si="3"/>
        <v>0.57965343767467858</v>
      </c>
      <c r="K30" s="36">
        <v>1146</v>
      </c>
      <c r="L30" s="38">
        <f t="shared" si="4"/>
        <v>0.64058133035215203</v>
      </c>
      <c r="M30" s="36">
        <v>1093</v>
      </c>
      <c r="N30" s="38">
        <f t="shared" si="5"/>
        <v>0.61095584125209612</v>
      </c>
      <c r="O30" s="36">
        <v>1070</v>
      </c>
      <c r="P30" s="38">
        <f t="shared" si="6"/>
        <v>0.59809949692565678</v>
      </c>
      <c r="Q30" s="36">
        <v>853</v>
      </c>
      <c r="R30" s="38">
        <f t="shared" si="7"/>
        <v>0.47680268306316376</v>
      </c>
      <c r="S30" s="36">
        <v>1057</v>
      </c>
      <c r="T30" s="38">
        <f t="shared" si="8"/>
        <v>0.5908328675237563</v>
      </c>
      <c r="U30" s="36">
        <v>1112</v>
      </c>
      <c r="V30" s="38">
        <f t="shared" si="9"/>
        <v>0.62157629960871996</v>
      </c>
      <c r="W30" s="36">
        <v>977</v>
      </c>
      <c r="X30" s="38">
        <f t="shared" si="10"/>
        <v>0.54611514812744555</v>
      </c>
      <c r="Z30" s="25">
        <f>cálculos!O30</f>
        <v>0</v>
      </c>
      <c r="AA30" s="26">
        <f t="shared" si="11"/>
        <v>0</v>
      </c>
      <c r="AB30" s="25">
        <f>cálculos!P30</f>
        <v>0</v>
      </c>
      <c r="AC30" s="26">
        <f t="shared" si="12"/>
        <v>0</v>
      </c>
    </row>
    <row r="31" spans="1:32" x14ac:dyDescent="0.25">
      <c r="A31" s="36" t="s">
        <v>2</v>
      </c>
      <c r="B31" s="36" t="s">
        <v>35</v>
      </c>
      <c r="C31" s="37">
        <v>397</v>
      </c>
      <c r="D31" s="37">
        <f t="shared" si="0"/>
        <v>397</v>
      </c>
      <c r="E31" s="36">
        <v>359</v>
      </c>
      <c r="F31" s="38">
        <f t="shared" si="1"/>
        <v>0.90428211586901763</v>
      </c>
      <c r="G31" s="36">
        <v>376</v>
      </c>
      <c r="H31" s="38">
        <f t="shared" si="2"/>
        <v>0.94710327455919396</v>
      </c>
      <c r="I31" s="36">
        <v>376</v>
      </c>
      <c r="J31" s="38">
        <f t="shared" si="3"/>
        <v>0.94710327455919396</v>
      </c>
      <c r="K31" s="36">
        <v>360</v>
      </c>
      <c r="L31" s="38">
        <f t="shared" si="4"/>
        <v>0.90680100755667503</v>
      </c>
      <c r="M31" s="36">
        <v>351</v>
      </c>
      <c r="N31" s="38">
        <f t="shared" si="5"/>
        <v>0.88413098236775822</v>
      </c>
      <c r="O31" s="36">
        <v>360</v>
      </c>
      <c r="P31" s="38">
        <f t="shared" si="6"/>
        <v>0.90680100755667503</v>
      </c>
      <c r="Q31" s="36">
        <v>5</v>
      </c>
      <c r="R31" s="38">
        <f t="shared" si="7"/>
        <v>1.2594458438287154E-2</v>
      </c>
      <c r="S31" s="36">
        <v>367</v>
      </c>
      <c r="T31" s="38">
        <f t="shared" si="8"/>
        <v>0.92443324937027704</v>
      </c>
      <c r="U31" s="36">
        <v>363</v>
      </c>
      <c r="V31" s="38">
        <f t="shared" si="9"/>
        <v>0.91435768261964734</v>
      </c>
      <c r="W31" s="36">
        <v>355</v>
      </c>
      <c r="X31" s="38">
        <f t="shared" si="10"/>
        <v>0.89420654911838793</v>
      </c>
      <c r="Z31" s="25">
        <f>cálculos!O31</f>
        <v>6</v>
      </c>
      <c r="AA31" s="26">
        <f t="shared" si="11"/>
        <v>0.60000000000000009</v>
      </c>
      <c r="AB31" s="25">
        <f>cálculos!P31</f>
        <v>3</v>
      </c>
      <c r="AC31" s="26">
        <f t="shared" si="12"/>
        <v>0.75</v>
      </c>
    </row>
    <row r="32" spans="1:32" x14ac:dyDescent="0.25">
      <c r="A32" s="36" t="s">
        <v>2</v>
      </c>
      <c r="B32" s="36" t="s">
        <v>36</v>
      </c>
      <c r="C32" s="37">
        <v>190</v>
      </c>
      <c r="D32" s="37">
        <f t="shared" si="0"/>
        <v>190</v>
      </c>
      <c r="E32" s="36">
        <v>115</v>
      </c>
      <c r="F32" s="38">
        <f t="shared" si="1"/>
        <v>0.60526315789473684</v>
      </c>
      <c r="G32" s="36">
        <v>145</v>
      </c>
      <c r="H32" s="38">
        <f t="shared" si="2"/>
        <v>0.76315789473684215</v>
      </c>
      <c r="I32" s="36">
        <v>145</v>
      </c>
      <c r="J32" s="38">
        <f t="shared" si="3"/>
        <v>0.76315789473684215</v>
      </c>
      <c r="K32" s="36">
        <v>135</v>
      </c>
      <c r="L32" s="38">
        <f t="shared" si="4"/>
        <v>0.71052631578947367</v>
      </c>
      <c r="M32" s="36">
        <v>129</v>
      </c>
      <c r="N32" s="38">
        <f t="shared" si="5"/>
        <v>0.67894736842105263</v>
      </c>
      <c r="O32" s="36">
        <v>140</v>
      </c>
      <c r="P32" s="38">
        <f t="shared" si="6"/>
        <v>0.73684210526315785</v>
      </c>
      <c r="Q32" s="36">
        <v>142</v>
      </c>
      <c r="R32" s="38">
        <f t="shared" si="7"/>
        <v>0.74736842105263157</v>
      </c>
      <c r="S32" s="36">
        <v>155</v>
      </c>
      <c r="T32" s="38">
        <f t="shared" si="8"/>
        <v>0.81578947368421051</v>
      </c>
      <c r="U32" s="36">
        <v>183</v>
      </c>
      <c r="V32" s="38">
        <f t="shared" si="9"/>
        <v>0.9631578947368421</v>
      </c>
      <c r="W32" s="36">
        <v>155</v>
      </c>
      <c r="X32" s="38">
        <f t="shared" si="10"/>
        <v>0.81578947368421051</v>
      </c>
      <c r="Z32" s="25">
        <f>cálculos!O32</f>
        <v>1</v>
      </c>
      <c r="AA32" s="26">
        <f t="shared" si="11"/>
        <v>0.1</v>
      </c>
      <c r="AB32" s="25">
        <f>cálculos!P32</f>
        <v>1</v>
      </c>
      <c r="AC32" s="26">
        <f t="shared" si="12"/>
        <v>0.25</v>
      </c>
    </row>
    <row r="33" spans="1:29" x14ac:dyDescent="0.25">
      <c r="A33" s="36" t="s">
        <v>5</v>
      </c>
      <c r="B33" s="36" t="s">
        <v>37</v>
      </c>
      <c r="C33" s="37">
        <v>137</v>
      </c>
      <c r="D33" s="37">
        <f t="shared" si="0"/>
        <v>137</v>
      </c>
      <c r="E33" s="36">
        <v>38</v>
      </c>
      <c r="F33" s="38">
        <f t="shared" si="1"/>
        <v>0.27737226277372262</v>
      </c>
      <c r="G33" s="36">
        <v>36</v>
      </c>
      <c r="H33" s="38">
        <f t="shared" si="2"/>
        <v>0.26277372262773724</v>
      </c>
      <c r="I33" s="36">
        <v>33</v>
      </c>
      <c r="J33" s="38">
        <f t="shared" si="3"/>
        <v>0.24087591240875914</v>
      </c>
      <c r="K33" s="36">
        <v>28</v>
      </c>
      <c r="L33" s="38">
        <f t="shared" si="4"/>
        <v>0.20437956204379562</v>
      </c>
      <c r="M33" s="36">
        <v>30</v>
      </c>
      <c r="N33" s="38">
        <f t="shared" si="5"/>
        <v>0.21897810218978103</v>
      </c>
      <c r="O33" s="36">
        <v>29</v>
      </c>
      <c r="P33" s="38">
        <f t="shared" si="6"/>
        <v>0.21167883211678831</v>
      </c>
      <c r="Q33" s="36">
        <v>25</v>
      </c>
      <c r="R33" s="38">
        <f t="shared" si="7"/>
        <v>0.18248175182481752</v>
      </c>
      <c r="S33" s="36">
        <v>38</v>
      </c>
      <c r="T33" s="38">
        <f t="shared" si="8"/>
        <v>0.27737226277372262</v>
      </c>
      <c r="U33" s="36">
        <v>40</v>
      </c>
      <c r="V33" s="38">
        <f t="shared" si="9"/>
        <v>0.29197080291970801</v>
      </c>
      <c r="W33" s="36">
        <v>39</v>
      </c>
      <c r="X33" s="38">
        <f t="shared" si="10"/>
        <v>0.28467153284671531</v>
      </c>
      <c r="Z33" s="25">
        <f>cálculos!O33</f>
        <v>1</v>
      </c>
      <c r="AA33" s="26">
        <f t="shared" si="11"/>
        <v>0.1</v>
      </c>
      <c r="AB33" s="25">
        <f>cálculos!P33</f>
        <v>0</v>
      </c>
      <c r="AC33" s="26">
        <f t="shared" si="12"/>
        <v>0</v>
      </c>
    </row>
    <row r="34" spans="1:29" x14ac:dyDescent="0.25">
      <c r="A34" s="36" t="s">
        <v>5</v>
      </c>
      <c r="B34" s="36" t="s">
        <v>38</v>
      </c>
      <c r="C34" s="37">
        <v>135</v>
      </c>
      <c r="D34" s="37">
        <f t="shared" si="0"/>
        <v>135</v>
      </c>
      <c r="E34" s="36">
        <v>123</v>
      </c>
      <c r="F34" s="38">
        <f t="shared" si="1"/>
        <v>0.91111111111111109</v>
      </c>
      <c r="G34" s="36">
        <v>146</v>
      </c>
      <c r="H34" s="38">
        <f t="shared" si="2"/>
        <v>1.0814814814814815</v>
      </c>
      <c r="I34" s="36">
        <v>145</v>
      </c>
      <c r="J34" s="38">
        <f t="shared" si="3"/>
        <v>1.0740740740740742</v>
      </c>
      <c r="K34" s="36">
        <v>138</v>
      </c>
      <c r="L34" s="38">
        <f t="shared" si="4"/>
        <v>1.0222222222222221</v>
      </c>
      <c r="M34" s="36">
        <v>139</v>
      </c>
      <c r="N34" s="38">
        <f t="shared" si="5"/>
        <v>1.0296296296296297</v>
      </c>
      <c r="O34" s="36">
        <v>139</v>
      </c>
      <c r="P34" s="38">
        <f t="shared" si="6"/>
        <v>1.0296296296296297</v>
      </c>
      <c r="Q34" s="36">
        <v>135</v>
      </c>
      <c r="R34" s="38">
        <f t="shared" si="7"/>
        <v>1</v>
      </c>
      <c r="S34" s="36">
        <v>128</v>
      </c>
      <c r="T34" s="38">
        <f t="shared" si="8"/>
        <v>0.94814814814814818</v>
      </c>
      <c r="U34" s="36">
        <v>140</v>
      </c>
      <c r="V34" s="38">
        <f t="shared" si="9"/>
        <v>1.037037037037037</v>
      </c>
      <c r="W34" s="36">
        <v>125</v>
      </c>
      <c r="X34" s="38">
        <f t="shared" si="10"/>
        <v>0.92592592592592593</v>
      </c>
      <c r="Z34" s="25">
        <f>cálculos!O34</f>
        <v>8</v>
      </c>
      <c r="AA34" s="26">
        <f t="shared" si="11"/>
        <v>0.8</v>
      </c>
      <c r="AB34" s="25">
        <f>cálculos!P34</f>
        <v>4</v>
      </c>
      <c r="AC34" s="26">
        <f t="shared" si="12"/>
        <v>1</v>
      </c>
    </row>
    <row r="35" spans="1:29" x14ac:dyDescent="0.25">
      <c r="A35" s="36" t="s">
        <v>5</v>
      </c>
      <c r="B35" s="36" t="s">
        <v>39</v>
      </c>
      <c r="C35" s="37">
        <v>218</v>
      </c>
      <c r="D35" s="37">
        <f t="shared" si="0"/>
        <v>218</v>
      </c>
      <c r="E35" s="36">
        <v>70</v>
      </c>
      <c r="F35" s="38">
        <f t="shared" si="1"/>
        <v>0.32110091743119268</v>
      </c>
      <c r="G35" s="36">
        <v>74</v>
      </c>
      <c r="H35" s="38">
        <f t="shared" si="2"/>
        <v>0.33944954128440369</v>
      </c>
      <c r="I35" s="36">
        <v>63</v>
      </c>
      <c r="J35" s="38">
        <f t="shared" si="3"/>
        <v>0.28899082568807338</v>
      </c>
      <c r="K35" s="36">
        <v>69</v>
      </c>
      <c r="L35" s="38">
        <f t="shared" si="4"/>
        <v>0.3165137614678899</v>
      </c>
      <c r="M35" s="36">
        <v>56</v>
      </c>
      <c r="N35" s="38">
        <f t="shared" si="5"/>
        <v>0.25688073394495414</v>
      </c>
      <c r="O35" s="36">
        <v>77</v>
      </c>
      <c r="P35" s="38">
        <f t="shared" si="6"/>
        <v>0.35321100917431192</v>
      </c>
      <c r="Q35" s="36">
        <v>39</v>
      </c>
      <c r="R35" s="38">
        <f t="shared" si="7"/>
        <v>0.17889908256880735</v>
      </c>
      <c r="S35" s="36">
        <v>91</v>
      </c>
      <c r="T35" s="38">
        <f t="shared" si="8"/>
        <v>0.41743119266055045</v>
      </c>
      <c r="U35" s="36">
        <v>121</v>
      </c>
      <c r="V35" s="38">
        <f t="shared" si="9"/>
        <v>0.55504587155963303</v>
      </c>
      <c r="W35" s="36">
        <v>90</v>
      </c>
      <c r="X35" s="38">
        <f t="shared" si="10"/>
        <v>0.41284403669724773</v>
      </c>
      <c r="Z35" s="25">
        <f>cálculos!O35</f>
        <v>0</v>
      </c>
      <c r="AA35" s="26">
        <f t="shared" si="11"/>
        <v>0</v>
      </c>
      <c r="AB35" s="25">
        <f>cálculos!P35</f>
        <v>0</v>
      </c>
      <c r="AC35" s="26">
        <f t="shared" si="12"/>
        <v>0</v>
      </c>
    </row>
    <row r="36" spans="1:29" x14ac:dyDescent="0.25">
      <c r="A36" s="36" t="s">
        <v>2</v>
      </c>
      <c r="B36" s="36" t="s">
        <v>40</v>
      </c>
      <c r="C36" s="37">
        <v>140</v>
      </c>
      <c r="D36" s="37">
        <f t="shared" si="0"/>
        <v>140</v>
      </c>
      <c r="E36" s="36">
        <v>132</v>
      </c>
      <c r="F36" s="38">
        <f t="shared" si="1"/>
        <v>0.94285714285714284</v>
      </c>
      <c r="G36" s="36">
        <v>139</v>
      </c>
      <c r="H36" s="38">
        <f t="shared" si="2"/>
        <v>0.99285714285714288</v>
      </c>
      <c r="I36" s="36">
        <v>138</v>
      </c>
      <c r="J36" s="38">
        <f t="shared" si="3"/>
        <v>0.98571428571428577</v>
      </c>
      <c r="K36" s="36">
        <v>141</v>
      </c>
      <c r="L36" s="38">
        <f t="shared" si="4"/>
        <v>1.0071428571428571</v>
      </c>
      <c r="M36" s="36">
        <v>140</v>
      </c>
      <c r="N36" s="38">
        <f t="shared" si="5"/>
        <v>1</v>
      </c>
      <c r="O36" s="36">
        <v>141</v>
      </c>
      <c r="P36" s="38">
        <f t="shared" si="6"/>
        <v>1.0071428571428571</v>
      </c>
      <c r="Q36" s="36">
        <v>124</v>
      </c>
      <c r="R36" s="38">
        <f t="shared" si="7"/>
        <v>0.88571428571428568</v>
      </c>
      <c r="S36" s="36">
        <v>134</v>
      </c>
      <c r="T36" s="38">
        <f t="shared" si="8"/>
        <v>0.95714285714285718</v>
      </c>
      <c r="U36" s="36">
        <v>141</v>
      </c>
      <c r="V36" s="38">
        <f t="shared" si="9"/>
        <v>1.0071428571428571</v>
      </c>
      <c r="W36" s="36">
        <v>135</v>
      </c>
      <c r="X36" s="38">
        <f t="shared" si="10"/>
        <v>0.9642857142857143</v>
      </c>
      <c r="Z36" s="25">
        <f>cálculos!O36</f>
        <v>9</v>
      </c>
      <c r="AA36" s="26">
        <f t="shared" si="11"/>
        <v>0.9</v>
      </c>
      <c r="AB36" s="25">
        <f>cálculos!P36</f>
        <v>4</v>
      </c>
      <c r="AC36" s="26">
        <f t="shared" si="12"/>
        <v>1</v>
      </c>
    </row>
    <row r="37" spans="1:29" x14ac:dyDescent="0.25">
      <c r="A37" s="36" t="s">
        <v>5</v>
      </c>
      <c r="B37" s="36" t="s">
        <v>41</v>
      </c>
      <c r="C37" s="37">
        <v>620</v>
      </c>
      <c r="D37" s="37">
        <f t="shared" si="0"/>
        <v>620</v>
      </c>
      <c r="E37" s="36">
        <v>287</v>
      </c>
      <c r="F37" s="38">
        <f t="shared" si="1"/>
        <v>0.4629032258064516</v>
      </c>
      <c r="G37" s="36">
        <v>225</v>
      </c>
      <c r="H37" s="38">
        <f t="shared" si="2"/>
        <v>0.36290322580645162</v>
      </c>
      <c r="I37" s="36">
        <v>228</v>
      </c>
      <c r="J37" s="38">
        <f t="shared" si="3"/>
        <v>0.36774193548387096</v>
      </c>
      <c r="K37" s="36">
        <v>201</v>
      </c>
      <c r="L37" s="38">
        <f t="shared" si="4"/>
        <v>0.3241935483870968</v>
      </c>
      <c r="M37" s="36">
        <v>194</v>
      </c>
      <c r="N37" s="38">
        <f t="shared" si="5"/>
        <v>0.31290322580645163</v>
      </c>
      <c r="O37" s="36">
        <v>206</v>
      </c>
      <c r="P37" s="38">
        <f t="shared" si="6"/>
        <v>0.33225806451612905</v>
      </c>
      <c r="Q37" s="36">
        <v>168</v>
      </c>
      <c r="R37" s="38">
        <f t="shared" si="7"/>
        <v>0.2709677419354839</v>
      </c>
      <c r="S37" s="36">
        <v>189</v>
      </c>
      <c r="T37" s="38">
        <f t="shared" si="8"/>
        <v>0.30483870967741933</v>
      </c>
      <c r="U37" s="36">
        <v>204</v>
      </c>
      <c r="V37" s="38">
        <f t="shared" si="9"/>
        <v>0.32903225806451614</v>
      </c>
      <c r="W37" s="36">
        <v>180</v>
      </c>
      <c r="X37" s="38">
        <f t="shared" si="10"/>
        <v>0.29032258064516131</v>
      </c>
      <c r="Z37" s="25">
        <f>cálculos!O37</f>
        <v>0</v>
      </c>
      <c r="AA37" s="26">
        <f t="shared" si="11"/>
        <v>0</v>
      </c>
      <c r="AB37" s="25">
        <f>cálculos!P37</f>
        <v>0</v>
      </c>
      <c r="AC37" s="26">
        <f t="shared" si="12"/>
        <v>0</v>
      </c>
    </row>
    <row r="38" spans="1:29" x14ac:dyDescent="0.25">
      <c r="A38" s="36" t="s">
        <v>2</v>
      </c>
      <c r="B38" s="36" t="s">
        <v>42</v>
      </c>
      <c r="C38" s="37">
        <v>112</v>
      </c>
      <c r="D38" s="37">
        <f t="shared" si="0"/>
        <v>112</v>
      </c>
      <c r="E38" s="36">
        <v>95</v>
      </c>
      <c r="F38" s="38">
        <f t="shared" si="1"/>
        <v>0.8482142857142857</v>
      </c>
      <c r="G38" s="36">
        <v>94</v>
      </c>
      <c r="H38" s="38">
        <f t="shared" si="2"/>
        <v>0.8392857142857143</v>
      </c>
      <c r="I38" s="36">
        <v>94</v>
      </c>
      <c r="J38" s="38">
        <f t="shared" si="3"/>
        <v>0.8392857142857143</v>
      </c>
      <c r="K38" s="36">
        <v>95</v>
      </c>
      <c r="L38" s="38">
        <f t="shared" si="4"/>
        <v>0.8482142857142857</v>
      </c>
      <c r="M38" s="36">
        <v>96</v>
      </c>
      <c r="N38" s="38">
        <f t="shared" si="5"/>
        <v>0.8571428571428571</v>
      </c>
      <c r="O38" s="36">
        <v>95</v>
      </c>
      <c r="P38" s="38">
        <f t="shared" si="6"/>
        <v>0.8482142857142857</v>
      </c>
      <c r="Q38" s="36">
        <v>90</v>
      </c>
      <c r="R38" s="38">
        <f t="shared" si="7"/>
        <v>0.8035714285714286</v>
      </c>
      <c r="S38" s="36">
        <v>86</v>
      </c>
      <c r="T38" s="38">
        <f t="shared" si="8"/>
        <v>0.7678571428571429</v>
      </c>
      <c r="U38" s="36">
        <v>101</v>
      </c>
      <c r="V38" s="38">
        <f t="shared" si="9"/>
        <v>0.9017857142857143</v>
      </c>
      <c r="W38" s="36">
        <v>81</v>
      </c>
      <c r="X38" s="38">
        <f t="shared" si="10"/>
        <v>0.7232142857142857</v>
      </c>
      <c r="Z38" s="25">
        <f>cálculos!O38</f>
        <v>0</v>
      </c>
      <c r="AA38" s="26">
        <f t="shared" si="11"/>
        <v>0</v>
      </c>
      <c r="AB38" s="25">
        <f>cálculos!P38</f>
        <v>0</v>
      </c>
      <c r="AC38" s="26">
        <f t="shared" si="12"/>
        <v>0</v>
      </c>
    </row>
    <row r="39" spans="1:29" x14ac:dyDescent="0.25">
      <c r="A39" s="36" t="s">
        <v>5</v>
      </c>
      <c r="B39" s="36" t="s">
        <v>43</v>
      </c>
      <c r="C39" s="37">
        <v>381</v>
      </c>
      <c r="D39" s="37">
        <f t="shared" si="0"/>
        <v>381</v>
      </c>
      <c r="E39" s="36">
        <v>132</v>
      </c>
      <c r="F39" s="38">
        <f t="shared" si="1"/>
        <v>0.34645669291338582</v>
      </c>
      <c r="G39" s="36">
        <v>288</v>
      </c>
      <c r="H39" s="38">
        <f t="shared" si="2"/>
        <v>0.75590551181102361</v>
      </c>
      <c r="I39" s="36">
        <v>278</v>
      </c>
      <c r="J39" s="38">
        <f t="shared" si="3"/>
        <v>0.7296587926509186</v>
      </c>
      <c r="K39" s="36">
        <v>300</v>
      </c>
      <c r="L39" s="38">
        <f t="shared" si="4"/>
        <v>0.78740157480314965</v>
      </c>
      <c r="M39" s="36">
        <v>288</v>
      </c>
      <c r="N39" s="38">
        <f t="shared" si="5"/>
        <v>0.75590551181102361</v>
      </c>
      <c r="O39" s="36">
        <v>299</v>
      </c>
      <c r="P39" s="38">
        <f t="shared" si="6"/>
        <v>0.78477690288713908</v>
      </c>
      <c r="Q39" s="36">
        <v>96</v>
      </c>
      <c r="R39" s="38">
        <f t="shared" si="7"/>
        <v>0.25196850393700787</v>
      </c>
      <c r="S39" s="36">
        <v>290</v>
      </c>
      <c r="T39" s="38">
        <f t="shared" si="8"/>
        <v>0.76115485564304464</v>
      </c>
      <c r="U39" s="36">
        <v>297</v>
      </c>
      <c r="V39" s="38">
        <f t="shared" si="9"/>
        <v>0.77952755905511806</v>
      </c>
      <c r="W39" s="36">
        <v>277</v>
      </c>
      <c r="X39" s="38">
        <f t="shared" si="10"/>
        <v>0.72703412073490814</v>
      </c>
      <c r="Z39" s="25">
        <f>cálculos!O39</f>
        <v>0</v>
      </c>
      <c r="AA39" s="26">
        <f t="shared" si="11"/>
        <v>0</v>
      </c>
      <c r="AB39" s="25">
        <f>cálculos!P39</f>
        <v>0</v>
      </c>
      <c r="AC39" s="26">
        <f t="shared" si="12"/>
        <v>0</v>
      </c>
    </row>
    <row r="40" spans="1:29" x14ac:dyDescent="0.25">
      <c r="A40" s="36" t="s">
        <v>3</v>
      </c>
      <c r="B40" s="36" t="s">
        <v>44</v>
      </c>
      <c r="C40" s="37">
        <v>476</v>
      </c>
      <c r="D40" s="37">
        <f t="shared" si="0"/>
        <v>476</v>
      </c>
      <c r="E40" s="36">
        <v>249</v>
      </c>
      <c r="F40" s="38">
        <f t="shared" si="1"/>
        <v>0.52310924369747902</v>
      </c>
      <c r="G40" s="36">
        <v>328</v>
      </c>
      <c r="H40" s="38">
        <f t="shared" si="2"/>
        <v>0.68907563025210083</v>
      </c>
      <c r="I40" s="36">
        <v>328</v>
      </c>
      <c r="J40" s="38">
        <f t="shared" si="3"/>
        <v>0.68907563025210083</v>
      </c>
      <c r="K40" s="36">
        <v>326</v>
      </c>
      <c r="L40" s="38">
        <f t="shared" si="4"/>
        <v>0.68487394957983194</v>
      </c>
      <c r="M40" s="36">
        <v>296</v>
      </c>
      <c r="N40" s="38">
        <f t="shared" si="5"/>
        <v>0.62184873949579833</v>
      </c>
      <c r="O40" s="36">
        <v>335</v>
      </c>
      <c r="P40" s="38">
        <f t="shared" si="6"/>
        <v>0.70378151260504207</v>
      </c>
      <c r="Q40" s="36">
        <v>294</v>
      </c>
      <c r="R40" s="38">
        <f t="shared" si="7"/>
        <v>0.61764705882352944</v>
      </c>
      <c r="S40" s="36">
        <v>367</v>
      </c>
      <c r="T40" s="38">
        <f t="shared" si="8"/>
        <v>0.77100840336134457</v>
      </c>
      <c r="U40" s="36">
        <v>410</v>
      </c>
      <c r="V40" s="38">
        <f t="shared" si="9"/>
        <v>0.8613445378151261</v>
      </c>
      <c r="W40" s="36">
        <v>323</v>
      </c>
      <c r="X40" s="38">
        <f t="shared" si="10"/>
        <v>0.6785714285714286</v>
      </c>
      <c r="Z40" s="25">
        <f>cálculos!O40</f>
        <v>0</v>
      </c>
      <c r="AA40" s="26">
        <f t="shared" si="11"/>
        <v>0</v>
      </c>
      <c r="AB40" s="25">
        <f>cálculos!P40</f>
        <v>0</v>
      </c>
      <c r="AC40" s="26">
        <f t="shared" si="12"/>
        <v>0</v>
      </c>
    </row>
    <row r="41" spans="1:29" x14ac:dyDescent="0.25">
      <c r="A41" s="36" t="s">
        <v>5</v>
      </c>
      <c r="B41" s="36" t="s">
        <v>45</v>
      </c>
      <c r="C41" s="37">
        <v>144</v>
      </c>
      <c r="D41" s="37">
        <f t="shared" si="0"/>
        <v>144</v>
      </c>
      <c r="E41" s="36">
        <v>147</v>
      </c>
      <c r="F41" s="38">
        <f t="shared" si="1"/>
        <v>1.0208333333333333</v>
      </c>
      <c r="G41" s="36">
        <v>121</v>
      </c>
      <c r="H41" s="38">
        <f t="shared" si="2"/>
        <v>0.84027777777777779</v>
      </c>
      <c r="I41" s="36">
        <v>117</v>
      </c>
      <c r="J41" s="38">
        <f t="shared" si="3"/>
        <v>0.8125</v>
      </c>
      <c r="K41" s="36">
        <v>125</v>
      </c>
      <c r="L41" s="38">
        <f t="shared" si="4"/>
        <v>0.86805555555555558</v>
      </c>
      <c r="M41" s="36">
        <v>123</v>
      </c>
      <c r="N41" s="38">
        <f t="shared" si="5"/>
        <v>0.85416666666666663</v>
      </c>
      <c r="O41" s="36">
        <v>116</v>
      </c>
      <c r="P41" s="38">
        <f t="shared" si="6"/>
        <v>0.80555555555555558</v>
      </c>
      <c r="Q41" s="36">
        <v>71</v>
      </c>
      <c r="R41" s="38">
        <f t="shared" si="7"/>
        <v>0.49305555555555558</v>
      </c>
      <c r="S41" s="36">
        <v>119</v>
      </c>
      <c r="T41" s="38">
        <f t="shared" si="8"/>
        <v>0.82638888888888884</v>
      </c>
      <c r="U41" s="36">
        <v>121</v>
      </c>
      <c r="V41" s="38">
        <f t="shared" si="9"/>
        <v>0.84027777777777779</v>
      </c>
      <c r="W41" s="36">
        <v>119</v>
      </c>
      <c r="X41" s="38">
        <f t="shared" si="10"/>
        <v>0.82638888888888884</v>
      </c>
      <c r="Z41" s="25">
        <f>cálculos!O41</f>
        <v>3</v>
      </c>
      <c r="AA41" s="26">
        <f t="shared" si="11"/>
        <v>0.30000000000000004</v>
      </c>
      <c r="AB41" s="25">
        <f>cálculos!P41</f>
        <v>1</v>
      </c>
      <c r="AC41" s="26">
        <f t="shared" si="12"/>
        <v>0.25</v>
      </c>
    </row>
    <row r="42" spans="1:29" x14ac:dyDescent="0.25">
      <c r="A42" s="36" t="s">
        <v>2</v>
      </c>
      <c r="B42" s="36" t="s">
        <v>46</v>
      </c>
      <c r="C42" s="37">
        <v>171</v>
      </c>
      <c r="D42" s="37">
        <f t="shared" si="0"/>
        <v>171</v>
      </c>
      <c r="E42" s="36">
        <v>93</v>
      </c>
      <c r="F42" s="38">
        <f t="shared" si="1"/>
        <v>0.54385964912280704</v>
      </c>
      <c r="G42" s="36">
        <v>194</v>
      </c>
      <c r="H42" s="38">
        <f t="shared" si="2"/>
        <v>1.1345029239766082</v>
      </c>
      <c r="I42" s="36">
        <v>194</v>
      </c>
      <c r="J42" s="38">
        <f t="shared" si="3"/>
        <v>1.1345029239766082</v>
      </c>
      <c r="K42" s="36">
        <v>174</v>
      </c>
      <c r="L42" s="38">
        <f t="shared" si="4"/>
        <v>1.0175438596491229</v>
      </c>
      <c r="M42" s="36">
        <v>176</v>
      </c>
      <c r="N42" s="38">
        <f t="shared" si="5"/>
        <v>1.0292397660818713</v>
      </c>
      <c r="O42" s="36">
        <v>175</v>
      </c>
      <c r="P42" s="38">
        <f t="shared" si="6"/>
        <v>1.0233918128654971</v>
      </c>
      <c r="Q42" s="36">
        <v>52</v>
      </c>
      <c r="R42" s="38">
        <f t="shared" si="7"/>
        <v>0.30409356725146197</v>
      </c>
      <c r="S42" s="36">
        <v>169</v>
      </c>
      <c r="T42" s="38">
        <f t="shared" si="8"/>
        <v>0.98830409356725146</v>
      </c>
      <c r="U42" s="36">
        <v>178</v>
      </c>
      <c r="V42" s="38">
        <f t="shared" si="9"/>
        <v>1.0409356725146199</v>
      </c>
      <c r="W42" s="36">
        <v>165</v>
      </c>
      <c r="X42" s="38">
        <f t="shared" si="10"/>
        <v>0.96491228070175439</v>
      </c>
      <c r="Z42" s="25">
        <f>cálculos!O42</f>
        <v>7</v>
      </c>
      <c r="AA42" s="26">
        <f t="shared" si="11"/>
        <v>0.70000000000000007</v>
      </c>
      <c r="AB42" s="25">
        <f>cálculos!P42</f>
        <v>4</v>
      </c>
      <c r="AC42" s="26">
        <f t="shared" si="12"/>
        <v>1</v>
      </c>
    </row>
    <row r="43" spans="1:29" x14ac:dyDescent="0.25">
      <c r="A43" s="36" t="s">
        <v>2</v>
      </c>
      <c r="B43" s="36" t="s">
        <v>47</v>
      </c>
      <c r="C43" s="37">
        <v>118</v>
      </c>
      <c r="D43" s="37">
        <f t="shared" si="0"/>
        <v>118</v>
      </c>
      <c r="E43" s="36">
        <v>105</v>
      </c>
      <c r="F43" s="38">
        <f t="shared" si="1"/>
        <v>0.88983050847457623</v>
      </c>
      <c r="G43" s="36">
        <v>114</v>
      </c>
      <c r="H43" s="38">
        <f t="shared" si="2"/>
        <v>0.96610169491525422</v>
      </c>
      <c r="I43" s="36">
        <v>115</v>
      </c>
      <c r="J43" s="38">
        <f t="shared" si="3"/>
        <v>0.97457627118644063</v>
      </c>
      <c r="K43" s="36">
        <v>104</v>
      </c>
      <c r="L43" s="38">
        <f t="shared" si="4"/>
        <v>0.88135593220338981</v>
      </c>
      <c r="M43" s="36">
        <v>105</v>
      </c>
      <c r="N43" s="38">
        <f t="shared" si="5"/>
        <v>0.88983050847457623</v>
      </c>
      <c r="O43" s="36">
        <v>109</v>
      </c>
      <c r="P43" s="38">
        <f t="shared" si="6"/>
        <v>0.92372881355932202</v>
      </c>
      <c r="Q43" s="36">
        <v>36</v>
      </c>
      <c r="R43" s="38">
        <f t="shared" si="7"/>
        <v>0.30508474576271188</v>
      </c>
      <c r="S43" s="36">
        <v>114</v>
      </c>
      <c r="T43" s="38">
        <f t="shared" si="8"/>
        <v>0.96610169491525422</v>
      </c>
      <c r="U43" s="36">
        <v>139</v>
      </c>
      <c r="V43" s="38">
        <f t="shared" si="9"/>
        <v>1.1779661016949152</v>
      </c>
      <c r="W43" s="36">
        <v>112</v>
      </c>
      <c r="X43" s="38">
        <f t="shared" si="10"/>
        <v>0.94915254237288138</v>
      </c>
      <c r="Z43" s="25">
        <f>cálculos!O43</f>
        <v>4</v>
      </c>
      <c r="AA43" s="26">
        <f t="shared" si="11"/>
        <v>0.4</v>
      </c>
      <c r="AB43" s="25">
        <f>cálculos!P43</f>
        <v>3</v>
      </c>
      <c r="AC43" s="26">
        <f t="shared" si="12"/>
        <v>0.75</v>
      </c>
    </row>
    <row r="44" spans="1:29" x14ac:dyDescent="0.25">
      <c r="A44" s="36" t="s">
        <v>4</v>
      </c>
      <c r="B44" s="36" t="s">
        <v>48</v>
      </c>
      <c r="C44" s="37">
        <v>2518</v>
      </c>
      <c r="D44" s="37">
        <f t="shared" si="0"/>
        <v>2518</v>
      </c>
      <c r="E44" s="36">
        <v>2424</v>
      </c>
      <c r="F44" s="38">
        <f t="shared" si="1"/>
        <v>0.96266878474980144</v>
      </c>
      <c r="G44" s="36">
        <v>1532</v>
      </c>
      <c r="H44" s="38">
        <f t="shared" si="2"/>
        <v>0.60841938046068311</v>
      </c>
      <c r="I44" s="36">
        <v>1548</v>
      </c>
      <c r="J44" s="38">
        <f t="shared" si="3"/>
        <v>0.61477362986497219</v>
      </c>
      <c r="K44" s="36">
        <v>1622</v>
      </c>
      <c r="L44" s="38">
        <f t="shared" si="4"/>
        <v>0.64416203335980937</v>
      </c>
      <c r="M44" s="36">
        <v>1563</v>
      </c>
      <c r="N44" s="38">
        <f t="shared" si="5"/>
        <v>0.6207307386814932</v>
      </c>
      <c r="O44" s="36">
        <v>1616</v>
      </c>
      <c r="P44" s="38">
        <f t="shared" si="6"/>
        <v>0.64177918983320092</v>
      </c>
      <c r="Q44" s="36">
        <v>1058</v>
      </c>
      <c r="R44" s="38">
        <f t="shared" si="7"/>
        <v>0.42017474185861797</v>
      </c>
      <c r="S44" s="36">
        <v>1532</v>
      </c>
      <c r="T44" s="38">
        <f t="shared" si="8"/>
        <v>0.60841938046068311</v>
      </c>
      <c r="U44" s="36">
        <v>1631</v>
      </c>
      <c r="V44" s="38">
        <f t="shared" si="9"/>
        <v>0.64773629864972204</v>
      </c>
      <c r="W44" s="36">
        <v>1417</v>
      </c>
      <c r="X44" s="38">
        <f t="shared" si="10"/>
        <v>0.56274821286735499</v>
      </c>
      <c r="Z44" s="25">
        <f>cálculos!O44</f>
        <v>1</v>
      </c>
      <c r="AA44" s="26">
        <f t="shared" si="11"/>
        <v>0.1</v>
      </c>
      <c r="AB44" s="25">
        <f>cálculos!P44</f>
        <v>0</v>
      </c>
      <c r="AC44" s="26">
        <f t="shared" si="12"/>
        <v>0</v>
      </c>
    </row>
    <row r="45" spans="1:29" x14ac:dyDescent="0.25">
      <c r="A45" s="36" t="s">
        <v>4</v>
      </c>
      <c r="B45" s="36" t="s">
        <v>49</v>
      </c>
      <c r="C45" s="37">
        <v>163</v>
      </c>
      <c r="D45" s="37">
        <f t="shared" si="0"/>
        <v>163</v>
      </c>
      <c r="E45" s="36">
        <v>150</v>
      </c>
      <c r="F45" s="38">
        <f t="shared" si="1"/>
        <v>0.92024539877300615</v>
      </c>
      <c r="G45" s="36">
        <v>158</v>
      </c>
      <c r="H45" s="38">
        <f t="shared" si="2"/>
        <v>0.96932515337423308</v>
      </c>
      <c r="I45" s="36">
        <v>152</v>
      </c>
      <c r="J45" s="38">
        <f t="shared" si="3"/>
        <v>0.93251533742331283</v>
      </c>
      <c r="K45" s="36">
        <v>173</v>
      </c>
      <c r="L45" s="38">
        <f t="shared" si="4"/>
        <v>1.0613496932515338</v>
      </c>
      <c r="M45" s="36">
        <v>166</v>
      </c>
      <c r="N45" s="38">
        <f t="shared" si="5"/>
        <v>1.01840490797546</v>
      </c>
      <c r="O45" s="36">
        <v>157</v>
      </c>
      <c r="P45" s="38">
        <f t="shared" si="6"/>
        <v>0.96319018404907975</v>
      </c>
      <c r="Q45" s="36">
        <v>37</v>
      </c>
      <c r="R45" s="38">
        <f t="shared" si="7"/>
        <v>0.22699386503067484</v>
      </c>
      <c r="S45" s="36">
        <v>137</v>
      </c>
      <c r="T45" s="38">
        <f t="shared" si="8"/>
        <v>0.8404907975460123</v>
      </c>
      <c r="U45" s="36">
        <v>179</v>
      </c>
      <c r="V45" s="38">
        <f t="shared" si="9"/>
        <v>1.0981595092024541</v>
      </c>
      <c r="W45" s="36">
        <v>132</v>
      </c>
      <c r="X45" s="38">
        <f t="shared" si="10"/>
        <v>0.80981595092024539</v>
      </c>
      <c r="Z45" s="25">
        <f>cálculos!O45</f>
        <v>7</v>
      </c>
      <c r="AA45" s="26">
        <f t="shared" si="11"/>
        <v>0.70000000000000007</v>
      </c>
      <c r="AB45" s="25">
        <f>cálculos!P45</f>
        <v>4</v>
      </c>
      <c r="AC45" s="26">
        <f t="shared" si="12"/>
        <v>1</v>
      </c>
    </row>
    <row r="46" spans="1:29" x14ac:dyDescent="0.25">
      <c r="A46" s="36" t="s">
        <v>5</v>
      </c>
      <c r="B46" s="36" t="s">
        <v>50</v>
      </c>
      <c r="C46" s="37">
        <v>574</v>
      </c>
      <c r="D46" s="37">
        <f t="shared" si="0"/>
        <v>574</v>
      </c>
      <c r="E46" s="36">
        <v>606</v>
      </c>
      <c r="F46" s="38">
        <f t="shared" si="1"/>
        <v>1.0557491289198606</v>
      </c>
      <c r="G46" s="36">
        <v>587</v>
      </c>
      <c r="H46" s="38">
        <f t="shared" si="2"/>
        <v>1.0226480836236933</v>
      </c>
      <c r="I46" s="36">
        <v>559</v>
      </c>
      <c r="J46" s="38">
        <f t="shared" si="3"/>
        <v>0.97386759581881532</v>
      </c>
      <c r="K46" s="36">
        <v>573</v>
      </c>
      <c r="L46" s="38">
        <f t="shared" si="4"/>
        <v>0.99825783972125437</v>
      </c>
      <c r="M46" s="36">
        <v>548</v>
      </c>
      <c r="N46" s="38">
        <f t="shared" si="5"/>
        <v>0.95470383275261328</v>
      </c>
      <c r="O46" s="36">
        <v>562</v>
      </c>
      <c r="P46" s="38">
        <f t="shared" si="6"/>
        <v>0.97909407665505221</v>
      </c>
      <c r="Q46" s="36">
        <v>411</v>
      </c>
      <c r="R46" s="38">
        <f t="shared" si="7"/>
        <v>0.71602787456445993</v>
      </c>
      <c r="S46" s="36">
        <v>528</v>
      </c>
      <c r="T46" s="38">
        <f t="shared" si="8"/>
        <v>0.91986062717770034</v>
      </c>
      <c r="U46" s="36">
        <v>554</v>
      </c>
      <c r="V46" s="38">
        <f t="shared" si="9"/>
        <v>0.96515679442508706</v>
      </c>
      <c r="W46" s="36">
        <v>505</v>
      </c>
      <c r="X46" s="38">
        <f t="shared" si="10"/>
        <v>0.87979094076655051</v>
      </c>
      <c r="Z46" s="25">
        <f>cálculos!O46</f>
        <v>7</v>
      </c>
      <c r="AA46" s="26">
        <f t="shared" si="11"/>
        <v>0.70000000000000007</v>
      </c>
      <c r="AB46" s="25">
        <f>cálculos!P46</f>
        <v>4</v>
      </c>
      <c r="AC46" s="26">
        <f t="shared" si="12"/>
        <v>1</v>
      </c>
    </row>
    <row r="47" spans="1:29" x14ac:dyDescent="0.25">
      <c r="A47" s="36" t="s">
        <v>2</v>
      </c>
      <c r="B47" s="36" t="s">
        <v>51</v>
      </c>
      <c r="C47" s="37">
        <v>225</v>
      </c>
      <c r="D47" s="37">
        <f t="shared" si="0"/>
        <v>225</v>
      </c>
      <c r="E47" s="36">
        <v>237</v>
      </c>
      <c r="F47" s="38">
        <f t="shared" si="1"/>
        <v>1.0533333333333332</v>
      </c>
      <c r="G47" s="36">
        <v>222</v>
      </c>
      <c r="H47" s="38">
        <f t="shared" si="2"/>
        <v>0.98666666666666669</v>
      </c>
      <c r="I47" s="36">
        <v>222</v>
      </c>
      <c r="J47" s="38">
        <f t="shared" si="3"/>
        <v>0.98666666666666669</v>
      </c>
      <c r="K47" s="36">
        <v>241</v>
      </c>
      <c r="L47" s="38">
        <f t="shared" si="4"/>
        <v>1.0711111111111111</v>
      </c>
      <c r="M47" s="36">
        <v>232</v>
      </c>
      <c r="N47" s="38">
        <f t="shared" si="5"/>
        <v>1.0311111111111111</v>
      </c>
      <c r="O47" s="36">
        <v>232</v>
      </c>
      <c r="P47" s="38">
        <f t="shared" si="6"/>
        <v>1.0311111111111111</v>
      </c>
      <c r="Q47" s="36">
        <v>182</v>
      </c>
      <c r="R47" s="38">
        <f t="shared" si="7"/>
        <v>0.80888888888888888</v>
      </c>
      <c r="S47" s="36">
        <v>214</v>
      </c>
      <c r="T47" s="38">
        <f t="shared" si="8"/>
        <v>0.95111111111111113</v>
      </c>
      <c r="U47" s="36">
        <v>221</v>
      </c>
      <c r="V47" s="38">
        <f t="shared" si="9"/>
        <v>0.98222222222222222</v>
      </c>
      <c r="W47" s="36">
        <v>211</v>
      </c>
      <c r="X47" s="38">
        <f t="shared" si="10"/>
        <v>0.93777777777777782</v>
      </c>
      <c r="Z47" s="25">
        <f>cálculos!O47</f>
        <v>6</v>
      </c>
      <c r="AA47" s="26">
        <f t="shared" si="11"/>
        <v>0.60000000000000009</v>
      </c>
      <c r="AB47" s="25">
        <f>cálculos!P47</f>
        <v>4</v>
      </c>
      <c r="AC47" s="26">
        <f t="shared" si="12"/>
        <v>1</v>
      </c>
    </row>
    <row r="48" spans="1:29" x14ac:dyDescent="0.25">
      <c r="A48" s="36" t="s">
        <v>4</v>
      </c>
      <c r="B48" s="36" t="s">
        <v>52</v>
      </c>
      <c r="C48" s="37">
        <v>171</v>
      </c>
      <c r="D48" s="37">
        <f t="shared" si="0"/>
        <v>171</v>
      </c>
      <c r="E48" s="36">
        <v>104</v>
      </c>
      <c r="F48" s="38">
        <f t="shared" si="1"/>
        <v>0.60818713450292394</v>
      </c>
      <c r="G48" s="36">
        <v>136</v>
      </c>
      <c r="H48" s="38">
        <f t="shared" si="2"/>
        <v>0.79532163742690054</v>
      </c>
      <c r="I48" s="36">
        <v>139</v>
      </c>
      <c r="J48" s="38">
        <f t="shared" si="3"/>
        <v>0.8128654970760234</v>
      </c>
      <c r="K48" s="36">
        <v>142</v>
      </c>
      <c r="L48" s="38">
        <f t="shared" si="4"/>
        <v>0.83040935672514615</v>
      </c>
      <c r="M48" s="36">
        <v>141</v>
      </c>
      <c r="N48" s="38">
        <f t="shared" si="5"/>
        <v>0.82456140350877194</v>
      </c>
      <c r="O48" s="36">
        <v>137</v>
      </c>
      <c r="P48" s="38">
        <f t="shared" si="6"/>
        <v>0.80116959064327486</v>
      </c>
      <c r="Q48" s="36">
        <v>141</v>
      </c>
      <c r="R48" s="38">
        <f t="shared" si="7"/>
        <v>0.82456140350877194</v>
      </c>
      <c r="S48" s="36">
        <v>170</v>
      </c>
      <c r="T48" s="38">
        <f t="shared" si="8"/>
        <v>0.99415204678362568</v>
      </c>
      <c r="U48" s="36">
        <v>144</v>
      </c>
      <c r="V48" s="38">
        <f t="shared" si="9"/>
        <v>0.84210526315789469</v>
      </c>
      <c r="W48" s="36">
        <v>162</v>
      </c>
      <c r="X48" s="38">
        <f t="shared" si="10"/>
        <v>0.94736842105263153</v>
      </c>
      <c r="Z48" s="25">
        <f>cálculos!O48</f>
        <v>2</v>
      </c>
      <c r="AA48" s="26">
        <f t="shared" si="11"/>
        <v>0.2</v>
      </c>
      <c r="AB48" s="25">
        <f>cálculos!P48</f>
        <v>0</v>
      </c>
      <c r="AC48" s="26">
        <f t="shared" si="12"/>
        <v>0</v>
      </c>
    </row>
    <row r="49" spans="1:29" x14ac:dyDescent="0.25">
      <c r="A49" s="36" t="s">
        <v>5</v>
      </c>
      <c r="B49" s="36" t="s">
        <v>53</v>
      </c>
      <c r="C49" s="37">
        <v>280</v>
      </c>
      <c r="D49" s="37">
        <f t="shared" si="0"/>
        <v>280</v>
      </c>
      <c r="E49" s="36">
        <v>283</v>
      </c>
      <c r="F49" s="38">
        <f t="shared" si="1"/>
        <v>1.0107142857142857</v>
      </c>
      <c r="G49" s="36">
        <v>272</v>
      </c>
      <c r="H49" s="38">
        <f t="shared" si="2"/>
        <v>0.97142857142857142</v>
      </c>
      <c r="I49" s="36">
        <v>272</v>
      </c>
      <c r="J49" s="38">
        <f t="shared" si="3"/>
        <v>0.97142857142857142</v>
      </c>
      <c r="K49" s="36">
        <v>264</v>
      </c>
      <c r="L49" s="38">
        <f t="shared" si="4"/>
        <v>0.94285714285714284</v>
      </c>
      <c r="M49" s="36">
        <v>260</v>
      </c>
      <c r="N49" s="38">
        <f t="shared" si="5"/>
        <v>0.9285714285714286</v>
      </c>
      <c r="O49" s="36">
        <v>272</v>
      </c>
      <c r="P49" s="38">
        <f t="shared" si="6"/>
        <v>0.97142857142857142</v>
      </c>
      <c r="Q49" s="36">
        <v>212</v>
      </c>
      <c r="R49" s="38">
        <f t="shared" si="7"/>
        <v>0.75714285714285712</v>
      </c>
      <c r="S49" s="36">
        <v>255</v>
      </c>
      <c r="T49" s="38">
        <f t="shared" si="8"/>
        <v>0.9107142857142857</v>
      </c>
      <c r="U49" s="36">
        <v>254</v>
      </c>
      <c r="V49" s="38">
        <f t="shared" si="9"/>
        <v>0.90714285714285714</v>
      </c>
      <c r="W49" s="36">
        <v>242</v>
      </c>
      <c r="X49" s="38">
        <f t="shared" si="10"/>
        <v>0.86428571428571432</v>
      </c>
      <c r="Z49" s="25">
        <f>cálculos!O49</f>
        <v>1</v>
      </c>
      <c r="AA49" s="26">
        <f t="shared" si="11"/>
        <v>0.1</v>
      </c>
      <c r="AB49" s="25">
        <f>cálculos!P49</f>
        <v>0</v>
      </c>
      <c r="AC49" s="26">
        <f t="shared" si="12"/>
        <v>0</v>
      </c>
    </row>
    <row r="50" spans="1:29" x14ac:dyDescent="0.25">
      <c r="A50" s="36" t="s">
        <v>3</v>
      </c>
      <c r="B50" s="36" t="s">
        <v>54</v>
      </c>
      <c r="C50" s="37">
        <v>269</v>
      </c>
      <c r="D50" s="37">
        <f t="shared" si="0"/>
        <v>269</v>
      </c>
      <c r="E50" s="36">
        <v>218</v>
      </c>
      <c r="F50" s="38">
        <f t="shared" si="1"/>
        <v>0.81040892193308545</v>
      </c>
      <c r="G50" s="36">
        <v>258</v>
      </c>
      <c r="H50" s="38">
        <f t="shared" si="2"/>
        <v>0.95910780669144979</v>
      </c>
      <c r="I50" s="36">
        <v>258</v>
      </c>
      <c r="J50" s="38">
        <f t="shared" si="3"/>
        <v>0.95910780669144979</v>
      </c>
      <c r="K50" s="36">
        <v>249</v>
      </c>
      <c r="L50" s="38">
        <f t="shared" si="4"/>
        <v>0.92565055762081783</v>
      </c>
      <c r="M50" s="36">
        <v>239</v>
      </c>
      <c r="N50" s="38">
        <f t="shared" si="5"/>
        <v>0.88847583643122674</v>
      </c>
      <c r="O50" s="36">
        <v>249</v>
      </c>
      <c r="P50" s="38">
        <f t="shared" si="6"/>
        <v>0.92565055762081783</v>
      </c>
      <c r="Q50" s="36">
        <v>252</v>
      </c>
      <c r="R50" s="38">
        <f t="shared" si="7"/>
        <v>0.93680297397769519</v>
      </c>
      <c r="S50" s="36">
        <v>281</v>
      </c>
      <c r="T50" s="38">
        <f t="shared" si="8"/>
        <v>1.0446096654275092</v>
      </c>
      <c r="U50" s="36">
        <v>287</v>
      </c>
      <c r="V50" s="38">
        <f t="shared" si="9"/>
        <v>1.0669144981412639</v>
      </c>
      <c r="W50" s="36">
        <v>282</v>
      </c>
      <c r="X50" s="38">
        <f t="shared" si="10"/>
        <v>1.0483271375464684</v>
      </c>
      <c r="Z50" s="25">
        <f>cálculos!O50</f>
        <v>5</v>
      </c>
      <c r="AA50" s="26">
        <f t="shared" si="11"/>
        <v>0.5</v>
      </c>
      <c r="AB50" s="25">
        <f>cálculos!P50</f>
        <v>3</v>
      </c>
      <c r="AC50" s="26">
        <f t="shared" si="12"/>
        <v>0.75</v>
      </c>
    </row>
    <row r="51" spans="1:29" x14ac:dyDescent="0.25">
      <c r="A51" s="36" t="s">
        <v>3</v>
      </c>
      <c r="B51" s="36" t="s">
        <v>55</v>
      </c>
      <c r="C51" s="37">
        <v>72</v>
      </c>
      <c r="D51" s="37">
        <f t="shared" si="0"/>
        <v>72</v>
      </c>
      <c r="E51" s="36">
        <v>40</v>
      </c>
      <c r="F51" s="38">
        <f t="shared" si="1"/>
        <v>0.55555555555555558</v>
      </c>
      <c r="G51" s="36">
        <v>75</v>
      </c>
      <c r="H51" s="38">
        <f t="shared" si="2"/>
        <v>1.0416666666666667</v>
      </c>
      <c r="I51" s="36">
        <v>75</v>
      </c>
      <c r="J51" s="38">
        <f t="shared" si="3"/>
        <v>1.0416666666666667</v>
      </c>
      <c r="K51" s="36">
        <v>82</v>
      </c>
      <c r="L51" s="38">
        <f t="shared" si="4"/>
        <v>1.1388888888888888</v>
      </c>
      <c r="M51" s="36">
        <v>81</v>
      </c>
      <c r="N51" s="38">
        <f t="shared" si="5"/>
        <v>1.125</v>
      </c>
      <c r="O51" s="36">
        <v>79</v>
      </c>
      <c r="P51" s="38">
        <f t="shared" si="6"/>
        <v>1.0972222222222223</v>
      </c>
      <c r="Q51" s="36">
        <v>74</v>
      </c>
      <c r="R51" s="38">
        <f t="shared" si="7"/>
        <v>1.0277777777777777</v>
      </c>
      <c r="S51" s="36">
        <v>68</v>
      </c>
      <c r="T51" s="38">
        <f t="shared" si="8"/>
        <v>0.94444444444444442</v>
      </c>
      <c r="U51" s="36">
        <v>79</v>
      </c>
      <c r="V51" s="38">
        <f t="shared" si="9"/>
        <v>1.0972222222222223</v>
      </c>
      <c r="W51" s="36">
        <v>69</v>
      </c>
      <c r="X51" s="38">
        <f t="shared" si="10"/>
        <v>0.95833333333333337</v>
      </c>
      <c r="Z51" s="25">
        <f>cálculos!O51</f>
        <v>8</v>
      </c>
      <c r="AA51" s="26">
        <f t="shared" si="11"/>
        <v>0.8</v>
      </c>
      <c r="AB51" s="25">
        <f>cálculos!P51</f>
        <v>4</v>
      </c>
      <c r="AC51" s="26">
        <f t="shared" si="12"/>
        <v>1</v>
      </c>
    </row>
    <row r="52" spans="1:29" x14ac:dyDescent="0.25">
      <c r="A52" s="36" t="s">
        <v>5</v>
      </c>
      <c r="B52" s="36" t="s">
        <v>56</v>
      </c>
      <c r="C52" s="37">
        <v>264</v>
      </c>
      <c r="D52" s="37">
        <f t="shared" si="0"/>
        <v>264</v>
      </c>
      <c r="E52" s="36">
        <v>119</v>
      </c>
      <c r="F52" s="38">
        <f t="shared" si="1"/>
        <v>0.45075757575757575</v>
      </c>
      <c r="G52" s="36">
        <v>221</v>
      </c>
      <c r="H52" s="38">
        <f t="shared" si="2"/>
        <v>0.83712121212121215</v>
      </c>
      <c r="I52" s="36">
        <v>218</v>
      </c>
      <c r="J52" s="38">
        <f t="shared" si="3"/>
        <v>0.8257575757575758</v>
      </c>
      <c r="K52" s="36">
        <v>197</v>
      </c>
      <c r="L52" s="38">
        <f t="shared" si="4"/>
        <v>0.74621212121212122</v>
      </c>
      <c r="M52" s="36">
        <v>188</v>
      </c>
      <c r="N52" s="38">
        <f t="shared" si="5"/>
        <v>0.71212121212121215</v>
      </c>
      <c r="O52" s="36">
        <v>215</v>
      </c>
      <c r="P52" s="38">
        <f t="shared" si="6"/>
        <v>0.81439393939393945</v>
      </c>
      <c r="Q52" s="36">
        <v>204</v>
      </c>
      <c r="R52" s="38">
        <f t="shared" si="7"/>
        <v>0.77272727272727271</v>
      </c>
      <c r="S52" s="36">
        <v>251</v>
      </c>
      <c r="T52" s="38">
        <f t="shared" si="8"/>
        <v>0.9507575757575758</v>
      </c>
      <c r="U52" s="36">
        <v>255</v>
      </c>
      <c r="V52" s="38">
        <f t="shared" si="9"/>
        <v>0.96590909090909094</v>
      </c>
      <c r="W52" s="36">
        <v>254</v>
      </c>
      <c r="X52" s="38">
        <f t="shared" si="10"/>
        <v>0.96212121212121215</v>
      </c>
      <c r="Z52" s="25">
        <f>cálculos!O52</f>
        <v>0</v>
      </c>
      <c r="AA52" s="26">
        <f t="shared" si="11"/>
        <v>0</v>
      </c>
      <c r="AB52" s="25">
        <f>cálculos!P52</f>
        <v>0</v>
      </c>
      <c r="AC52" s="26">
        <f t="shared" si="12"/>
        <v>0</v>
      </c>
    </row>
    <row r="53" spans="1:29" x14ac:dyDescent="0.25">
      <c r="A53" s="36" t="s">
        <v>5</v>
      </c>
      <c r="B53" s="36" t="s">
        <v>57</v>
      </c>
      <c r="C53" s="37">
        <v>169</v>
      </c>
      <c r="D53" s="37">
        <f t="shared" si="0"/>
        <v>169</v>
      </c>
      <c r="E53" s="36">
        <v>183</v>
      </c>
      <c r="F53" s="38">
        <f t="shared" si="1"/>
        <v>1.0828402366863905</v>
      </c>
      <c r="G53" s="36">
        <v>164</v>
      </c>
      <c r="H53" s="38">
        <f t="shared" si="2"/>
        <v>0.97041420118343191</v>
      </c>
      <c r="I53" s="36">
        <v>166</v>
      </c>
      <c r="J53" s="38">
        <f t="shared" si="3"/>
        <v>0.98224852071005919</v>
      </c>
      <c r="K53" s="36">
        <v>169</v>
      </c>
      <c r="L53" s="38">
        <f t="shared" si="4"/>
        <v>1</v>
      </c>
      <c r="M53" s="36">
        <v>166</v>
      </c>
      <c r="N53" s="38">
        <f t="shared" si="5"/>
        <v>0.98224852071005919</v>
      </c>
      <c r="O53" s="36">
        <v>167</v>
      </c>
      <c r="P53" s="38">
        <f t="shared" si="6"/>
        <v>0.98816568047337283</v>
      </c>
      <c r="Q53" s="36">
        <v>111</v>
      </c>
      <c r="R53" s="38">
        <f t="shared" si="7"/>
        <v>0.65680473372781067</v>
      </c>
      <c r="S53" s="36">
        <v>134</v>
      </c>
      <c r="T53" s="38">
        <f t="shared" si="8"/>
        <v>0.79289940828402372</v>
      </c>
      <c r="U53" s="36">
        <v>133</v>
      </c>
      <c r="V53" s="38">
        <f t="shared" si="9"/>
        <v>0.78698224852071008</v>
      </c>
      <c r="W53" s="36">
        <v>132</v>
      </c>
      <c r="X53" s="38">
        <f t="shared" si="10"/>
        <v>0.78106508875739644</v>
      </c>
      <c r="Z53" s="25">
        <f>cálculos!O53</f>
        <v>7</v>
      </c>
      <c r="AA53" s="26">
        <f t="shared" si="11"/>
        <v>0.70000000000000007</v>
      </c>
      <c r="AB53" s="25">
        <f>cálculos!P53</f>
        <v>3</v>
      </c>
      <c r="AC53" s="26">
        <f t="shared" si="12"/>
        <v>0.75</v>
      </c>
    </row>
    <row r="54" spans="1:29" x14ac:dyDescent="0.25">
      <c r="A54" s="36" t="s">
        <v>3</v>
      </c>
      <c r="B54" s="36" t="s">
        <v>58</v>
      </c>
      <c r="C54" s="37">
        <v>724</v>
      </c>
      <c r="D54" s="37">
        <f t="shared" si="0"/>
        <v>724</v>
      </c>
      <c r="E54" s="36">
        <v>532</v>
      </c>
      <c r="F54" s="38">
        <f t="shared" si="1"/>
        <v>0.73480662983425415</v>
      </c>
      <c r="G54" s="36">
        <v>638</v>
      </c>
      <c r="H54" s="38">
        <f t="shared" si="2"/>
        <v>0.88121546961325969</v>
      </c>
      <c r="I54" s="36">
        <v>641</v>
      </c>
      <c r="J54" s="38">
        <f t="shared" si="3"/>
        <v>0.88535911602209949</v>
      </c>
      <c r="K54" s="36">
        <v>636</v>
      </c>
      <c r="L54" s="38">
        <f t="shared" si="4"/>
        <v>0.87845303867403313</v>
      </c>
      <c r="M54" s="36">
        <v>606</v>
      </c>
      <c r="N54" s="38">
        <f t="shared" si="5"/>
        <v>0.83701657458563539</v>
      </c>
      <c r="O54" s="36">
        <v>628</v>
      </c>
      <c r="P54" s="38">
        <f t="shared" si="6"/>
        <v>0.86740331491712708</v>
      </c>
      <c r="Q54" s="36">
        <v>638</v>
      </c>
      <c r="R54" s="38">
        <f t="shared" si="7"/>
        <v>0.88121546961325969</v>
      </c>
      <c r="S54" s="36">
        <v>610</v>
      </c>
      <c r="T54" s="38">
        <f t="shared" si="8"/>
        <v>0.84254143646408841</v>
      </c>
      <c r="U54" s="36">
        <v>687</v>
      </c>
      <c r="V54" s="38">
        <f t="shared" si="9"/>
        <v>0.94889502762430944</v>
      </c>
      <c r="W54" s="36">
        <v>583</v>
      </c>
      <c r="X54" s="38">
        <f t="shared" si="10"/>
        <v>0.80524861878453036</v>
      </c>
      <c r="Z54" s="25">
        <f>cálculos!O54</f>
        <v>0</v>
      </c>
      <c r="AA54" s="26">
        <f t="shared" si="11"/>
        <v>0</v>
      </c>
      <c r="AB54" s="25">
        <f>cálculos!P54</f>
        <v>0</v>
      </c>
      <c r="AC54" s="26">
        <f t="shared" si="12"/>
        <v>0</v>
      </c>
    </row>
    <row r="55" spans="1:29" x14ac:dyDescent="0.25">
      <c r="A55" s="36" t="s">
        <v>4</v>
      </c>
      <c r="B55" s="36" t="s">
        <v>59</v>
      </c>
      <c r="C55" s="37">
        <v>238</v>
      </c>
      <c r="D55" s="37">
        <f t="shared" si="0"/>
        <v>238</v>
      </c>
      <c r="E55" s="36">
        <v>199</v>
      </c>
      <c r="F55" s="38">
        <f t="shared" si="1"/>
        <v>0.83613445378151263</v>
      </c>
      <c r="G55" s="36">
        <v>218</v>
      </c>
      <c r="H55" s="38">
        <f t="shared" si="2"/>
        <v>0.91596638655462181</v>
      </c>
      <c r="I55" s="36">
        <v>214</v>
      </c>
      <c r="J55" s="38">
        <f t="shared" si="3"/>
        <v>0.89915966386554624</v>
      </c>
      <c r="K55" s="36">
        <v>223</v>
      </c>
      <c r="L55" s="38">
        <f t="shared" si="4"/>
        <v>0.93697478991596639</v>
      </c>
      <c r="M55" s="36">
        <v>222</v>
      </c>
      <c r="N55" s="38">
        <f t="shared" si="5"/>
        <v>0.9327731092436975</v>
      </c>
      <c r="O55" s="36">
        <v>232</v>
      </c>
      <c r="P55" s="38">
        <f t="shared" si="6"/>
        <v>0.97478991596638653</v>
      </c>
      <c r="Q55" s="36">
        <v>221</v>
      </c>
      <c r="R55" s="38">
        <f t="shared" si="7"/>
        <v>0.9285714285714286</v>
      </c>
      <c r="S55" s="36">
        <v>195</v>
      </c>
      <c r="T55" s="38">
        <f t="shared" si="8"/>
        <v>0.81932773109243695</v>
      </c>
      <c r="U55" s="36">
        <v>218</v>
      </c>
      <c r="V55" s="38">
        <f t="shared" si="9"/>
        <v>0.91596638655462181</v>
      </c>
      <c r="W55" s="36">
        <v>203</v>
      </c>
      <c r="X55" s="38">
        <f t="shared" si="10"/>
        <v>0.8529411764705882</v>
      </c>
      <c r="Z55" s="25">
        <f>cálculos!O55</f>
        <v>2</v>
      </c>
      <c r="AA55" s="26">
        <f t="shared" si="11"/>
        <v>0.2</v>
      </c>
      <c r="AB55" s="25">
        <f>cálculos!P55</f>
        <v>0</v>
      </c>
      <c r="AC55" s="26">
        <f t="shared" si="12"/>
        <v>0</v>
      </c>
    </row>
    <row r="56" spans="1:29" x14ac:dyDescent="0.25">
      <c r="A56" s="36" t="s">
        <v>3</v>
      </c>
      <c r="B56" s="36" t="s">
        <v>60</v>
      </c>
      <c r="C56" s="37">
        <v>380</v>
      </c>
      <c r="D56" s="37">
        <f t="shared" si="0"/>
        <v>380</v>
      </c>
      <c r="E56" s="36">
        <v>348</v>
      </c>
      <c r="F56" s="38">
        <f t="shared" si="1"/>
        <v>0.91578947368421049</v>
      </c>
      <c r="G56" s="36">
        <v>293</v>
      </c>
      <c r="H56" s="38">
        <f t="shared" si="2"/>
        <v>0.77105263157894732</v>
      </c>
      <c r="I56" s="36">
        <v>276</v>
      </c>
      <c r="J56" s="38">
        <f t="shared" si="3"/>
        <v>0.72631578947368425</v>
      </c>
      <c r="K56" s="36">
        <v>316</v>
      </c>
      <c r="L56" s="38">
        <f t="shared" si="4"/>
        <v>0.83157894736842108</v>
      </c>
      <c r="M56" s="36">
        <v>302</v>
      </c>
      <c r="N56" s="38">
        <f t="shared" si="5"/>
        <v>0.79473684210526319</v>
      </c>
      <c r="O56" s="36">
        <v>286</v>
      </c>
      <c r="P56" s="38">
        <f t="shared" si="6"/>
        <v>0.75263157894736843</v>
      </c>
      <c r="Q56" s="36">
        <v>261</v>
      </c>
      <c r="R56" s="38">
        <f t="shared" si="7"/>
        <v>0.68684210526315792</v>
      </c>
      <c r="S56" s="36">
        <v>280</v>
      </c>
      <c r="T56" s="38">
        <f t="shared" si="8"/>
        <v>0.73684210526315785</v>
      </c>
      <c r="U56" s="36">
        <v>290</v>
      </c>
      <c r="V56" s="38">
        <f t="shared" si="9"/>
        <v>0.76315789473684215</v>
      </c>
      <c r="W56" s="36">
        <v>272</v>
      </c>
      <c r="X56" s="38">
        <f t="shared" si="10"/>
        <v>0.71578947368421053</v>
      </c>
      <c r="Z56" s="25">
        <f>cálculos!O56</f>
        <v>0</v>
      </c>
      <c r="AA56" s="26">
        <f t="shared" si="11"/>
        <v>0</v>
      </c>
      <c r="AB56" s="25">
        <f>cálculos!P56</f>
        <v>0</v>
      </c>
      <c r="AC56" s="26">
        <f t="shared" si="12"/>
        <v>0</v>
      </c>
    </row>
    <row r="57" spans="1:29" x14ac:dyDescent="0.25">
      <c r="A57" s="36" t="s">
        <v>3</v>
      </c>
      <c r="B57" s="36" t="s">
        <v>61</v>
      </c>
      <c r="C57" s="37">
        <v>373</v>
      </c>
      <c r="D57" s="37">
        <f t="shared" si="0"/>
        <v>373</v>
      </c>
      <c r="E57" s="36">
        <v>291</v>
      </c>
      <c r="F57" s="38">
        <f t="shared" si="1"/>
        <v>0.78016085790884715</v>
      </c>
      <c r="G57" s="36">
        <v>336</v>
      </c>
      <c r="H57" s="38">
        <f t="shared" si="2"/>
        <v>0.90080428954423597</v>
      </c>
      <c r="I57" s="36">
        <v>342</v>
      </c>
      <c r="J57" s="38">
        <f t="shared" si="3"/>
        <v>0.91689008042895437</v>
      </c>
      <c r="K57" s="36">
        <v>349</v>
      </c>
      <c r="L57" s="38">
        <f t="shared" si="4"/>
        <v>0.93565683646112596</v>
      </c>
      <c r="M57" s="36">
        <v>332</v>
      </c>
      <c r="N57" s="38">
        <f t="shared" si="5"/>
        <v>0.89008042895442363</v>
      </c>
      <c r="O57" s="36">
        <v>344</v>
      </c>
      <c r="P57" s="38">
        <f t="shared" si="6"/>
        <v>0.92225201072386054</v>
      </c>
      <c r="Q57" s="36">
        <v>147</v>
      </c>
      <c r="R57" s="38">
        <f t="shared" si="7"/>
        <v>0.3941018766756032</v>
      </c>
      <c r="S57" s="36">
        <v>297</v>
      </c>
      <c r="T57" s="38">
        <f t="shared" si="8"/>
        <v>0.79624664879356566</v>
      </c>
      <c r="U57" s="36">
        <v>285</v>
      </c>
      <c r="V57" s="38">
        <f t="shared" si="9"/>
        <v>0.76407506702412864</v>
      </c>
      <c r="W57" s="36">
        <v>275</v>
      </c>
      <c r="X57" s="38">
        <f t="shared" si="10"/>
        <v>0.7372654155495979</v>
      </c>
      <c r="Z57" s="25">
        <f>cálculos!O57</f>
        <v>0</v>
      </c>
      <c r="AA57" s="26">
        <f t="shared" si="11"/>
        <v>0</v>
      </c>
      <c r="AB57" s="25">
        <f>cálculos!P57</f>
        <v>0</v>
      </c>
      <c r="AC57" s="26">
        <f t="shared" si="12"/>
        <v>0</v>
      </c>
    </row>
    <row r="58" spans="1:29" x14ac:dyDescent="0.25">
      <c r="A58" s="36" t="s">
        <v>5</v>
      </c>
      <c r="B58" s="36" t="s">
        <v>62</v>
      </c>
      <c r="C58" s="37">
        <v>339</v>
      </c>
      <c r="D58" s="37">
        <f t="shared" si="0"/>
        <v>339</v>
      </c>
      <c r="E58" s="36">
        <v>220</v>
      </c>
      <c r="F58" s="38">
        <f t="shared" si="1"/>
        <v>0.64896755162241893</v>
      </c>
      <c r="G58" s="36">
        <v>239</v>
      </c>
      <c r="H58" s="38">
        <f t="shared" si="2"/>
        <v>0.70501474926253682</v>
      </c>
      <c r="I58" s="36">
        <v>233</v>
      </c>
      <c r="J58" s="38">
        <f t="shared" si="3"/>
        <v>0.68731563421828912</v>
      </c>
      <c r="K58" s="36">
        <v>227</v>
      </c>
      <c r="L58" s="38">
        <f t="shared" si="4"/>
        <v>0.6696165191740413</v>
      </c>
      <c r="M58" s="36">
        <v>212</v>
      </c>
      <c r="N58" s="38">
        <f t="shared" si="5"/>
        <v>0.62536873156342188</v>
      </c>
      <c r="O58" s="36">
        <v>248</v>
      </c>
      <c r="P58" s="38">
        <f t="shared" si="6"/>
        <v>0.73156342182890854</v>
      </c>
      <c r="Q58" s="36">
        <v>19</v>
      </c>
      <c r="R58" s="38">
        <f t="shared" si="7"/>
        <v>5.6047197640117993E-2</v>
      </c>
      <c r="S58" s="36">
        <v>128</v>
      </c>
      <c r="T58" s="38">
        <f t="shared" si="8"/>
        <v>0.3775811209439528</v>
      </c>
      <c r="U58" s="36">
        <v>292</v>
      </c>
      <c r="V58" s="38">
        <f t="shared" si="9"/>
        <v>0.86135693215339237</v>
      </c>
      <c r="W58" s="36">
        <v>207</v>
      </c>
      <c r="X58" s="38">
        <f t="shared" si="10"/>
        <v>0.61061946902654862</v>
      </c>
      <c r="Z58" s="25">
        <f>cálculos!O58</f>
        <v>0</v>
      </c>
      <c r="AA58" s="26">
        <f t="shared" si="11"/>
        <v>0</v>
      </c>
      <c r="AB58" s="25">
        <f>cálculos!P58</f>
        <v>0</v>
      </c>
      <c r="AC58" s="26">
        <f t="shared" si="12"/>
        <v>0</v>
      </c>
    </row>
    <row r="59" spans="1:29" x14ac:dyDescent="0.25">
      <c r="A59" s="36" t="s">
        <v>3</v>
      </c>
      <c r="B59" s="36" t="s">
        <v>63</v>
      </c>
      <c r="C59" s="37">
        <v>77</v>
      </c>
      <c r="D59" s="37">
        <f t="shared" si="0"/>
        <v>77</v>
      </c>
      <c r="E59" s="36">
        <v>100</v>
      </c>
      <c r="F59" s="38">
        <f t="shared" si="1"/>
        <v>1.2987012987012987</v>
      </c>
      <c r="G59" s="36">
        <v>113</v>
      </c>
      <c r="H59" s="38">
        <f t="shared" si="2"/>
        <v>1.4675324675324675</v>
      </c>
      <c r="I59" s="36">
        <v>110</v>
      </c>
      <c r="J59" s="38">
        <f t="shared" si="3"/>
        <v>1.4285714285714286</v>
      </c>
      <c r="K59" s="36">
        <v>107</v>
      </c>
      <c r="L59" s="38">
        <f t="shared" si="4"/>
        <v>1.3896103896103895</v>
      </c>
      <c r="M59" s="36">
        <v>107</v>
      </c>
      <c r="N59" s="38">
        <f t="shared" si="5"/>
        <v>1.3896103896103895</v>
      </c>
      <c r="O59" s="36">
        <v>117</v>
      </c>
      <c r="P59" s="38">
        <f t="shared" si="6"/>
        <v>1.5194805194805194</v>
      </c>
      <c r="Q59" s="36">
        <v>86</v>
      </c>
      <c r="R59" s="38">
        <f t="shared" si="7"/>
        <v>1.1168831168831168</v>
      </c>
      <c r="S59" s="36">
        <v>83</v>
      </c>
      <c r="T59" s="38">
        <f t="shared" si="8"/>
        <v>1.0779220779220779</v>
      </c>
      <c r="U59" s="36">
        <v>109</v>
      </c>
      <c r="V59" s="38">
        <f t="shared" si="9"/>
        <v>1.4155844155844155</v>
      </c>
      <c r="W59" s="36">
        <v>93</v>
      </c>
      <c r="X59" s="38">
        <f t="shared" si="10"/>
        <v>1.2077922077922079</v>
      </c>
      <c r="Z59" s="25">
        <f>cálculos!O59</f>
        <v>9</v>
      </c>
      <c r="AA59" s="26">
        <f t="shared" si="11"/>
        <v>0.9</v>
      </c>
      <c r="AB59" s="25">
        <f>cálculos!P59</f>
        <v>4</v>
      </c>
      <c r="AC59" s="26">
        <f t="shared" si="12"/>
        <v>1</v>
      </c>
    </row>
    <row r="60" spans="1:29" x14ac:dyDescent="0.25">
      <c r="A60" s="36" t="s">
        <v>5</v>
      </c>
      <c r="B60" s="36" t="s">
        <v>64</v>
      </c>
      <c r="C60" s="37">
        <v>221</v>
      </c>
      <c r="D60" s="37">
        <f t="shared" si="0"/>
        <v>221</v>
      </c>
      <c r="E60" s="36">
        <v>203</v>
      </c>
      <c r="F60" s="38">
        <f t="shared" si="1"/>
        <v>0.91855203619909498</v>
      </c>
      <c r="G60" s="36">
        <v>234</v>
      </c>
      <c r="H60" s="38">
        <f t="shared" si="2"/>
        <v>1.0588235294117647</v>
      </c>
      <c r="I60" s="36">
        <v>226</v>
      </c>
      <c r="J60" s="38">
        <f t="shared" si="3"/>
        <v>1.0226244343891402</v>
      </c>
      <c r="K60" s="36">
        <v>224</v>
      </c>
      <c r="L60" s="38">
        <f t="shared" si="4"/>
        <v>1.0135746606334841</v>
      </c>
      <c r="M60" s="36">
        <v>219</v>
      </c>
      <c r="N60" s="38">
        <f t="shared" si="5"/>
        <v>0.99095022624434392</v>
      </c>
      <c r="O60" s="36">
        <v>220</v>
      </c>
      <c r="P60" s="38">
        <f t="shared" si="6"/>
        <v>0.99547511312217196</v>
      </c>
      <c r="Q60" s="36">
        <v>187</v>
      </c>
      <c r="R60" s="38">
        <f t="shared" si="7"/>
        <v>0.84615384615384615</v>
      </c>
      <c r="S60" s="36">
        <v>201</v>
      </c>
      <c r="T60" s="38">
        <f t="shared" si="8"/>
        <v>0.9095022624434389</v>
      </c>
      <c r="U60" s="36">
        <v>206</v>
      </c>
      <c r="V60" s="38">
        <f t="shared" si="9"/>
        <v>0.9321266968325792</v>
      </c>
      <c r="W60" s="36">
        <v>193</v>
      </c>
      <c r="X60" s="38">
        <f t="shared" si="10"/>
        <v>0.87330316742081449</v>
      </c>
      <c r="Z60" s="25">
        <f>cálculos!O60</f>
        <v>6</v>
      </c>
      <c r="AA60" s="26">
        <f t="shared" si="11"/>
        <v>0.60000000000000009</v>
      </c>
      <c r="AB60" s="25">
        <f>cálculos!P60</f>
        <v>3</v>
      </c>
      <c r="AC60" s="26">
        <f t="shared" si="12"/>
        <v>0.75</v>
      </c>
    </row>
    <row r="61" spans="1:29" x14ac:dyDescent="0.25">
      <c r="A61" s="36" t="s">
        <v>4</v>
      </c>
      <c r="B61" s="36" t="s">
        <v>65</v>
      </c>
      <c r="C61" s="37">
        <v>294</v>
      </c>
      <c r="D61" s="37">
        <f t="shared" si="0"/>
        <v>294</v>
      </c>
      <c r="E61" s="36">
        <v>312</v>
      </c>
      <c r="F61" s="38">
        <f t="shared" si="1"/>
        <v>1.0612244897959184</v>
      </c>
      <c r="G61" s="36">
        <v>272</v>
      </c>
      <c r="H61" s="38">
        <f t="shared" si="2"/>
        <v>0.92517006802721091</v>
      </c>
      <c r="I61" s="36">
        <v>259</v>
      </c>
      <c r="J61" s="38">
        <f t="shared" si="3"/>
        <v>0.88095238095238093</v>
      </c>
      <c r="K61" s="36">
        <v>286</v>
      </c>
      <c r="L61" s="38">
        <f t="shared" si="4"/>
        <v>0.97278911564625847</v>
      </c>
      <c r="M61" s="36">
        <v>280</v>
      </c>
      <c r="N61" s="38">
        <f t="shared" si="5"/>
        <v>0.95238095238095233</v>
      </c>
      <c r="O61" s="36">
        <v>265</v>
      </c>
      <c r="P61" s="38">
        <f t="shared" si="6"/>
        <v>0.90136054421768708</v>
      </c>
      <c r="Q61" s="36">
        <v>281</v>
      </c>
      <c r="R61" s="38">
        <f t="shared" si="7"/>
        <v>0.95578231292517002</v>
      </c>
      <c r="S61" s="36">
        <v>339</v>
      </c>
      <c r="T61" s="38">
        <f t="shared" si="8"/>
        <v>1.153061224489796</v>
      </c>
      <c r="U61" s="36">
        <v>341</v>
      </c>
      <c r="V61" s="38">
        <f t="shared" si="9"/>
        <v>1.1598639455782314</v>
      </c>
      <c r="W61" s="36">
        <v>347</v>
      </c>
      <c r="X61" s="38">
        <f t="shared" si="10"/>
        <v>1.1802721088435375</v>
      </c>
      <c r="Z61" s="25">
        <f>cálculos!O61</f>
        <v>5</v>
      </c>
      <c r="AA61" s="26">
        <f t="shared" si="11"/>
        <v>0.5</v>
      </c>
      <c r="AB61" s="25">
        <f>cálculos!P61</f>
        <v>2</v>
      </c>
      <c r="AC61" s="26">
        <f t="shared" si="12"/>
        <v>0.5</v>
      </c>
    </row>
    <row r="62" spans="1:29" x14ac:dyDescent="0.25">
      <c r="A62" s="36" t="s">
        <v>5</v>
      </c>
      <c r="B62" s="36" t="s">
        <v>66</v>
      </c>
      <c r="C62" s="37">
        <v>157</v>
      </c>
      <c r="D62" s="37">
        <f t="shared" si="0"/>
        <v>157</v>
      </c>
      <c r="E62" s="36">
        <v>84</v>
      </c>
      <c r="F62" s="38">
        <f t="shared" si="1"/>
        <v>0.53503184713375795</v>
      </c>
      <c r="G62" s="36">
        <v>89</v>
      </c>
      <c r="H62" s="38">
        <f t="shared" si="2"/>
        <v>0.56687898089171973</v>
      </c>
      <c r="I62" s="36">
        <v>87</v>
      </c>
      <c r="J62" s="38">
        <f t="shared" si="3"/>
        <v>0.55414012738853502</v>
      </c>
      <c r="K62" s="36">
        <v>90</v>
      </c>
      <c r="L62" s="38">
        <f t="shared" si="4"/>
        <v>0.57324840764331209</v>
      </c>
      <c r="M62" s="36">
        <v>81</v>
      </c>
      <c r="N62" s="38">
        <f t="shared" si="5"/>
        <v>0.51592356687898089</v>
      </c>
      <c r="O62" s="36">
        <v>76</v>
      </c>
      <c r="P62" s="38">
        <f t="shared" si="6"/>
        <v>0.48407643312101911</v>
      </c>
      <c r="Q62" s="36">
        <v>54</v>
      </c>
      <c r="R62" s="38">
        <f t="shared" si="7"/>
        <v>0.34394904458598724</v>
      </c>
      <c r="S62" s="36">
        <v>82</v>
      </c>
      <c r="T62" s="38">
        <f t="shared" si="8"/>
        <v>0.52229299363057324</v>
      </c>
      <c r="U62" s="36">
        <v>77</v>
      </c>
      <c r="V62" s="38">
        <f t="shared" si="9"/>
        <v>0.49044585987261147</v>
      </c>
      <c r="W62" s="36">
        <v>80</v>
      </c>
      <c r="X62" s="38">
        <f t="shared" si="10"/>
        <v>0.50955414012738853</v>
      </c>
      <c r="Z62" s="25">
        <f>cálculos!O62</f>
        <v>0</v>
      </c>
      <c r="AA62" s="26">
        <f t="shared" si="11"/>
        <v>0</v>
      </c>
      <c r="AB62" s="25">
        <f>cálculos!P62</f>
        <v>0</v>
      </c>
      <c r="AC62" s="26">
        <f t="shared" si="12"/>
        <v>0</v>
      </c>
    </row>
    <row r="63" spans="1:29" x14ac:dyDescent="0.25">
      <c r="A63" s="36" t="s">
        <v>2</v>
      </c>
      <c r="B63" s="36" t="s">
        <v>67</v>
      </c>
      <c r="C63" s="37">
        <v>113</v>
      </c>
      <c r="D63" s="37">
        <f t="shared" si="0"/>
        <v>113</v>
      </c>
      <c r="E63" s="36">
        <v>98</v>
      </c>
      <c r="F63" s="38">
        <f t="shared" si="1"/>
        <v>0.86725663716814161</v>
      </c>
      <c r="G63" s="36">
        <v>121</v>
      </c>
      <c r="H63" s="38">
        <f t="shared" si="2"/>
        <v>1.0707964601769913</v>
      </c>
      <c r="I63" s="36">
        <v>121</v>
      </c>
      <c r="J63" s="38">
        <f t="shared" si="3"/>
        <v>1.0707964601769913</v>
      </c>
      <c r="K63" s="36">
        <v>117</v>
      </c>
      <c r="L63" s="38">
        <f t="shared" si="4"/>
        <v>1.0353982300884956</v>
      </c>
      <c r="M63" s="36">
        <v>111</v>
      </c>
      <c r="N63" s="38">
        <f t="shared" si="5"/>
        <v>0.98230088495575218</v>
      </c>
      <c r="O63" s="36">
        <v>114</v>
      </c>
      <c r="P63" s="38">
        <f t="shared" si="6"/>
        <v>1.0088495575221239</v>
      </c>
      <c r="Q63" s="36">
        <v>117</v>
      </c>
      <c r="R63" s="38">
        <f t="shared" si="7"/>
        <v>1.0353982300884956</v>
      </c>
      <c r="S63" s="36">
        <v>114</v>
      </c>
      <c r="T63" s="38">
        <f t="shared" si="8"/>
        <v>1.0088495575221239</v>
      </c>
      <c r="U63" s="36">
        <v>122</v>
      </c>
      <c r="V63" s="38">
        <f t="shared" si="9"/>
        <v>1.0796460176991149</v>
      </c>
      <c r="W63" s="36">
        <v>114</v>
      </c>
      <c r="X63" s="38">
        <f t="shared" si="10"/>
        <v>1.0088495575221239</v>
      </c>
      <c r="Z63" s="25">
        <f>cálculos!O63</f>
        <v>9</v>
      </c>
      <c r="AA63" s="26">
        <f t="shared" si="11"/>
        <v>0.9</v>
      </c>
      <c r="AB63" s="25">
        <f>cálculos!P63</f>
        <v>4</v>
      </c>
      <c r="AC63" s="26">
        <f t="shared" si="12"/>
        <v>1</v>
      </c>
    </row>
    <row r="64" spans="1:29" x14ac:dyDescent="0.25">
      <c r="A64" s="36" t="s">
        <v>2</v>
      </c>
      <c r="B64" s="36" t="s">
        <v>68</v>
      </c>
      <c r="C64" s="37">
        <v>687</v>
      </c>
      <c r="D64" s="37">
        <f t="shared" si="0"/>
        <v>687</v>
      </c>
      <c r="E64" s="36">
        <v>663</v>
      </c>
      <c r="F64" s="38">
        <f t="shared" si="1"/>
        <v>0.96506550218340614</v>
      </c>
      <c r="G64" s="36">
        <v>537</v>
      </c>
      <c r="H64" s="38">
        <f t="shared" si="2"/>
        <v>0.78165938864628826</v>
      </c>
      <c r="I64" s="36">
        <v>524</v>
      </c>
      <c r="J64" s="38">
        <f t="shared" si="3"/>
        <v>0.76273653566229982</v>
      </c>
      <c r="K64" s="36">
        <v>539</v>
      </c>
      <c r="L64" s="38">
        <f t="shared" si="4"/>
        <v>0.78457059679767105</v>
      </c>
      <c r="M64" s="36">
        <v>538</v>
      </c>
      <c r="N64" s="38">
        <f t="shared" si="5"/>
        <v>0.7831149927219796</v>
      </c>
      <c r="O64" s="36">
        <v>538</v>
      </c>
      <c r="P64" s="38">
        <f t="shared" si="6"/>
        <v>0.7831149927219796</v>
      </c>
      <c r="Q64" s="36">
        <v>458</v>
      </c>
      <c r="R64" s="38">
        <f t="shared" si="7"/>
        <v>0.66666666666666663</v>
      </c>
      <c r="S64" s="36">
        <v>508</v>
      </c>
      <c r="T64" s="38">
        <f t="shared" si="8"/>
        <v>0.73944687045123725</v>
      </c>
      <c r="U64" s="36">
        <v>532</v>
      </c>
      <c r="V64" s="38">
        <f t="shared" si="9"/>
        <v>0.77438136826783111</v>
      </c>
      <c r="W64" s="36">
        <v>512</v>
      </c>
      <c r="X64" s="38">
        <f t="shared" si="10"/>
        <v>0.74526928675400295</v>
      </c>
      <c r="Z64" s="25">
        <f>cálculos!O64</f>
        <v>0</v>
      </c>
      <c r="AA64" s="26">
        <f t="shared" si="11"/>
        <v>0</v>
      </c>
      <c r="AB64" s="25">
        <f>cálculos!P64</f>
        <v>0</v>
      </c>
      <c r="AC64" s="26">
        <f t="shared" si="12"/>
        <v>0</v>
      </c>
    </row>
    <row r="65" spans="1:29" x14ac:dyDescent="0.25">
      <c r="A65" s="36" t="s">
        <v>2</v>
      </c>
      <c r="B65" s="36" t="s">
        <v>69</v>
      </c>
      <c r="C65" s="37">
        <v>298</v>
      </c>
      <c r="D65" s="37">
        <f t="shared" si="0"/>
        <v>298</v>
      </c>
      <c r="E65" s="36">
        <v>279</v>
      </c>
      <c r="F65" s="38">
        <f t="shared" si="1"/>
        <v>0.93624161073825507</v>
      </c>
      <c r="G65" s="36">
        <v>262</v>
      </c>
      <c r="H65" s="38">
        <f t="shared" si="2"/>
        <v>0.87919463087248317</v>
      </c>
      <c r="I65" s="36">
        <v>262</v>
      </c>
      <c r="J65" s="38">
        <f t="shared" si="3"/>
        <v>0.87919463087248317</v>
      </c>
      <c r="K65" s="36">
        <v>264</v>
      </c>
      <c r="L65" s="38">
        <f t="shared" si="4"/>
        <v>0.88590604026845643</v>
      </c>
      <c r="M65" s="36">
        <v>265</v>
      </c>
      <c r="N65" s="38">
        <f t="shared" si="5"/>
        <v>0.88926174496644295</v>
      </c>
      <c r="O65" s="36">
        <v>275</v>
      </c>
      <c r="P65" s="38">
        <f t="shared" si="6"/>
        <v>0.92281879194630867</v>
      </c>
      <c r="Q65" s="36">
        <v>92</v>
      </c>
      <c r="R65" s="38">
        <f t="shared" si="7"/>
        <v>0.3087248322147651</v>
      </c>
      <c r="S65" s="36">
        <v>250</v>
      </c>
      <c r="T65" s="38">
        <f t="shared" si="8"/>
        <v>0.83892617449664431</v>
      </c>
      <c r="U65" s="36">
        <v>247</v>
      </c>
      <c r="V65" s="38">
        <f t="shared" si="9"/>
        <v>0.82885906040268453</v>
      </c>
      <c r="W65" s="36">
        <v>253</v>
      </c>
      <c r="X65" s="38">
        <f t="shared" si="10"/>
        <v>0.84899328859060408</v>
      </c>
      <c r="Z65" s="25">
        <f>cálculos!O65</f>
        <v>0</v>
      </c>
      <c r="AA65" s="26">
        <f t="shared" si="11"/>
        <v>0</v>
      </c>
      <c r="AB65" s="25">
        <f>cálculos!P65</f>
        <v>0</v>
      </c>
      <c r="AC65" s="26">
        <f t="shared" si="12"/>
        <v>0</v>
      </c>
    </row>
    <row r="66" spans="1:29" x14ac:dyDescent="0.25">
      <c r="A66" s="36" t="s">
        <v>4</v>
      </c>
      <c r="B66" s="36" t="s">
        <v>70</v>
      </c>
      <c r="C66" s="37">
        <v>112</v>
      </c>
      <c r="D66" s="37">
        <f t="shared" si="0"/>
        <v>112</v>
      </c>
      <c r="E66" s="36">
        <v>96</v>
      </c>
      <c r="F66" s="38">
        <f t="shared" si="1"/>
        <v>0.8571428571428571</v>
      </c>
      <c r="G66" s="36">
        <v>99</v>
      </c>
      <c r="H66" s="38">
        <f t="shared" si="2"/>
        <v>0.8839285714285714</v>
      </c>
      <c r="I66" s="36">
        <v>99</v>
      </c>
      <c r="J66" s="38">
        <f t="shared" si="3"/>
        <v>0.8839285714285714</v>
      </c>
      <c r="K66" s="36">
        <v>109</v>
      </c>
      <c r="L66" s="38">
        <f t="shared" si="4"/>
        <v>0.9732142857142857</v>
      </c>
      <c r="M66" s="36">
        <v>104</v>
      </c>
      <c r="N66" s="38">
        <f t="shared" si="5"/>
        <v>0.9285714285714286</v>
      </c>
      <c r="O66" s="36">
        <v>104</v>
      </c>
      <c r="P66" s="38">
        <f t="shared" si="6"/>
        <v>0.9285714285714286</v>
      </c>
      <c r="Q66" s="36">
        <v>95</v>
      </c>
      <c r="R66" s="38">
        <f t="shared" si="7"/>
        <v>0.8482142857142857</v>
      </c>
      <c r="S66" s="36">
        <v>101</v>
      </c>
      <c r="T66" s="38">
        <f t="shared" si="8"/>
        <v>0.9017857142857143</v>
      </c>
      <c r="U66" s="36">
        <v>103</v>
      </c>
      <c r="V66" s="38">
        <f t="shared" si="9"/>
        <v>0.9196428571428571</v>
      </c>
      <c r="W66" s="36">
        <v>92</v>
      </c>
      <c r="X66" s="38">
        <f t="shared" si="10"/>
        <v>0.8214285714285714</v>
      </c>
      <c r="Z66" s="25">
        <f>cálculos!O66</f>
        <v>3</v>
      </c>
      <c r="AA66" s="26">
        <f t="shared" si="11"/>
        <v>0.30000000000000004</v>
      </c>
      <c r="AB66" s="25">
        <f>cálculos!P66</f>
        <v>1</v>
      </c>
      <c r="AC66" s="26">
        <f t="shared" si="12"/>
        <v>0.25</v>
      </c>
    </row>
    <row r="67" spans="1:29" x14ac:dyDescent="0.25">
      <c r="A67" s="36" t="s">
        <v>4</v>
      </c>
      <c r="B67" s="36" t="s">
        <v>71</v>
      </c>
      <c r="C67" s="37">
        <v>413</v>
      </c>
      <c r="D67" s="37">
        <f t="shared" ref="D67:D79" si="13">(C67/12)*12</f>
        <v>413</v>
      </c>
      <c r="E67" s="36">
        <v>160</v>
      </c>
      <c r="F67" s="38">
        <f t="shared" ref="F67:F79" si="14">E67/D67</f>
        <v>0.38740920096852299</v>
      </c>
      <c r="G67" s="36">
        <v>297</v>
      </c>
      <c r="H67" s="38">
        <f t="shared" ref="H67:H79" si="15">G67/D67</f>
        <v>0.71912832929782078</v>
      </c>
      <c r="I67" s="36">
        <v>296</v>
      </c>
      <c r="J67" s="38">
        <f t="shared" ref="J67:J79" si="16">I67/D67</f>
        <v>0.7167070217917676</v>
      </c>
      <c r="K67" s="36">
        <v>271</v>
      </c>
      <c r="L67" s="38">
        <f t="shared" ref="L67:L79" si="17">K67/D67</f>
        <v>0.6561743341404358</v>
      </c>
      <c r="M67" s="36">
        <v>262</v>
      </c>
      <c r="N67" s="38">
        <f t="shared" ref="N67:N79" si="18">M67/D67</f>
        <v>0.63438256658595638</v>
      </c>
      <c r="O67" s="36">
        <v>316</v>
      </c>
      <c r="P67" s="38">
        <f t="shared" ref="P67:P79" si="19">O67/D67</f>
        <v>0.76513317191283292</v>
      </c>
      <c r="Q67" s="36">
        <v>276</v>
      </c>
      <c r="R67" s="38">
        <f t="shared" ref="R67:R79" si="20">Q67/D67</f>
        <v>0.66828087167070216</v>
      </c>
      <c r="S67" s="36">
        <v>338</v>
      </c>
      <c r="T67" s="38">
        <f t="shared" ref="T67:T79" si="21">S67/D67</f>
        <v>0.81840193704600483</v>
      </c>
      <c r="U67" s="36">
        <v>419</v>
      </c>
      <c r="V67" s="38">
        <f t="shared" ref="V67:V79" si="22">U67/D67</f>
        <v>1.0145278450363195</v>
      </c>
      <c r="W67" s="36">
        <v>323</v>
      </c>
      <c r="X67" s="38">
        <f t="shared" ref="X67:X79" si="23">W67/D67</f>
        <v>0.78208232445520576</v>
      </c>
      <c r="Z67" s="25">
        <f>cálculos!O67</f>
        <v>1</v>
      </c>
      <c r="AA67" s="26">
        <f t="shared" ref="AA67:AA85" si="24">Z67*0.1</f>
        <v>0.1</v>
      </c>
      <c r="AB67" s="25">
        <f>cálculos!P67</f>
        <v>1</v>
      </c>
      <c r="AC67" s="26">
        <f t="shared" ref="AC67:AC85" si="25">AB67*0.25</f>
        <v>0.25</v>
      </c>
    </row>
    <row r="68" spans="1:29" x14ac:dyDescent="0.25">
      <c r="A68" s="36" t="s">
        <v>5</v>
      </c>
      <c r="B68" s="36" t="s">
        <v>72</v>
      </c>
      <c r="C68" s="37">
        <v>128</v>
      </c>
      <c r="D68" s="37">
        <f t="shared" si="13"/>
        <v>128</v>
      </c>
      <c r="E68" s="36">
        <v>126</v>
      </c>
      <c r="F68" s="38">
        <f t="shared" si="14"/>
        <v>0.984375</v>
      </c>
      <c r="G68" s="36">
        <v>120</v>
      </c>
      <c r="H68" s="38">
        <f t="shared" si="15"/>
        <v>0.9375</v>
      </c>
      <c r="I68" s="36">
        <v>120</v>
      </c>
      <c r="J68" s="38">
        <f t="shared" si="16"/>
        <v>0.9375</v>
      </c>
      <c r="K68" s="36">
        <v>105</v>
      </c>
      <c r="L68" s="38">
        <f t="shared" si="17"/>
        <v>0.8203125</v>
      </c>
      <c r="M68" s="36">
        <v>106</v>
      </c>
      <c r="N68" s="38">
        <f t="shared" si="18"/>
        <v>0.828125</v>
      </c>
      <c r="O68" s="36">
        <v>113</v>
      </c>
      <c r="P68" s="38">
        <f t="shared" si="19"/>
        <v>0.8828125</v>
      </c>
      <c r="Q68" s="36">
        <v>95</v>
      </c>
      <c r="R68" s="38">
        <f t="shared" si="20"/>
        <v>0.7421875</v>
      </c>
      <c r="S68" s="36">
        <v>106</v>
      </c>
      <c r="T68" s="38">
        <f t="shared" si="21"/>
        <v>0.828125</v>
      </c>
      <c r="U68" s="36">
        <v>117</v>
      </c>
      <c r="V68" s="38">
        <f t="shared" si="22"/>
        <v>0.9140625</v>
      </c>
      <c r="W68" s="36">
        <v>104</v>
      </c>
      <c r="X68" s="38">
        <f t="shared" si="23"/>
        <v>0.8125</v>
      </c>
      <c r="Z68" s="25">
        <f>cálculos!O68</f>
        <v>7</v>
      </c>
      <c r="AA68" s="26">
        <f t="shared" si="24"/>
        <v>0.70000000000000007</v>
      </c>
      <c r="AB68" s="25">
        <f>cálculos!P68</f>
        <v>3</v>
      </c>
      <c r="AC68" s="26">
        <f t="shared" si="25"/>
        <v>0.75</v>
      </c>
    </row>
    <row r="69" spans="1:29" x14ac:dyDescent="0.25">
      <c r="A69" s="36" t="s">
        <v>3</v>
      </c>
      <c r="B69" s="36" t="s">
        <v>73</v>
      </c>
      <c r="C69" s="37">
        <v>1813</v>
      </c>
      <c r="D69" s="37">
        <f t="shared" si="13"/>
        <v>1813</v>
      </c>
      <c r="E69" s="36">
        <v>1686</v>
      </c>
      <c r="F69" s="38">
        <f t="shared" si="14"/>
        <v>0.92995035852178709</v>
      </c>
      <c r="G69" s="36">
        <v>1374</v>
      </c>
      <c r="H69" s="38">
        <f t="shared" si="15"/>
        <v>0.75785990071704357</v>
      </c>
      <c r="I69" s="36">
        <v>1332</v>
      </c>
      <c r="J69" s="38">
        <f t="shared" si="16"/>
        <v>0.73469387755102045</v>
      </c>
      <c r="K69" s="36">
        <v>1464</v>
      </c>
      <c r="L69" s="38">
        <f t="shared" si="17"/>
        <v>0.80750137892995033</v>
      </c>
      <c r="M69" s="36">
        <v>1395</v>
      </c>
      <c r="N69" s="38">
        <f t="shared" si="18"/>
        <v>0.76944291230005513</v>
      </c>
      <c r="O69" s="36">
        <v>1389</v>
      </c>
      <c r="P69" s="38">
        <f t="shared" si="19"/>
        <v>0.76613348041919471</v>
      </c>
      <c r="Q69" s="36">
        <v>1176</v>
      </c>
      <c r="R69" s="38">
        <f t="shared" si="20"/>
        <v>0.64864864864864868</v>
      </c>
      <c r="S69" s="36">
        <v>407</v>
      </c>
      <c r="T69" s="38">
        <f t="shared" si="21"/>
        <v>0.22448979591836735</v>
      </c>
      <c r="U69" s="36">
        <v>1441</v>
      </c>
      <c r="V69" s="38">
        <f t="shared" si="22"/>
        <v>0.794815223386652</v>
      </c>
      <c r="W69" s="36">
        <v>1161</v>
      </c>
      <c r="X69" s="38">
        <f t="shared" si="23"/>
        <v>0.64037506894649754</v>
      </c>
      <c r="Z69" s="25">
        <f>cálculos!O69</f>
        <v>1</v>
      </c>
      <c r="AA69" s="26">
        <f t="shared" si="24"/>
        <v>0.1</v>
      </c>
      <c r="AB69" s="25">
        <f>cálculos!P69</f>
        <v>0</v>
      </c>
      <c r="AC69" s="26">
        <f t="shared" si="25"/>
        <v>0</v>
      </c>
    </row>
    <row r="70" spans="1:29" x14ac:dyDescent="0.25">
      <c r="A70" s="36" t="s">
        <v>4</v>
      </c>
      <c r="B70" s="36" t="s">
        <v>74</v>
      </c>
      <c r="C70" s="37">
        <v>109</v>
      </c>
      <c r="D70" s="37">
        <f t="shared" si="13"/>
        <v>109</v>
      </c>
      <c r="E70" s="36">
        <v>107</v>
      </c>
      <c r="F70" s="38">
        <f t="shared" si="14"/>
        <v>0.98165137614678899</v>
      </c>
      <c r="G70" s="36">
        <v>117</v>
      </c>
      <c r="H70" s="38">
        <f t="shared" si="15"/>
        <v>1.073394495412844</v>
      </c>
      <c r="I70" s="36">
        <v>116</v>
      </c>
      <c r="J70" s="38">
        <f t="shared" si="16"/>
        <v>1.0642201834862386</v>
      </c>
      <c r="K70" s="36">
        <v>117</v>
      </c>
      <c r="L70" s="38">
        <f t="shared" si="17"/>
        <v>1.073394495412844</v>
      </c>
      <c r="M70" s="36">
        <v>116</v>
      </c>
      <c r="N70" s="38">
        <f t="shared" si="18"/>
        <v>1.0642201834862386</v>
      </c>
      <c r="O70" s="36">
        <v>108</v>
      </c>
      <c r="P70" s="38">
        <f t="shared" si="19"/>
        <v>0.99082568807339455</v>
      </c>
      <c r="Q70" s="36">
        <v>109</v>
      </c>
      <c r="R70" s="38">
        <f t="shared" si="20"/>
        <v>1</v>
      </c>
      <c r="S70" s="36">
        <v>126</v>
      </c>
      <c r="T70" s="38">
        <f t="shared" si="21"/>
        <v>1.1559633027522935</v>
      </c>
      <c r="U70" s="36">
        <v>137</v>
      </c>
      <c r="V70" s="38">
        <f t="shared" si="22"/>
        <v>1.2568807339449541</v>
      </c>
      <c r="W70" s="36">
        <v>128</v>
      </c>
      <c r="X70" s="38">
        <f t="shared" si="23"/>
        <v>1.1743119266055047</v>
      </c>
      <c r="Z70" s="25">
        <f>cálculos!O70</f>
        <v>9</v>
      </c>
      <c r="AA70" s="26">
        <f t="shared" si="24"/>
        <v>0.9</v>
      </c>
      <c r="AB70" s="25">
        <f>cálculos!P70</f>
        <v>4</v>
      </c>
      <c r="AC70" s="26">
        <f t="shared" si="25"/>
        <v>1</v>
      </c>
    </row>
    <row r="71" spans="1:29" x14ac:dyDescent="0.25">
      <c r="A71" s="36" t="s">
        <v>2</v>
      </c>
      <c r="B71" s="36" t="s">
        <v>75</v>
      </c>
      <c r="C71" s="37">
        <v>7666</v>
      </c>
      <c r="D71" s="37">
        <f t="shared" si="13"/>
        <v>7666</v>
      </c>
      <c r="E71" s="36">
        <v>6934</v>
      </c>
      <c r="F71" s="38">
        <f t="shared" si="14"/>
        <v>0.90451343595095224</v>
      </c>
      <c r="G71" s="36">
        <v>6582</v>
      </c>
      <c r="H71" s="38">
        <f t="shared" si="15"/>
        <v>0.85859639968692925</v>
      </c>
      <c r="I71" s="36">
        <v>6610</v>
      </c>
      <c r="J71" s="38">
        <f t="shared" si="16"/>
        <v>0.86224889120793113</v>
      </c>
      <c r="K71" s="36">
        <v>7091</v>
      </c>
      <c r="L71" s="38">
        <f t="shared" si="17"/>
        <v>0.92499347769371254</v>
      </c>
      <c r="M71" s="36">
        <v>6653</v>
      </c>
      <c r="N71" s="38">
        <f t="shared" si="18"/>
        <v>0.86785807461518394</v>
      </c>
      <c r="O71" s="36">
        <v>6895</v>
      </c>
      <c r="P71" s="38">
        <f t="shared" si="19"/>
        <v>0.89942603704669977</v>
      </c>
      <c r="Q71" s="36">
        <v>5145</v>
      </c>
      <c r="R71" s="38">
        <f t="shared" si="20"/>
        <v>0.67114531698408553</v>
      </c>
      <c r="S71" s="36">
        <v>6508</v>
      </c>
      <c r="T71" s="38">
        <f t="shared" si="21"/>
        <v>0.84894338638142453</v>
      </c>
      <c r="U71" s="36">
        <v>6415</v>
      </c>
      <c r="V71" s="38">
        <f t="shared" si="22"/>
        <v>0.83681189668666844</v>
      </c>
      <c r="W71" s="36">
        <v>5576</v>
      </c>
      <c r="X71" s="38">
        <f t="shared" si="23"/>
        <v>0.72736759718236366</v>
      </c>
      <c r="Z71" s="25">
        <f>cálculos!O71</f>
        <v>0</v>
      </c>
      <c r="AA71" s="26">
        <f t="shared" si="24"/>
        <v>0</v>
      </c>
      <c r="AB71" s="25">
        <f>cálculos!P71</f>
        <v>0</v>
      </c>
      <c r="AC71" s="26">
        <f t="shared" si="25"/>
        <v>0</v>
      </c>
    </row>
    <row r="72" spans="1:29" x14ac:dyDescent="0.25">
      <c r="A72" s="36" t="s">
        <v>4</v>
      </c>
      <c r="B72" s="36" t="s">
        <v>76</v>
      </c>
      <c r="C72" s="37">
        <v>444</v>
      </c>
      <c r="D72" s="37">
        <f t="shared" si="13"/>
        <v>444</v>
      </c>
      <c r="E72" s="36">
        <v>411</v>
      </c>
      <c r="F72" s="38">
        <f t="shared" si="14"/>
        <v>0.92567567567567566</v>
      </c>
      <c r="G72" s="36">
        <v>356</v>
      </c>
      <c r="H72" s="38">
        <f t="shared" si="15"/>
        <v>0.80180180180180183</v>
      </c>
      <c r="I72" s="36">
        <v>348</v>
      </c>
      <c r="J72" s="38">
        <f t="shared" si="16"/>
        <v>0.78378378378378377</v>
      </c>
      <c r="K72" s="36">
        <v>367</v>
      </c>
      <c r="L72" s="38">
        <f t="shared" si="17"/>
        <v>0.82657657657657657</v>
      </c>
      <c r="M72" s="36">
        <v>342</v>
      </c>
      <c r="N72" s="38">
        <f t="shared" si="18"/>
        <v>0.77027027027027029</v>
      </c>
      <c r="O72" s="36">
        <v>365</v>
      </c>
      <c r="P72" s="38">
        <f t="shared" si="19"/>
        <v>0.82207207207207211</v>
      </c>
      <c r="Q72" s="36">
        <v>281</v>
      </c>
      <c r="R72" s="38">
        <f t="shared" si="20"/>
        <v>0.63288288288288286</v>
      </c>
      <c r="S72" s="36">
        <v>379</v>
      </c>
      <c r="T72" s="38">
        <f t="shared" si="21"/>
        <v>0.85360360360360366</v>
      </c>
      <c r="U72" s="36">
        <v>391</v>
      </c>
      <c r="V72" s="38">
        <f t="shared" si="22"/>
        <v>0.88063063063063063</v>
      </c>
      <c r="W72" s="36">
        <v>366</v>
      </c>
      <c r="X72" s="38">
        <f t="shared" si="23"/>
        <v>0.82432432432432434</v>
      </c>
      <c r="Z72" s="25">
        <f>cálculos!O72</f>
        <v>0</v>
      </c>
      <c r="AA72" s="26">
        <f t="shared" si="24"/>
        <v>0</v>
      </c>
      <c r="AB72" s="25">
        <f>cálculos!P72</f>
        <v>0</v>
      </c>
      <c r="AC72" s="26">
        <f t="shared" si="25"/>
        <v>0</v>
      </c>
    </row>
    <row r="73" spans="1:29" x14ac:dyDescent="0.25">
      <c r="A73" s="36" t="s">
        <v>5</v>
      </c>
      <c r="B73" s="36" t="s">
        <v>77</v>
      </c>
      <c r="C73" s="37">
        <v>278</v>
      </c>
      <c r="D73" s="37">
        <f t="shared" si="13"/>
        <v>278</v>
      </c>
      <c r="E73" s="36">
        <v>247</v>
      </c>
      <c r="F73" s="38">
        <f t="shared" si="14"/>
        <v>0.88848920863309355</v>
      </c>
      <c r="G73" s="36">
        <v>235</v>
      </c>
      <c r="H73" s="38">
        <f t="shared" si="15"/>
        <v>0.84532374100719421</v>
      </c>
      <c r="I73" s="36">
        <v>237</v>
      </c>
      <c r="J73" s="38">
        <f t="shared" si="16"/>
        <v>0.85251798561151082</v>
      </c>
      <c r="K73" s="36">
        <v>241</v>
      </c>
      <c r="L73" s="38">
        <f t="shared" si="17"/>
        <v>0.86690647482014394</v>
      </c>
      <c r="M73" s="36">
        <v>235</v>
      </c>
      <c r="N73" s="38">
        <f t="shared" si="18"/>
        <v>0.84532374100719421</v>
      </c>
      <c r="O73" s="36">
        <v>244</v>
      </c>
      <c r="P73" s="38">
        <f t="shared" si="19"/>
        <v>0.87769784172661869</v>
      </c>
      <c r="Q73" s="36">
        <v>214</v>
      </c>
      <c r="R73" s="38">
        <f t="shared" si="20"/>
        <v>0.76978417266187049</v>
      </c>
      <c r="S73" s="36">
        <v>264</v>
      </c>
      <c r="T73" s="38">
        <f t="shared" si="21"/>
        <v>0.94964028776978415</v>
      </c>
      <c r="U73" s="36">
        <v>242</v>
      </c>
      <c r="V73" s="38">
        <f t="shared" si="22"/>
        <v>0.87050359712230219</v>
      </c>
      <c r="W73" s="36">
        <v>232</v>
      </c>
      <c r="X73" s="38">
        <f t="shared" si="23"/>
        <v>0.83453237410071945</v>
      </c>
      <c r="Z73" s="25">
        <f>cálculos!O73</f>
        <v>1</v>
      </c>
      <c r="AA73" s="26">
        <f t="shared" si="24"/>
        <v>0.1</v>
      </c>
      <c r="AB73" s="25">
        <f>cálculos!P73</f>
        <v>0</v>
      </c>
      <c r="AC73" s="26">
        <f t="shared" si="25"/>
        <v>0</v>
      </c>
    </row>
    <row r="74" spans="1:29" x14ac:dyDescent="0.25">
      <c r="A74" s="36" t="s">
        <v>2</v>
      </c>
      <c r="B74" s="36" t="s">
        <v>78</v>
      </c>
      <c r="C74" s="37">
        <v>360</v>
      </c>
      <c r="D74" s="37">
        <f t="shared" si="13"/>
        <v>360</v>
      </c>
      <c r="E74" s="36">
        <v>524</v>
      </c>
      <c r="F74" s="38">
        <f t="shared" si="14"/>
        <v>1.4555555555555555</v>
      </c>
      <c r="G74" s="36">
        <v>331</v>
      </c>
      <c r="H74" s="38">
        <f t="shared" si="15"/>
        <v>0.9194444444444444</v>
      </c>
      <c r="I74" s="36">
        <v>334</v>
      </c>
      <c r="J74" s="38">
        <f t="shared" si="16"/>
        <v>0.92777777777777781</v>
      </c>
      <c r="K74" s="36">
        <v>325</v>
      </c>
      <c r="L74" s="38">
        <f t="shared" si="17"/>
        <v>0.90277777777777779</v>
      </c>
      <c r="M74" s="36">
        <v>325</v>
      </c>
      <c r="N74" s="38">
        <f t="shared" si="18"/>
        <v>0.90277777777777779</v>
      </c>
      <c r="O74" s="36">
        <v>303</v>
      </c>
      <c r="P74" s="38">
        <f t="shared" si="19"/>
        <v>0.84166666666666667</v>
      </c>
      <c r="Q74" s="36">
        <v>328</v>
      </c>
      <c r="R74" s="38">
        <f t="shared" si="20"/>
        <v>0.91111111111111109</v>
      </c>
      <c r="S74" s="36">
        <v>353</v>
      </c>
      <c r="T74" s="38">
        <f t="shared" si="21"/>
        <v>0.98055555555555551</v>
      </c>
      <c r="U74" s="36">
        <v>352</v>
      </c>
      <c r="V74" s="38">
        <f t="shared" si="22"/>
        <v>0.97777777777777775</v>
      </c>
      <c r="W74" s="36">
        <v>356</v>
      </c>
      <c r="X74" s="38">
        <f t="shared" si="23"/>
        <v>0.98888888888888893</v>
      </c>
      <c r="Z74" s="25">
        <f>cálculos!O74</f>
        <v>3</v>
      </c>
      <c r="AA74" s="26">
        <f t="shared" si="24"/>
        <v>0.30000000000000004</v>
      </c>
      <c r="AB74" s="25">
        <f>cálculos!P74</f>
        <v>0</v>
      </c>
      <c r="AC74" s="26">
        <f t="shared" si="25"/>
        <v>0</v>
      </c>
    </row>
    <row r="75" spans="1:29" x14ac:dyDescent="0.25">
      <c r="A75" s="36" t="s">
        <v>2</v>
      </c>
      <c r="B75" s="36" t="s">
        <v>79</v>
      </c>
      <c r="C75" s="37">
        <v>1073</v>
      </c>
      <c r="D75" s="37">
        <f t="shared" si="13"/>
        <v>1073</v>
      </c>
      <c r="E75" s="36">
        <v>913</v>
      </c>
      <c r="F75" s="38">
        <f t="shared" si="14"/>
        <v>0.85088536812674742</v>
      </c>
      <c r="G75" s="36">
        <v>646</v>
      </c>
      <c r="H75" s="38">
        <f t="shared" si="15"/>
        <v>0.60205032618825727</v>
      </c>
      <c r="I75" s="36">
        <v>639</v>
      </c>
      <c r="J75" s="38">
        <f t="shared" si="16"/>
        <v>0.59552656104380242</v>
      </c>
      <c r="K75" s="36">
        <v>731</v>
      </c>
      <c r="L75" s="38">
        <f t="shared" si="17"/>
        <v>0.68126747437092261</v>
      </c>
      <c r="M75" s="36">
        <v>689</v>
      </c>
      <c r="N75" s="38">
        <f t="shared" si="18"/>
        <v>0.64212488350419383</v>
      </c>
      <c r="O75" s="36">
        <v>693</v>
      </c>
      <c r="P75" s="38">
        <f t="shared" si="19"/>
        <v>0.64585274930102521</v>
      </c>
      <c r="Q75" s="36">
        <v>560</v>
      </c>
      <c r="R75" s="38">
        <f t="shared" si="20"/>
        <v>0.52190121155638391</v>
      </c>
      <c r="S75" s="36">
        <v>787</v>
      </c>
      <c r="T75" s="38">
        <f t="shared" si="21"/>
        <v>0.73345759552656109</v>
      </c>
      <c r="U75" s="36">
        <v>848</v>
      </c>
      <c r="V75" s="38">
        <f t="shared" si="22"/>
        <v>0.79030754892823862</v>
      </c>
      <c r="W75" s="36">
        <v>719</v>
      </c>
      <c r="X75" s="38">
        <f t="shared" si="23"/>
        <v>0.67008387698042871</v>
      </c>
      <c r="Z75" s="25">
        <f>cálculos!O75</f>
        <v>0</v>
      </c>
      <c r="AA75" s="26">
        <f t="shared" si="24"/>
        <v>0</v>
      </c>
      <c r="AB75" s="25">
        <f>cálculos!P75</f>
        <v>0</v>
      </c>
      <c r="AC75" s="26">
        <f t="shared" si="25"/>
        <v>0</v>
      </c>
    </row>
    <row r="76" spans="1:29" x14ac:dyDescent="0.25">
      <c r="A76" s="36" t="s">
        <v>3</v>
      </c>
      <c r="B76" s="36" t="s">
        <v>80</v>
      </c>
      <c r="C76" s="37">
        <v>96</v>
      </c>
      <c r="D76" s="37">
        <f t="shared" si="13"/>
        <v>96</v>
      </c>
      <c r="E76" s="36">
        <v>72</v>
      </c>
      <c r="F76" s="38">
        <f t="shared" si="14"/>
        <v>0.75</v>
      </c>
      <c r="G76" s="36">
        <v>87</v>
      </c>
      <c r="H76" s="38">
        <f t="shared" si="15"/>
        <v>0.90625</v>
      </c>
      <c r="I76" s="36">
        <v>88</v>
      </c>
      <c r="J76" s="38">
        <f t="shared" si="16"/>
        <v>0.91666666666666663</v>
      </c>
      <c r="K76" s="36">
        <v>104</v>
      </c>
      <c r="L76" s="38">
        <f t="shared" si="17"/>
        <v>1.0833333333333333</v>
      </c>
      <c r="M76" s="36">
        <v>101</v>
      </c>
      <c r="N76" s="38">
        <f t="shared" si="18"/>
        <v>1.0520833333333333</v>
      </c>
      <c r="O76" s="36">
        <v>92</v>
      </c>
      <c r="P76" s="38">
        <f t="shared" si="19"/>
        <v>0.95833333333333337</v>
      </c>
      <c r="Q76" s="36">
        <v>112</v>
      </c>
      <c r="R76" s="38">
        <f t="shared" si="20"/>
        <v>1.1666666666666667</v>
      </c>
      <c r="S76" s="36">
        <v>107</v>
      </c>
      <c r="T76" s="38">
        <f t="shared" si="21"/>
        <v>1.1145833333333333</v>
      </c>
      <c r="U76" s="36">
        <v>107</v>
      </c>
      <c r="V76" s="38">
        <f t="shared" si="22"/>
        <v>1.1145833333333333</v>
      </c>
      <c r="W76" s="36">
        <v>96</v>
      </c>
      <c r="X76" s="38">
        <f t="shared" si="23"/>
        <v>1</v>
      </c>
      <c r="Z76" s="25">
        <f>cálculos!O76</f>
        <v>6</v>
      </c>
      <c r="AA76" s="26">
        <f t="shared" si="24"/>
        <v>0.60000000000000009</v>
      </c>
      <c r="AB76" s="25">
        <f>cálculos!P76</f>
        <v>2</v>
      </c>
      <c r="AC76" s="26">
        <f t="shared" si="25"/>
        <v>0.5</v>
      </c>
    </row>
    <row r="77" spans="1:29" x14ac:dyDescent="0.25">
      <c r="A77" s="36" t="s">
        <v>4</v>
      </c>
      <c r="B77" s="36" t="s">
        <v>81</v>
      </c>
      <c r="C77" s="37">
        <v>229</v>
      </c>
      <c r="D77" s="37">
        <f t="shared" si="13"/>
        <v>229</v>
      </c>
      <c r="E77" s="36">
        <v>73</v>
      </c>
      <c r="F77" s="38">
        <f t="shared" si="14"/>
        <v>0.31877729257641924</v>
      </c>
      <c r="G77" s="36">
        <v>234</v>
      </c>
      <c r="H77" s="38">
        <f t="shared" si="15"/>
        <v>1.0218340611353711</v>
      </c>
      <c r="I77" s="36">
        <v>230</v>
      </c>
      <c r="J77" s="38">
        <f t="shared" si="16"/>
        <v>1.0043668122270741</v>
      </c>
      <c r="K77" s="36">
        <v>209</v>
      </c>
      <c r="L77" s="38">
        <f t="shared" si="17"/>
        <v>0.9126637554585153</v>
      </c>
      <c r="M77" s="36">
        <v>185</v>
      </c>
      <c r="N77" s="38">
        <f t="shared" si="18"/>
        <v>0.80786026200873362</v>
      </c>
      <c r="O77" s="36">
        <v>223</v>
      </c>
      <c r="P77" s="38">
        <f t="shared" si="19"/>
        <v>0.97379912663755464</v>
      </c>
      <c r="Q77" s="36">
        <v>215</v>
      </c>
      <c r="R77" s="38">
        <f t="shared" si="20"/>
        <v>0.93886462882096067</v>
      </c>
      <c r="S77" s="36">
        <v>204</v>
      </c>
      <c r="T77" s="38">
        <f t="shared" si="21"/>
        <v>0.89082969432314407</v>
      </c>
      <c r="U77" s="36">
        <v>236</v>
      </c>
      <c r="V77" s="38">
        <f t="shared" si="22"/>
        <v>1.0305676855895196</v>
      </c>
      <c r="W77" s="36">
        <v>190</v>
      </c>
      <c r="X77" s="38">
        <f t="shared" si="23"/>
        <v>0.82969432314410485</v>
      </c>
      <c r="Z77" s="25">
        <f>cálculos!O77</f>
        <v>4</v>
      </c>
      <c r="AA77" s="26">
        <f t="shared" si="24"/>
        <v>0.4</v>
      </c>
      <c r="AB77" s="25">
        <f>cálculos!P77</f>
        <v>3</v>
      </c>
      <c r="AC77" s="26">
        <f t="shared" si="25"/>
        <v>0.75</v>
      </c>
    </row>
    <row r="78" spans="1:29" x14ac:dyDescent="0.25">
      <c r="A78" s="36" t="s">
        <v>2</v>
      </c>
      <c r="B78" s="36" t="s">
        <v>82</v>
      </c>
      <c r="C78" s="37">
        <v>6502</v>
      </c>
      <c r="D78" s="37">
        <f t="shared" si="13"/>
        <v>6502</v>
      </c>
      <c r="E78" s="36">
        <v>5788</v>
      </c>
      <c r="F78" s="38">
        <f t="shared" si="14"/>
        <v>0.8901876345739772</v>
      </c>
      <c r="G78" s="36">
        <v>4898</v>
      </c>
      <c r="H78" s="38">
        <f t="shared" si="15"/>
        <v>0.75330667486927094</v>
      </c>
      <c r="I78" s="36">
        <v>4894</v>
      </c>
      <c r="J78" s="38">
        <f t="shared" si="16"/>
        <v>0.75269147954475546</v>
      </c>
      <c r="K78" s="36">
        <v>5211</v>
      </c>
      <c r="L78" s="38">
        <f t="shared" si="17"/>
        <v>0.80144570901261147</v>
      </c>
      <c r="M78" s="36">
        <v>4949</v>
      </c>
      <c r="N78" s="38">
        <f t="shared" si="18"/>
        <v>0.76115041525684402</v>
      </c>
      <c r="O78" s="36">
        <v>4984</v>
      </c>
      <c r="P78" s="38">
        <f t="shared" si="19"/>
        <v>0.76653337434635493</v>
      </c>
      <c r="Q78" s="36">
        <v>3817</v>
      </c>
      <c r="R78" s="38">
        <f t="shared" si="20"/>
        <v>0.58705013841894804</v>
      </c>
      <c r="S78" s="36">
        <v>4834</v>
      </c>
      <c r="T78" s="38">
        <f t="shared" si="21"/>
        <v>0.74346354967702244</v>
      </c>
      <c r="U78" s="36">
        <v>5010</v>
      </c>
      <c r="V78" s="38">
        <f t="shared" si="22"/>
        <v>0.77053214395570591</v>
      </c>
      <c r="W78" s="36">
        <v>4510</v>
      </c>
      <c r="X78" s="38">
        <f t="shared" si="23"/>
        <v>0.69363272839126422</v>
      </c>
      <c r="Z78" s="25">
        <f>cálculos!O78</f>
        <v>0</v>
      </c>
      <c r="AA78" s="26">
        <f t="shared" si="24"/>
        <v>0</v>
      </c>
      <c r="AB78" s="25">
        <f>cálculos!P78</f>
        <v>0</v>
      </c>
      <c r="AC78" s="26">
        <f t="shared" si="25"/>
        <v>0</v>
      </c>
    </row>
    <row r="79" spans="1:29" x14ac:dyDescent="0.25">
      <c r="A79" s="36" t="s">
        <v>2</v>
      </c>
      <c r="B79" s="36" t="s">
        <v>83</v>
      </c>
      <c r="C79" s="37">
        <v>4483</v>
      </c>
      <c r="D79" s="37">
        <f t="shared" si="13"/>
        <v>4483</v>
      </c>
      <c r="E79" s="36">
        <v>4116</v>
      </c>
      <c r="F79" s="38">
        <f t="shared" si="14"/>
        <v>0.91813517733660499</v>
      </c>
      <c r="G79" s="36">
        <v>3497</v>
      </c>
      <c r="H79" s="38">
        <f t="shared" si="15"/>
        <v>0.78005799687709121</v>
      </c>
      <c r="I79" s="36">
        <v>3498</v>
      </c>
      <c r="J79" s="38">
        <f t="shared" si="16"/>
        <v>0.7802810617889806</v>
      </c>
      <c r="K79" s="36">
        <v>3561</v>
      </c>
      <c r="L79" s="38">
        <f t="shared" si="17"/>
        <v>0.79433415123801021</v>
      </c>
      <c r="M79" s="36">
        <v>3380</v>
      </c>
      <c r="N79" s="38">
        <f t="shared" si="18"/>
        <v>0.75395940218603619</v>
      </c>
      <c r="O79" s="36">
        <v>3462</v>
      </c>
      <c r="P79" s="38">
        <f t="shared" si="19"/>
        <v>0.77225072496096359</v>
      </c>
      <c r="Q79" s="36">
        <v>2804</v>
      </c>
      <c r="R79" s="38">
        <f t="shared" si="20"/>
        <v>0.62547401293776494</v>
      </c>
      <c r="S79" s="36">
        <v>3954</v>
      </c>
      <c r="T79" s="38">
        <f t="shared" si="21"/>
        <v>0.88199866161052864</v>
      </c>
      <c r="U79" s="36">
        <v>3712</v>
      </c>
      <c r="V79" s="38">
        <f t="shared" si="22"/>
        <v>0.82801695293330357</v>
      </c>
      <c r="W79" s="36">
        <v>3508</v>
      </c>
      <c r="X79" s="38">
        <f t="shared" si="23"/>
        <v>0.78251171090787419</v>
      </c>
      <c r="Z79" s="25">
        <f>cálculos!O79</f>
        <v>2</v>
      </c>
      <c r="AA79" s="26">
        <f t="shared" si="24"/>
        <v>0.2</v>
      </c>
      <c r="AB79" s="25">
        <f>cálculos!P79</f>
        <v>0</v>
      </c>
      <c r="AC79" s="26">
        <f t="shared" si="25"/>
        <v>0</v>
      </c>
    </row>
    <row r="81" spans="1:64" s="40" customFormat="1" x14ac:dyDescent="0.25">
      <c r="A81" s="35"/>
      <c r="B81" s="17" t="s">
        <v>89</v>
      </c>
      <c r="C81" s="18">
        <f>SUMIF($A$2:$A$79,"Norte",C$2:C$79)</f>
        <v>5989</v>
      </c>
      <c r="D81" s="18">
        <f>SUMIF($A$2:$A$79,"Norte",D$2:D$79)</f>
        <v>5989</v>
      </c>
      <c r="E81" s="17">
        <f>SUMIF($A$2:$A$79,"Norte",E$2:E$79)</f>
        <v>4832</v>
      </c>
      <c r="F81" s="39">
        <f>E81/D81</f>
        <v>0.80681248956420104</v>
      </c>
      <c r="G81" s="17">
        <f>SUMIF($A$2:$A$79,"Norte",G$2:G$79)</f>
        <v>4926</v>
      </c>
      <c r="H81" s="39">
        <f>G81/D81</f>
        <v>0.82250793120721322</v>
      </c>
      <c r="I81" s="17">
        <f>SUMIF($A$2:$A$79,"Norte",I$2:I$79)</f>
        <v>4873</v>
      </c>
      <c r="J81" s="39">
        <f>I81/D81</f>
        <v>0.81365837368508931</v>
      </c>
      <c r="K81" s="17">
        <f>SUMIF($A$2:$A$79,"Norte",K$2:K$79)</f>
        <v>4937</v>
      </c>
      <c r="L81" s="39">
        <f>K81/D81</f>
        <v>0.8243446318250125</v>
      </c>
      <c r="M81" s="17">
        <f>SUMIF($A$2:$A$79,"Norte",M$2:M$79)</f>
        <v>4710</v>
      </c>
      <c r="N81" s="39">
        <f>M81/D81</f>
        <v>0.78644180998497248</v>
      </c>
      <c r="O81" s="17">
        <f>SUMIF($A$2:$A$79,"Norte",O$2:O$79)</f>
        <v>4830</v>
      </c>
      <c r="P81" s="39">
        <f>O81/D81</f>
        <v>0.80647854399732843</v>
      </c>
      <c r="Q81" s="17">
        <f>SUMIF($A$2:$A$79,"Norte",Q$2:Q$79)</f>
        <v>4077</v>
      </c>
      <c r="R81" s="39">
        <f>Q81/D81</f>
        <v>0.68074803806979467</v>
      </c>
      <c r="S81" s="17">
        <f>SUMIF($A$2:$A$79,"Norte",S$2:S$79)</f>
        <v>3687</v>
      </c>
      <c r="T81" s="39">
        <f>S81/D81</f>
        <v>0.61562865252963772</v>
      </c>
      <c r="U81" s="17">
        <f>SUMIF($A$2:$A$79,"Norte",U$2:U$79)</f>
        <v>5040</v>
      </c>
      <c r="V81" s="39">
        <f>U81/D81</f>
        <v>0.84154282851895146</v>
      </c>
      <c r="W81" s="17">
        <f>SUMIF($A$2:$A$79,"Norte",W$2:W$79)</f>
        <v>4281</v>
      </c>
      <c r="X81" s="39">
        <f>W81/D81</f>
        <v>0.71481048589079976</v>
      </c>
      <c r="Z81" s="25">
        <f>cálculos!O81</f>
        <v>0</v>
      </c>
      <c r="AA81" s="26">
        <f t="shared" si="24"/>
        <v>0</v>
      </c>
      <c r="AB81" s="25">
        <f>cálculos!P81</f>
        <v>0</v>
      </c>
      <c r="AC81" s="26">
        <f t="shared" si="25"/>
        <v>0</v>
      </c>
    </row>
    <row r="82" spans="1:64" s="40" customFormat="1" x14ac:dyDescent="0.25">
      <c r="A82" s="35"/>
      <c r="B82" s="17" t="s">
        <v>90</v>
      </c>
      <c r="C82" s="18">
        <f>SUMIF($A$2:$A$79,"Central",C$2:C$79)</f>
        <v>7022</v>
      </c>
      <c r="D82" s="18">
        <f>SUMIF($A$2:$A$79,"Central",D$2:D$79)</f>
        <v>7022</v>
      </c>
      <c r="E82" s="17">
        <f>SUMIF($A$2:$A$79,"Central",E$2:E$79)</f>
        <v>5165</v>
      </c>
      <c r="F82" s="39">
        <f>E82/D82</f>
        <v>0.73554542865280548</v>
      </c>
      <c r="G82" s="17">
        <f>SUMIF($A$2:$A$79,"Central",G$2:G$79)</f>
        <v>4884</v>
      </c>
      <c r="H82" s="39">
        <f>G82/D82</f>
        <v>0.69552833950441473</v>
      </c>
      <c r="I82" s="17">
        <f>SUMIF($A$2:$A$79,"Central",I$2:I$79)</f>
        <v>4864</v>
      </c>
      <c r="J82" s="39">
        <f t="shared" ref="J82:J85" si="26">I82/D82</f>
        <v>0.69268014810595269</v>
      </c>
      <c r="K82" s="17">
        <f>SUMIF($A$2:$A$79,"Central",K$2:K$79)</f>
        <v>5076</v>
      </c>
      <c r="L82" s="39">
        <f>K82/D82</f>
        <v>0.72287097692964963</v>
      </c>
      <c r="M82" s="17">
        <f>SUMIF($A$2:$A$79,"Central",M$2:M$79)</f>
        <v>4901</v>
      </c>
      <c r="N82" s="39">
        <f t="shared" ref="N82:N85" si="27">M82/D82</f>
        <v>0.69794930219310736</v>
      </c>
      <c r="O82" s="17">
        <f>SUMIF($A$2:$A$79,"Central",O$2:O$79)</f>
        <v>5022</v>
      </c>
      <c r="P82" s="39">
        <f>O82/D82</f>
        <v>0.71518086015380233</v>
      </c>
      <c r="Q82" s="17">
        <f>SUMIF($A$2:$A$79,"Central",Q$2:Q$79)</f>
        <v>3691</v>
      </c>
      <c r="R82" s="39">
        <f t="shared" ref="R82:R85" si="28">Q82/D82</f>
        <v>0.52563372258615781</v>
      </c>
      <c r="S82" s="17">
        <f>SUMIF($A$2:$A$79,"Central",S$2:S$79)</f>
        <v>4875</v>
      </c>
      <c r="T82" s="39">
        <f>S82/D82</f>
        <v>0.69424665337510683</v>
      </c>
      <c r="U82" s="17">
        <f>SUMIF($A$2:$A$79,"Central",U$2:U$79)</f>
        <v>5383</v>
      </c>
      <c r="V82" s="39">
        <f t="shared" ref="V82:V85" si="29">U82/D82</f>
        <v>0.76659071489604103</v>
      </c>
      <c r="W82" s="17">
        <f>SUMIF($A$2:$A$79,"Central",W$2:W$79)</f>
        <v>4698</v>
      </c>
      <c r="X82" s="39">
        <f t="shared" ref="X82:X85" si="30">W82/D82</f>
        <v>0.66904015949871831</v>
      </c>
      <c r="Z82" s="25">
        <f>cálculos!O82</f>
        <v>1</v>
      </c>
      <c r="AA82" s="26">
        <f t="shared" si="24"/>
        <v>0.1</v>
      </c>
      <c r="AB82" s="25">
        <f>cálculos!P82</f>
        <v>0</v>
      </c>
      <c r="AC82" s="26">
        <f t="shared" si="25"/>
        <v>0</v>
      </c>
    </row>
    <row r="83" spans="1:64" s="40" customFormat="1" x14ac:dyDescent="0.25">
      <c r="A83" s="35"/>
      <c r="B83" s="17" t="s">
        <v>91</v>
      </c>
      <c r="C83" s="18">
        <f>SUMIF($A$2:$A$79,"Metropolitana",C$2:C$79)</f>
        <v>33057</v>
      </c>
      <c r="D83" s="18">
        <f>SUMIF($A$2:$A$79,"Metropolitana",D$2:D$79)</f>
        <v>33057</v>
      </c>
      <c r="E83" s="17">
        <f>SUMIF($A$2:$A$79,"Metropolitana",E$2:E$79)</f>
        <v>29094</v>
      </c>
      <c r="F83" s="39">
        <f>E83/D83</f>
        <v>0.88011616299119699</v>
      </c>
      <c r="G83" s="17">
        <f>SUMIF($A$2:$A$79,"Metropolitana",G$2:G$79)</f>
        <v>26000</v>
      </c>
      <c r="H83" s="39">
        <f>G83/D83</f>
        <v>0.78652025289651206</v>
      </c>
      <c r="I83" s="17">
        <f>SUMIF($A$2:$A$79,"Metropolitana",I$2:I$79)</f>
        <v>25981</v>
      </c>
      <c r="J83" s="39">
        <f t="shared" si="26"/>
        <v>0.78594548809631848</v>
      </c>
      <c r="K83" s="17">
        <f>SUMIF($A$2:$A$79,"Metropolitana",K$2:K$79)</f>
        <v>27354</v>
      </c>
      <c r="L83" s="39">
        <f>K83/D83</f>
        <v>0.8274798076050458</v>
      </c>
      <c r="M83" s="17">
        <f>SUMIF($A$2:$A$79,"Metropolitana",M$2:M$79)</f>
        <v>25929</v>
      </c>
      <c r="N83" s="39">
        <f t="shared" si="27"/>
        <v>0.78437244759052549</v>
      </c>
      <c r="O83" s="17">
        <f>SUMIF($A$2:$A$79,"Metropolitana",O$2:O$79)</f>
        <v>26585</v>
      </c>
      <c r="P83" s="39">
        <f>O83/D83</f>
        <v>0.80421695858668363</v>
      </c>
      <c r="Q83" s="17">
        <f>SUMIF($A$2:$A$79,"Metropolitana",Q$2:Q$79)</f>
        <v>20224</v>
      </c>
      <c r="R83" s="39">
        <f t="shared" si="28"/>
        <v>0.61179175363765614</v>
      </c>
      <c r="S83" s="17">
        <f>SUMIF($A$2:$A$79,"Metropolitana",S$2:S$79)</f>
        <v>26206</v>
      </c>
      <c r="T83" s="39">
        <f>S83/D83</f>
        <v>0.79275191336176909</v>
      </c>
      <c r="U83" s="17">
        <f>SUMIF($A$2:$A$79,"Metropolitana",U$2:U$79)</f>
        <v>26762</v>
      </c>
      <c r="V83" s="39">
        <f t="shared" si="29"/>
        <v>0.80957134646217144</v>
      </c>
      <c r="W83" s="17">
        <f>SUMIF($A$2:$A$79,"Metropolitana",W$2:W$79)</f>
        <v>23965</v>
      </c>
      <c r="X83" s="39">
        <f t="shared" si="30"/>
        <v>0.72495991771788126</v>
      </c>
      <c r="Z83" s="25">
        <f>cálculos!O83</f>
        <v>0</v>
      </c>
      <c r="AA83" s="26">
        <f t="shared" si="24"/>
        <v>0</v>
      </c>
      <c r="AB83" s="25">
        <f>cálculos!P83</f>
        <v>0</v>
      </c>
      <c r="AC83" s="26">
        <f t="shared" si="25"/>
        <v>0</v>
      </c>
    </row>
    <row r="84" spans="1:64" s="40" customFormat="1" x14ac:dyDescent="0.25">
      <c r="A84" s="35"/>
      <c r="B84" s="17" t="s">
        <v>92</v>
      </c>
      <c r="C84" s="18">
        <f>SUMIF($A$2:$A$79,"sul",C$2:C$79)</f>
        <v>8857</v>
      </c>
      <c r="D84" s="18">
        <f>SUMIF($A$2:$A$79,"sul",D$2:D$79)</f>
        <v>8857</v>
      </c>
      <c r="E84" s="17">
        <f>SUMIF($A$2:$A$79,"Sul",E$2:E$79)</f>
        <v>7281</v>
      </c>
      <c r="F84" s="39">
        <f>E84/D84</f>
        <v>0.82206164615558319</v>
      </c>
      <c r="G84" s="17">
        <f>SUMIF($A$2:$A$79,"Sul",G$2:G$79)</f>
        <v>6872</v>
      </c>
      <c r="H84" s="39">
        <f>G84/D84</f>
        <v>0.77588348199164503</v>
      </c>
      <c r="I84" s="17">
        <f>SUMIF($A$2:$A$79,"Sul",I$2:I$79)</f>
        <v>6791</v>
      </c>
      <c r="J84" s="39">
        <f t="shared" si="26"/>
        <v>0.76673817319634185</v>
      </c>
      <c r="K84" s="17">
        <f>SUMIF($A$2:$A$79,"Sul",K$2:K$79)</f>
        <v>7004</v>
      </c>
      <c r="L84" s="39">
        <f>K84/D84</f>
        <v>0.79078694817658346</v>
      </c>
      <c r="M84" s="17">
        <f>SUMIF($A$2:$A$79,"Sul",M$2:M$79)</f>
        <v>6774</v>
      </c>
      <c r="N84" s="39">
        <f t="shared" si="27"/>
        <v>0.76481878739979681</v>
      </c>
      <c r="O84" s="17">
        <f>SUMIF($A$2:$A$79,"Sul",O$2:O$79)</f>
        <v>6897</v>
      </c>
      <c r="P84" s="39">
        <f>O84/D84</f>
        <v>0.77870610816303487</v>
      </c>
      <c r="Q84" s="17">
        <f>SUMIF($A$2:$A$79,"Sul",Q$2:Q$79)</f>
        <v>4620</v>
      </c>
      <c r="R84" s="39">
        <f t="shared" si="28"/>
        <v>0.52162131647284637</v>
      </c>
      <c r="S84" s="17">
        <f>SUMIF($A$2:$A$79,"Sul",S$2:S$79)</f>
        <v>6504</v>
      </c>
      <c r="T84" s="39">
        <f>S84/D84</f>
        <v>0.7343344247487863</v>
      </c>
      <c r="U84" s="17">
        <f>SUMIF($A$2:$A$79,"Sul",U$2:U$79)</f>
        <v>7187</v>
      </c>
      <c r="V84" s="39">
        <f t="shared" si="29"/>
        <v>0.81144857175115725</v>
      </c>
      <c r="W84" s="17">
        <f>SUMIF($A$2:$A$79,"Sul",W$2:W$79)</f>
        <v>6378</v>
      </c>
      <c r="X84" s="39">
        <f t="shared" si="30"/>
        <v>0.72010838884498141</v>
      </c>
      <c r="Z84" s="25">
        <f>cálculos!O84</f>
        <v>1</v>
      </c>
      <c r="AA84" s="26">
        <f t="shared" si="24"/>
        <v>0.1</v>
      </c>
      <c r="AB84" s="25">
        <f>cálculos!P84</f>
        <v>0</v>
      </c>
      <c r="AC84" s="26">
        <f t="shared" si="25"/>
        <v>0</v>
      </c>
    </row>
    <row r="85" spans="1:64" s="40" customFormat="1" x14ac:dyDescent="0.25">
      <c r="A85" s="35"/>
      <c r="B85" s="13" t="s">
        <v>88</v>
      </c>
      <c r="C85" s="41">
        <f>SUM(C2:C79)</f>
        <v>54925</v>
      </c>
      <c r="D85" s="41">
        <f>SUM(D2:D79)</f>
        <v>54925</v>
      </c>
      <c r="E85" s="13">
        <f>SUM(E81:E84)</f>
        <v>46372</v>
      </c>
      <c r="F85" s="42">
        <f>E85/D85</f>
        <v>0.84427856167501136</v>
      </c>
      <c r="G85" s="13">
        <f>SUM(G81:G84)</f>
        <v>42682</v>
      </c>
      <c r="H85" s="42">
        <f>G85/D85</f>
        <v>0.77709604005461996</v>
      </c>
      <c r="I85" s="13">
        <f>SUM(I81:I84)</f>
        <v>42509</v>
      </c>
      <c r="J85" s="42">
        <f t="shared" si="26"/>
        <v>0.7739462903959945</v>
      </c>
      <c r="K85" s="13">
        <f>SUM(K81:K84)</f>
        <v>44371</v>
      </c>
      <c r="L85" s="42">
        <f>K85/D85</f>
        <v>0.80784706417842511</v>
      </c>
      <c r="M85" s="13">
        <f>SUM(M81:M84)</f>
        <v>42314</v>
      </c>
      <c r="N85" s="42">
        <f t="shared" si="27"/>
        <v>0.77039599453800633</v>
      </c>
      <c r="O85" s="13">
        <f>SUM(O81:O84)</f>
        <v>43334</v>
      </c>
      <c r="P85" s="42">
        <f>O85/D85</f>
        <v>0.78896677287209827</v>
      </c>
      <c r="Q85" s="13">
        <f>SUM(Q81:Q84)</f>
        <v>32612</v>
      </c>
      <c r="R85" s="42">
        <f t="shared" si="28"/>
        <v>0.59375512061902591</v>
      </c>
      <c r="S85" s="13">
        <f>SUM(S81:S84)</f>
        <v>41272</v>
      </c>
      <c r="T85" s="42">
        <f>S85/D85</f>
        <v>0.75142467000455171</v>
      </c>
      <c r="U85" s="13">
        <f>SUM(U81:U84)</f>
        <v>44372</v>
      </c>
      <c r="V85" s="42">
        <f t="shared" si="29"/>
        <v>0.80786527082385073</v>
      </c>
      <c r="W85" s="13">
        <f>SUM(W81:W84)</f>
        <v>39322</v>
      </c>
      <c r="X85" s="42">
        <f t="shared" si="30"/>
        <v>0.71592171142466998</v>
      </c>
      <c r="Z85" s="31">
        <f>cálculos!O85</f>
        <v>0</v>
      </c>
      <c r="AA85" s="26">
        <f t="shared" si="24"/>
        <v>0</v>
      </c>
      <c r="AB85" s="31">
        <f>cálculos!P85</f>
        <v>0</v>
      </c>
      <c r="AC85" s="32">
        <f t="shared" si="25"/>
        <v>0</v>
      </c>
    </row>
    <row r="86" spans="1:64" s="46" customFormat="1" x14ac:dyDescent="0.25">
      <c r="E86" s="51">
        <f>COUNTIF(F2:F79,"&gt;=0,9")</f>
        <v>33</v>
      </c>
      <c r="F86" s="51"/>
      <c r="G86" s="51">
        <f>COUNTIF(H2:H79,"&gt;=0,95")</f>
        <v>22</v>
      </c>
      <c r="H86" s="51"/>
      <c r="I86" s="51">
        <f>COUNTIF(J2:J79,"&gt;=0,95")</f>
        <v>20</v>
      </c>
      <c r="J86" s="51"/>
      <c r="K86" s="51">
        <f>COUNTIF(L2:L79,"&gt;=0,95")</f>
        <v>21</v>
      </c>
      <c r="L86" s="51"/>
      <c r="M86" s="51">
        <f>COUNTIF(N2:N79,"&gt;=0,9")</f>
        <v>25</v>
      </c>
      <c r="N86" s="51"/>
      <c r="O86" s="51">
        <f>COUNTIF(P2:P79,"&gt;=0,95")</f>
        <v>21</v>
      </c>
      <c r="P86" s="51"/>
      <c r="Q86" s="51">
        <f>COUNTIF(R2:R79,"&gt;=0,95")</f>
        <v>9</v>
      </c>
      <c r="R86" s="51"/>
      <c r="S86" s="51">
        <f>COUNTIF(T2:T79,"&gt;=0,95")</f>
        <v>18</v>
      </c>
      <c r="T86" s="51"/>
      <c r="U86" s="52">
        <f>COUNTIF(V2:V79,"&gt;=0,95")</f>
        <v>25</v>
      </c>
      <c r="V86" s="52"/>
      <c r="W86" s="51">
        <f>COUNTIF(X2:X79,"&gt;=0,95")</f>
        <v>14</v>
      </c>
      <c r="X86" s="51"/>
    </row>
    <row r="87" spans="1:64" x14ac:dyDescent="0.25">
      <c r="B87" s="50" t="s">
        <v>152</v>
      </c>
      <c r="C87" s="50"/>
      <c r="D87" s="50"/>
      <c r="E87" s="49">
        <f>E86/78</f>
        <v>0.42307692307692307</v>
      </c>
      <c r="F87" s="49"/>
      <c r="G87" s="49">
        <f>G86/78</f>
        <v>0.28205128205128205</v>
      </c>
      <c r="H87" s="49"/>
      <c r="I87" s="49">
        <f>I86/78</f>
        <v>0.25641025641025639</v>
      </c>
      <c r="J87" s="49"/>
      <c r="K87" s="49">
        <f>K86/78</f>
        <v>0.26923076923076922</v>
      </c>
      <c r="L87" s="49"/>
      <c r="M87" s="49">
        <f>M86/78</f>
        <v>0.32051282051282054</v>
      </c>
      <c r="N87" s="49"/>
      <c r="O87" s="49">
        <f>O86/78</f>
        <v>0.26923076923076922</v>
      </c>
      <c r="P87" s="49"/>
      <c r="Q87" s="49">
        <f>Q86/78</f>
        <v>0.11538461538461539</v>
      </c>
      <c r="R87" s="49"/>
      <c r="S87" s="49">
        <f>S86/78</f>
        <v>0.23076923076923078</v>
      </c>
      <c r="T87" s="49"/>
      <c r="U87" s="49">
        <f>U86/78</f>
        <v>0.32051282051282054</v>
      </c>
      <c r="V87" s="49"/>
      <c r="W87" s="49">
        <f>W86/78</f>
        <v>0.17948717948717949</v>
      </c>
      <c r="X87" s="49"/>
    </row>
    <row r="89" spans="1:64" s="63" customFormat="1" ht="12.75" x14ac:dyDescent="0.25">
      <c r="A89" s="58" t="s">
        <v>154</v>
      </c>
      <c r="B89" s="59"/>
      <c r="C89" s="59"/>
      <c r="D89" s="59"/>
    </row>
    <row r="90" spans="1:64" s="63" customFormat="1" ht="12.75" x14ac:dyDescent="0.25">
      <c r="A90" s="60" t="s">
        <v>166</v>
      </c>
      <c r="B90" s="59"/>
      <c r="C90" s="59"/>
      <c r="D90" s="59"/>
    </row>
    <row r="91" spans="1:64" s="61" customFormat="1" ht="12.75" x14ac:dyDescent="0.2">
      <c r="A91" s="61" t="s">
        <v>163</v>
      </c>
    </row>
    <row r="92" spans="1:64" s="61" customFormat="1" x14ac:dyDescent="0.2">
      <c r="A92" s="62"/>
    </row>
    <row r="93" spans="1:64" s="63" customFormat="1" ht="12.75" x14ac:dyDescent="0.25">
      <c r="A93" s="63" t="s">
        <v>155</v>
      </c>
    </row>
    <row r="94" spans="1:64" s="81" customFormat="1" ht="12.75" x14ac:dyDescent="0.2">
      <c r="A94" s="64" t="s">
        <v>156</v>
      </c>
      <c r="B94" s="65"/>
      <c r="C94" s="80"/>
      <c r="D94" s="80"/>
      <c r="E94" s="80"/>
      <c r="F94" s="80"/>
      <c r="G94" s="80"/>
      <c r="H94" s="80"/>
      <c r="I94" s="80"/>
      <c r="J94" s="80"/>
      <c r="K94" s="80"/>
    </row>
    <row r="95" spans="1:64" s="81" customFormat="1" ht="12.75" x14ac:dyDescent="0.2">
      <c r="A95" s="65" t="s">
        <v>157</v>
      </c>
      <c r="B95" s="65"/>
      <c r="C95" s="80"/>
      <c r="D95" s="80"/>
      <c r="E95" s="80"/>
      <c r="F95" s="80"/>
      <c r="G95" s="80"/>
      <c r="H95" s="80"/>
      <c r="I95" s="80"/>
      <c r="J95" s="80"/>
      <c r="K95" s="80"/>
      <c r="AH95" s="81">
        <f>SUM(AH92:AQ92)</f>
        <v>0</v>
      </c>
      <c r="AR95" s="81">
        <f>SUM(AR92:BA92)</f>
        <v>0</v>
      </c>
      <c r="BB95" s="81">
        <f>SUM(BB92:BK92)</f>
        <v>0</v>
      </c>
      <c r="BL95" s="81">
        <f>SUM(BL92:CF92)</f>
        <v>0</v>
      </c>
    </row>
    <row r="96" spans="1:64" s="81" customFormat="1" ht="12.75" x14ac:dyDescent="0.2">
      <c r="A96" s="66"/>
      <c r="B96" s="65"/>
      <c r="C96" s="82"/>
      <c r="D96" s="82"/>
      <c r="E96" s="82"/>
      <c r="F96" s="82"/>
      <c r="G96" s="82"/>
      <c r="H96" s="82"/>
      <c r="I96" s="82"/>
      <c r="J96" s="82"/>
      <c r="K96" s="82"/>
    </row>
    <row r="97" spans="1:11" s="81" customFormat="1" ht="12.75" x14ac:dyDescent="0.2">
      <c r="A97" s="66" t="s">
        <v>158</v>
      </c>
      <c r="B97" s="67" t="s">
        <v>159</v>
      </c>
      <c r="C97" s="82"/>
      <c r="D97" s="82"/>
      <c r="E97" s="82"/>
      <c r="F97" s="82"/>
      <c r="G97" s="82"/>
      <c r="H97" s="82"/>
      <c r="I97" s="82"/>
      <c r="J97" s="82"/>
      <c r="K97" s="82"/>
    </row>
    <row r="98" spans="1:11" s="81" customFormat="1" ht="12.75" x14ac:dyDescent="0.2">
      <c r="A98" s="66" t="s">
        <v>160</v>
      </c>
      <c r="B98" s="68" t="s">
        <v>161</v>
      </c>
      <c r="C98" s="82"/>
      <c r="D98" s="82"/>
      <c r="E98" s="82"/>
      <c r="F98" s="82"/>
      <c r="G98" s="82"/>
      <c r="H98" s="82"/>
      <c r="I98" s="82"/>
      <c r="J98" s="82"/>
      <c r="K98" s="82"/>
    </row>
  </sheetData>
  <autoFilter ref="A1:X86"/>
  <mergeCells count="23">
    <mergeCell ref="S87:T87"/>
    <mergeCell ref="U87:V87"/>
    <mergeCell ref="W87:X87"/>
    <mergeCell ref="U86:V86"/>
    <mergeCell ref="W86:X86"/>
    <mergeCell ref="B87:D87"/>
    <mergeCell ref="E87:F87"/>
    <mergeCell ref="G87:H87"/>
    <mergeCell ref="I87:J87"/>
    <mergeCell ref="K87:L87"/>
    <mergeCell ref="M87:N87"/>
    <mergeCell ref="O87:P87"/>
    <mergeCell ref="Q87:R87"/>
    <mergeCell ref="AE2:AF2"/>
    <mergeCell ref="AE11:AF11"/>
    <mergeCell ref="E86:F86"/>
    <mergeCell ref="G86:H86"/>
    <mergeCell ref="I86:J86"/>
    <mergeCell ref="K86:L86"/>
    <mergeCell ref="M86:N86"/>
    <mergeCell ref="O86:P86"/>
    <mergeCell ref="Q86:R86"/>
    <mergeCell ref="S86:T86"/>
  </mergeCells>
  <conditionalFormatting sqref="AC2:AC79">
    <cfRule type="cellIs" dxfId="15" priority="16" operator="equal">
      <formula>0.75</formula>
    </cfRule>
    <cfRule type="cellIs" dxfId="14" priority="17" operator="equal">
      <formula>0.5</formula>
    </cfRule>
    <cfRule type="cellIs" dxfId="13" priority="18" operator="equal">
      <formula>0.25</formula>
    </cfRule>
    <cfRule type="cellIs" dxfId="12" priority="19" operator="equal">
      <formula>0</formula>
    </cfRule>
  </conditionalFormatting>
  <conditionalFormatting sqref="AC2:AC79 AC81:AC85">
    <cfRule type="cellIs" dxfId="11" priority="15" operator="equal">
      <formula>1</formula>
    </cfRule>
  </conditionalFormatting>
  <conditionalFormatting sqref="AC81:AC85">
    <cfRule type="cellIs" dxfId="10" priority="11" operator="equal">
      <formula>0.75</formula>
    </cfRule>
    <cfRule type="cellIs" dxfId="9" priority="12" operator="equal">
      <formula>0.5</formula>
    </cfRule>
    <cfRule type="cellIs" dxfId="8" priority="13" operator="equal">
      <formula>0.25</formula>
    </cfRule>
    <cfRule type="cellIs" dxfId="7" priority="14" operator="equal">
      <formula>0</formula>
    </cfRule>
  </conditionalFormatting>
  <conditionalFormatting sqref="AA2:AA79">
    <cfRule type="colorScale" priority="10">
      <colorScale>
        <cfvo type="min"/>
        <cfvo type="percentile" val="50"/>
        <cfvo type="max"/>
        <color rgb="FFFF0000"/>
        <color rgb="FFFFFF00"/>
        <color rgb="FF00B050"/>
      </colorScale>
    </cfRule>
  </conditionalFormatting>
  <conditionalFormatting sqref="AE13:AE23">
    <cfRule type="colorScale" priority="9">
      <colorScale>
        <cfvo type="min"/>
        <cfvo type="percentile" val="50"/>
        <cfvo type="max"/>
        <color rgb="FFFF0000"/>
        <color rgb="FFFFFF00"/>
        <color rgb="FF00B050"/>
      </colorScale>
    </cfRule>
  </conditionalFormatting>
  <conditionalFormatting sqref="AE4:AE8">
    <cfRule type="cellIs" dxfId="6" priority="5" operator="equal">
      <formula>0.75</formula>
    </cfRule>
    <cfRule type="cellIs" dxfId="5" priority="6" operator="equal">
      <formula>0.5</formula>
    </cfRule>
    <cfRule type="cellIs" dxfId="4" priority="7" operator="equal">
      <formula>0.25</formula>
    </cfRule>
    <cfRule type="cellIs" dxfId="3" priority="8" operator="equal">
      <formula>0</formula>
    </cfRule>
  </conditionalFormatting>
  <conditionalFormatting sqref="AE4:AE8">
    <cfRule type="cellIs" dxfId="2" priority="4" operator="equal">
      <formula>1</formula>
    </cfRule>
  </conditionalFormatting>
  <conditionalFormatting sqref="AA81:AA85">
    <cfRule type="colorScale" priority="3">
      <colorScale>
        <cfvo type="min"/>
        <cfvo type="percentile" val="50"/>
        <cfvo type="max"/>
        <color rgb="FFFF0000"/>
        <color rgb="FFFFFF00"/>
        <color rgb="FF00B050"/>
      </colorScale>
    </cfRule>
  </conditionalFormatting>
  <conditionalFormatting sqref="E87:X87">
    <cfRule type="cellIs" dxfId="1" priority="1" operator="lessThan">
      <formula>0.7</formula>
    </cfRule>
    <cfRule type="cellIs" dxfId="0" priority="2" operator="greaterThanOrEqual">
      <formula>0.7</formula>
    </cfRule>
  </conditionalFormatting>
  <hyperlinks>
    <hyperlink ref="B97" r:id="rId1"/>
    <hyperlink ref="B98" r:id="rId2"/>
    <hyperlink ref="A90" r:id="rId3"/>
  </hyperlinks>
  <pageMargins left="0.511811024" right="0.511811024" top="0.78740157499999996" bottom="0.78740157499999996" header="0.31496062000000002" footer="0.31496062000000002"/>
  <pageSetup paperSize="9" orientation="portrait" r:id="rId4"/>
  <legacy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BL98"/>
  <sheetViews>
    <sheetView workbookViewId="0">
      <pane ySplit="1" topLeftCell="A77" activePane="bottomLeft" state="frozen"/>
      <selection activeCell="I99" sqref="I99"/>
      <selection pane="bottomLeft" activeCell="I99" sqref="I99"/>
    </sheetView>
  </sheetViews>
  <sheetFormatPr defaultRowHeight="15" x14ac:dyDescent="0.25"/>
  <cols>
    <col min="1" max="1" width="18.140625" style="12" customWidth="1"/>
    <col min="2" max="2" width="23.85546875" style="12" bestFit="1" customWidth="1"/>
    <col min="3" max="6" width="14.140625" style="12" customWidth="1"/>
    <col min="7" max="7" width="12" style="12" customWidth="1"/>
    <col min="8" max="24" width="13" style="12" customWidth="1"/>
    <col min="25" max="16384" width="9.140625" style="12"/>
  </cols>
  <sheetData>
    <row r="1" spans="1:24" ht="59.25" customHeight="1" x14ac:dyDescent="0.25">
      <c r="A1" s="13" t="s">
        <v>0</v>
      </c>
      <c r="B1" s="13" t="s">
        <v>1</v>
      </c>
      <c r="C1" s="16" t="s">
        <v>134</v>
      </c>
      <c r="D1" s="16" t="s">
        <v>93</v>
      </c>
      <c r="E1" s="16" t="s">
        <v>135</v>
      </c>
      <c r="F1" s="16" t="s">
        <v>94</v>
      </c>
      <c r="G1" s="14" t="s">
        <v>95</v>
      </c>
      <c r="H1" s="34" t="s">
        <v>104</v>
      </c>
      <c r="I1" s="14" t="s">
        <v>96</v>
      </c>
      <c r="J1" s="34" t="s">
        <v>105</v>
      </c>
      <c r="K1" s="14" t="s">
        <v>97</v>
      </c>
      <c r="L1" s="34" t="s">
        <v>106</v>
      </c>
      <c r="M1" s="14" t="s">
        <v>98</v>
      </c>
      <c r="N1" s="34" t="s">
        <v>107</v>
      </c>
      <c r="O1" s="14" t="s">
        <v>99</v>
      </c>
      <c r="P1" s="34" t="s">
        <v>108</v>
      </c>
      <c r="Q1" s="14" t="s">
        <v>100</v>
      </c>
      <c r="R1" s="34" t="s">
        <v>109</v>
      </c>
      <c r="S1" s="14" t="s">
        <v>101</v>
      </c>
      <c r="T1" s="34" t="s">
        <v>110</v>
      </c>
      <c r="U1" s="14" t="s">
        <v>102</v>
      </c>
      <c r="V1" s="34" t="s">
        <v>111</v>
      </c>
      <c r="W1" s="14" t="s">
        <v>103</v>
      </c>
      <c r="X1" s="34" t="s">
        <v>112</v>
      </c>
    </row>
    <row r="2" spans="1:24" x14ac:dyDescent="0.25">
      <c r="A2" s="2" t="s">
        <v>2</v>
      </c>
      <c r="B2" s="2" t="s">
        <v>6</v>
      </c>
      <c r="C2" s="10">
        <v>378</v>
      </c>
      <c r="D2" s="10">
        <f>C2/12*12</f>
        <v>378</v>
      </c>
      <c r="E2" s="10">
        <v>437</v>
      </c>
      <c r="F2" s="10">
        <f>E2/12*12</f>
        <v>437</v>
      </c>
      <c r="G2" s="2">
        <v>340</v>
      </c>
      <c r="H2" s="7">
        <f>G2/D2</f>
        <v>0.89947089947089942</v>
      </c>
      <c r="I2" s="2">
        <v>334</v>
      </c>
      <c r="J2" s="7">
        <f>I2/D2</f>
        <v>0.8835978835978836</v>
      </c>
      <c r="K2" s="2">
        <v>288</v>
      </c>
      <c r="L2" s="7">
        <f>K2/F2</f>
        <v>0.65903890160183065</v>
      </c>
      <c r="M2" s="2">
        <v>278</v>
      </c>
      <c r="N2" s="7">
        <f>M2/D2</f>
        <v>0.73544973544973546</v>
      </c>
      <c r="O2" s="2">
        <v>285</v>
      </c>
      <c r="P2" s="7">
        <f>O2/F2</f>
        <v>0.65217391304347827</v>
      </c>
      <c r="Q2" s="2">
        <v>280</v>
      </c>
      <c r="R2" s="7">
        <f>Q2/D2</f>
        <v>0.7407407407407407</v>
      </c>
      <c r="S2" s="2">
        <v>285</v>
      </c>
      <c r="T2" s="7">
        <f>S2/F2</f>
        <v>0.65217391304347827</v>
      </c>
      <c r="U2" s="2">
        <v>189</v>
      </c>
      <c r="V2" s="7">
        <f>U2/D2</f>
        <v>0.5</v>
      </c>
      <c r="W2" s="2">
        <v>290</v>
      </c>
      <c r="X2" s="7">
        <f>W2/F2</f>
        <v>0.66361556064073224</v>
      </c>
    </row>
    <row r="3" spans="1:24" x14ac:dyDescent="0.25">
      <c r="A3" s="2" t="s">
        <v>3</v>
      </c>
      <c r="B3" s="2" t="s">
        <v>7</v>
      </c>
      <c r="C3" s="10">
        <v>190</v>
      </c>
      <c r="D3" s="10">
        <f t="shared" ref="D3:D66" si="0">C3/12*12</f>
        <v>190</v>
      </c>
      <c r="E3" s="10">
        <v>168</v>
      </c>
      <c r="F3" s="10">
        <f t="shared" ref="F3:F66" si="1">E3/12*12</f>
        <v>168</v>
      </c>
      <c r="G3" s="2">
        <v>158</v>
      </c>
      <c r="H3" s="7">
        <f t="shared" ref="H3:H66" si="2">G3/D3</f>
        <v>0.83157894736842108</v>
      </c>
      <c r="I3" s="2">
        <v>160</v>
      </c>
      <c r="J3" s="7">
        <f t="shared" ref="J3:J66" si="3">I3/D3</f>
        <v>0.84210526315789469</v>
      </c>
      <c r="K3" s="2">
        <v>121</v>
      </c>
      <c r="L3" s="7">
        <f t="shared" ref="L3:L66" si="4">K3/F3</f>
        <v>0.72023809523809523</v>
      </c>
      <c r="M3" s="2">
        <v>122</v>
      </c>
      <c r="N3" s="7">
        <f t="shared" ref="N3:N66" si="5">M3/D3</f>
        <v>0.64210526315789473</v>
      </c>
      <c r="O3" s="2">
        <v>32</v>
      </c>
      <c r="P3" s="7">
        <f t="shared" ref="P3:P66" si="6">O3/F3</f>
        <v>0.19047619047619047</v>
      </c>
      <c r="Q3" s="2">
        <v>152</v>
      </c>
      <c r="R3" s="7">
        <f t="shared" ref="R3:R66" si="7">Q3/D3</f>
        <v>0.8</v>
      </c>
      <c r="S3" s="2">
        <v>157</v>
      </c>
      <c r="T3" s="7">
        <f t="shared" ref="T3:T66" si="8">S3/F3</f>
        <v>0.93452380952380953</v>
      </c>
      <c r="U3" s="2">
        <v>114</v>
      </c>
      <c r="V3" s="7">
        <f t="shared" ref="V3:V66" si="9">U3/D3</f>
        <v>0.6</v>
      </c>
      <c r="W3" s="2">
        <v>137</v>
      </c>
      <c r="X3" s="7">
        <f t="shared" ref="X3:X66" si="10">W3/F3</f>
        <v>0.81547619047619047</v>
      </c>
    </row>
    <row r="4" spans="1:24" x14ac:dyDescent="0.25">
      <c r="A4" s="2" t="s">
        <v>4</v>
      </c>
      <c r="B4" s="2" t="s">
        <v>8</v>
      </c>
      <c r="C4" s="10">
        <v>126</v>
      </c>
      <c r="D4" s="10">
        <f t="shared" si="0"/>
        <v>126</v>
      </c>
      <c r="E4" s="10">
        <v>142</v>
      </c>
      <c r="F4" s="10">
        <f t="shared" si="1"/>
        <v>142</v>
      </c>
      <c r="G4" s="2">
        <v>37</v>
      </c>
      <c r="H4" s="7">
        <f t="shared" si="2"/>
        <v>0.29365079365079366</v>
      </c>
      <c r="I4" s="2">
        <v>39</v>
      </c>
      <c r="J4" s="7">
        <f t="shared" si="3"/>
        <v>0.30952380952380953</v>
      </c>
      <c r="K4" s="2">
        <v>32</v>
      </c>
      <c r="L4" s="7">
        <f t="shared" si="4"/>
        <v>0.22535211267605634</v>
      </c>
      <c r="M4" s="2">
        <v>24</v>
      </c>
      <c r="N4" s="7">
        <f t="shared" si="5"/>
        <v>0.19047619047619047</v>
      </c>
      <c r="O4" s="2">
        <v>126</v>
      </c>
      <c r="P4" s="7">
        <f t="shared" si="6"/>
        <v>0.88732394366197187</v>
      </c>
      <c r="Q4" s="2">
        <v>24</v>
      </c>
      <c r="R4" s="7">
        <f t="shared" si="7"/>
        <v>0.19047619047619047</v>
      </c>
      <c r="S4" s="2">
        <v>31</v>
      </c>
      <c r="T4" s="7">
        <f t="shared" si="8"/>
        <v>0.21830985915492956</v>
      </c>
      <c r="U4" s="2">
        <v>25</v>
      </c>
      <c r="V4" s="7">
        <f t="shared" si="9"/>
        <v>0.1984126984126984</v>
      </c>
      <c r="W4" s="2">
        <v>41</v>
      </c>
      <c r="X4" s="7">
        <f t="shared" si="10"/>
        <v>0.28873239436619719</v>
      </c>
    </row>
    <row r="5" spans="1:24" x14ac:dyDescent="0.25">
      <c r="A5" s="2" t="s">
        <v>5</v>
      </c>
      <c r="B5" s="2" t="s">
        <v>9</v>
      </c>
      <c r="C5" s="10">
        <v>386</v>
      </c>
      <c r="D5" s="10">
        <f t="shared" si="0"/>
        <v>386</v>
      </c>
      <c r="E5" s="10">
        <v>384</v>
      </c>
      <c r="F5" s="10">
        <f t="shared" si="1"/>
        <v>384</v>
      </c>
      <c r="G5" s="2">
        <v>314</v>
      </c>
      <c r="H5" s="7">
        <f t="shared" si="2"/>
        <v>0.81347150259067358</v>
      </c>
      <c r="I5" s="2">
        <v>314</v>
      </c>
      <c r="J5" s="7">
        <f t="shared" si="3"/>
        <v>0.81347150259067358</v>
      </c>
      <c r="K5" s="2">
        <v>256</v>
      </c>
      <c r="L5" s="7">
        <f t="shared" si="4"/>
        <v>0.66666666666666663</v>
      </c>
      <c r="M5" s="2">
        <v>313</v>
      </c>
      <c r="N5" s="7">
        <f t="shared" si="5"/>
        <v>0.81088082901554404</v>
      </c>
      <c r="O5" s="2">
        <v>294</v>
      </c>
      <c r="P5" s="7">
        <f t="shared" si="6"/>
        <v>0.765625</v>
      </c>
      <c r="Q5" s="2">
        <v>326</v>
      </c>
      <c r="R5" s="7">
        <f t="shared" si="7"/>
        <v>0.84455958549222798</v>
      </c>
      <c r="S5" s="2">
        <v>306</v>
      </c>
      <c r="T5" s="7">
        <f t="shared" si="8"/>
        <v>0.796875</v>
      </c>
      <c r="U5" s="2">
        <v>286</v>
      </c>
      <c r="V5" s="7">
        <f t="shared" si="9"/>
        <v>0.7409326424870466</v>
      </c>
      <c r="W5" s="2">
        <v>315</v>
      </c>
      <c r="X5" s="7">
        <f t="shared" si="10"/>
        <v>0.8203125</v>
      </c>
    </row>
    <row r="6" spans="1:24" x14ac:dyDescent="0.25">
      <c r="A6" s="2" t="s">
        <v>5</v>
      </c>
      <c r="B6" s="2" t="s">
        <v>10</v>
      </c>
      <c r="C6" s="10">
        <v>155</v>
      </c>
      <c r="D6" s="10">
        <f t="shared" si="0"/>
        <v>155</v>
      </c>
      <c r="E6" s="10">
        <v>185</v>
      </c>
      <c r="F6" s="10">
        <f t="shared" si="1"/>
        <v>185</v>
      </c>
      <c r="G6" s="2">
        <v>127</v>
      </c>
      <c r="H6" s="7">
        <f t="shared" si="2"/>
        <v>0.8193548387096774</v>
      </c>
      <c r="I6" s="2">
        <v>123</v>
      </c>
      <c r="J6" s="7">
        <f t="shared" si="3"/>
        <v>0.79354838709677422</v>
      </c>
      <c r="K6" s="2">
        <v>110</v>
      </c>
      <c r="L6" s="7">
        <f t="shared" si="4"/>
        <v>0.59459459459459463</v>
      </c>
      <c r="M6" s="2">
        <v>90</v>
      </c>
      <c r="N6" s="7">
        <f t="shared" si="5"/>
        <v>0.58064516129032262</v>
      </c>
      <c r="O6" s="2">
        <v>111</v>
      </c>
      <c r="P6" s="7">
        <f t="shared" si="6"/>
        <v>0.6</v>
      </c>
      <c r="Q6" s="2">
        <v>147</v>
      </c>
      <c r="R6" s="7">
        <f t="shared" si="7"/>
        <v>0.94838709677419353</v>
      </c>
      <c r="S6" s="2">
        <v>119</v>
      </c>
      <c r="T6" s="7">
        <f t="shared" si="8"/>
        <v>0.64324324324324322</v>
      </c>
      <c r="U6" s="2">
        <v>124</v>
      </c>
      <c r="V6" s="7">
        <f t="shared" si="9"/>
        <v>0.8</v>
      </c>
      <c r="W6" s="2">
        <v>111</v>
      </c>
      <c r="X6" s="7">
        <f t="shared" si="10"/>
        <v>0.6</v>
      </c>
    </row>
    <row r="7" spans="1:24" x14ac:dyDescent="0.25">
      <c r="A7" s="2" t="s">
        <v>4</v>
      </c>
      <c r="B7" s="2" t="s">
        <v>11</v>
      </c>
      <c r="C7" s="10">
        <v>100</v>
      </c>
      <c r="D7" s="10">
        <f t="shared" si="0"/>
        <v>100</v>
      </c>
      <c r="E7" s="10">
        <v>122</v>
      </c>
      <c r="F7" s="10">
        <f t="shared" si="1"/>
        <v>122</v>
      </c>
      <c r="G7" s="2">
        <v>79</v>
      </c>
      <c r="H7" s="7">
        <f t="shared" si="2"/>
        <v>0.79</v>
      </c>
      <c r="I7" s="2">
        <v>77</v>
      </c>
      <c r="J7" s="7">
        <f t="shared" si="3"/>
        <v>0.77</v>
      </c>
      <c r="K7" s="2">
        <v>76</v>
      </c>
      <c r="L7" s="7">
        <f t="shared" si="4"/>
        <v>0.62295081967213117</v>
      </c>
      <c r="M7" s="2">
        <v>76</v>
      </c>
      <c r="N7" s="7">
        <f t="shared" si="5"/>
        <v>0.76</v>
      </c>
      <c r="O7" s="2">
        <v>70</v>
      </c>
      <c r="P7" s="7">
        <f t="shared" si="6"/>
        <v>0.57377049180327866</v>
      </c>
      <c r="Q7" s="2">
        <v>76</v>
      </c>
      <c r="R7" s="7">
        <f t="shared" si="7"/>
        <v>0.76</v>
      </c>
      <c r="S7" s="2">
        <v>71</v>
      </c>
      <c r="T7" s="7">
        <f t="shared" si="8"/>
        <v>0.58196721311475408</v>
      </c>
      <c r="U7" s="2">
        <v>77</v>
      </c>
      <c r="V7" s="7">
        <f t="shared" si="9"/>
        <v>0.77</v>
      </c>
      <c r="W7" s="2">
        <v>74</v>
      </c>
      <c r="X7" s="7">
        <f t="shared" si="10"/>
        <v>0.60655737704918034</v>
      </c>
    </row>
    <row r="8" spans="1:24" x14ac:dyDescent="0.25">
      <c r="A8" s="2" t="s">
        <v>5</v>
      </c>
      <c r="B8" s="2" t="s">
        <v>12</v>
      </c>
      <c r="C8" s="10">
        <v>397</v>
      </c>
      <c r="D8" s="10">
        <f t="shared" si="0"/>
        <v>397</v>
      </c>
      <c r="E8" s="10">
        <v>425</v>
      </c>
      <c r="F8" s="10">
        <f t="shared" si="1"/>
        <v>425</v>
      </c>
      <c r="G8" s="2">
        <v>408</v>
      </c>
      <c r="H8" s="7">
        <f t="shared" si="2"/>
        <v>1.0277078085642317</v>
      </c>
      <c r="I8" s="2">
        <v>414</v>
      </c>
      <c r="J8" s="7">
        <f t="shared" si="3"/>
        <v>1.0428211586901763</v>
      </c>
      <c r="K8" s="2">
        <v>290</v>
      </c>
      <c r="L8" s="7">
        <f t="shared" si="4"/>
        <v>0.68235294117647061</v>
      </c>
      <c r="M8" s="2">
        <v>316</v>
      </c>
      <c r="N8" s="7">
        <f t="shared" si="5"/>
        <v>0.79596977329974816</v>
      </c>
      <c r="O8" s="2">
        <v>247</v>
      </c>
      <c r="P8" s="7">
        <f t="shared" si="6"/>
        <v>0.58117647058823529</v>
      </c>
      <c r="Q8" s="2">
        <v>377</v>
      </c>
      <c r="R8" s="7">
        <f t="shared" si="7"/>
        <v>0.94962216624685136</v>
      </c>
      <c r="S8" s="2">
        <v>324</v>
      </c>
      <c r="T8" s="7">
        <f t="shared" si="8"/>
        <v>0.76235294117647057</v>
      </c>
      <c r="U8" s="2">
        <v>333</v>
      </c>
      <c r="V8" s="7">
        <f t="shared" si="9"/>
        <v>0.83879093198992438</v>
      </c>
      <c r="W8" s="2">
        <v>289</v>
      </c>
      <c r="X8" s="7">
        <f t="shared" si="10"/>
        <v>0.68</v>
      </c>
    </row>
    <row r="9" spans="1:24" x14ac:dyDescent="0.25">
      <c r="A9" s="2" t="s">
        <v>5</v>
      </c>
      <c r="B9" s="2" t="s">
        <v>13</v>
      </c>
      <c r="C9" s="10">
        <v>64</v>
      </c>
      <c r="D9" s="10">
        <f t="shared" si="0"/>
        <v>64</v>
      </c>
      <c r="E9" s="10">
        <v>102</v>
      </c>
      <c r="F9" s="10">
        <f t="shared" si="1"/>
        <v>102</v>
      </c>
      <c r="G9" s="2">
        <v>71</v>
      </c>
      <c r="H9" s="7">
        <f t="shared" si="2"/>
        <v>1.109375</v>
      </c>
      <c r="I9" s="2">
        <v>74</v>
      </c>
      <c r="J9" s="7">
        <f t="shared" si="3"/>
        <v>1.15625</v>
      </c>
      <c r="K9" s="2">
        <v>17</v>
      </c>
      <c r="L9" s="7">
        <f t="shared" si="4"/>
        <v>0.16666666666666666</v>
      </c>
      <c r="M9" s="2">
        <v>66</v>
      </c>
      <c r="N9" s="7">
        <f t="shared" si="5"/>
        <v>1.03125</v>
      </c>
      <c r="O9" s="2">
        <v>78</v>
      </c>
      <c r="P9" s="7">
        <f t="shared" si="6"/>
        <v>0.76470588235294112</v>
      </c>
      <c r="Q9" s="2">
        <v>66</v>
      </c>
      <c r="R9" s="7">
        <f t="shared" si="7"/>
        <v>1.03125</v>
      </c>
      <c r="S9" s="2">
        <v>82</v>
      </c>
      <c r="T9" s="7">
        <f t="shared" si="8"/>
        <v>0.80392156862745101</v>
      </c>
      <c r="U9" s="2">
        <v>57</v>
      </c>
      <c r="V9" s="7">
        <f t="shared" si="9"/>
        <v>0.890625</v>
      </c>
      <c r="W9" s="2">
        <v>79</v>
      </c>
      <c r="X9" s="7">
        <f t="shared" si="10"/>
        <v>0.77450980392156865</v>
      </c>
    </row>
    <row r="10" spans="1:24" x14ac:dyDescent="0.25">
      <c r="A10" s="2" t="s">
        <v>2</v>
      </c>
      <c r="B10" s="2" t="s">
        <v>14</v>
      </c>
      <c r="C10" s="10">
        <v>1512</v>
      </c>
      <c r="D10" s="10">
        <f t="shared" si="0"/>
        <v>1512</v>
      </c>
      <c r="E10" s="10">
        <v>1628</v>
      </c>
      <c r="F10" s="10">
        <f t="shared" si="1"/>
        <v>1628</v>
      </c>
      <c r="G10" s="2">
        <v>1159</v>
      </c>
      <c r="H10" s="7">
        <f t="shared" si="2"/>
        <v>0.76653439153439151</v>
      </c>
      <c r="I10" s="2">
        <v>1188</v>
      </c>
      <c r="J10" s="7">
        <f t="shared" si="3"/>
        <v>0.7857142857142857</v>
      </c>
      <c r="K10" s="2">
        <v>834</v>
      </c>
      <c r="L10" s="7">
        <f t="shared" si="4"/>
        <v>0.51228501228501233</v>
      </c>
      <c r="M10" s="2">
        <v>809</v>
      </c>
      <c r="N10" s="7">
        <f t="shared" si="5"/>
        <v>0.53505291005291</v>
      </c>
      <c r="O10" s="2">
        <v>799</v>
      </c>
      <c r="P10" s="7">
        <f t="shared" si="6"/>
        <v>0.49078624078624078</v>
      </c>
      <c r="Q10" s="2">
        <v>1150</v>
      </c>
      <c r="R10" s="7">
        <f t="shared" si="7"/>
        <v>0.76058201058201058</v>
      </c>
      <c r="S10" s="2">
        <v>1139</v>
      </c>
      <c r="T10" s="7">
        <f t="shared" si="8"/>
        <v>0.69963144963144963</v>
      </c>
      <c r="U10" s="2">
        <v>1031</v>
      </c>
      <c r="V10" s="7">
        <f t="shared" si="9"/>
        <v>0.68187830687830686</v>
      </c>
      <c r="W10" s="2">
        <v>1037</v>
      </c>
      <c r="X10" s="7">
        <f t="shared" si="10"/>
        <v>0.63697788697788693</v>
      </c>
    </row>
    <row r="11" spans="1:24" x14ac:dyDescent="0.25">
      <c r="A11" s="2" t="s">
        <v>5</v>
      </c>
      <c r="B11" s="2" t="s">
        <v>15</v>
      </c>
      <c r="C11" s="10">
        <v>149</v>
      </c>
      <c r="D11" s="10">
        <f t="shared" si="0"/>
        <v>149</v>
      </c>
      <c r="E11" s="10">
        <v>167</v>
      </c>
      <c r="F11" s="10">
        <f t="shared" si="1"/>
        <v>167</v>
      </c>
      <c r="G11" s="2">
        <v>147</v>
      </c>
      <c r="H11" s="7">
        <f t="shared" si="2"/>
        <v>0.98657718120805371</v>
      </c>
      <c r="I11" s="2">
        <v>144</v>
      </c>
      <c r="J11" s="7">
        <f t="shared" si="3"/>
        <v>0.96644295302013428</v>
      </c>
      <c r="K11" s="2">
        <v>127</v>
      </c>
      <c r="L11" s="7">
        <f t="shared" si="4"/>
        <v>0.76047904191616766</v>
      </c>
      <c r="M11" s="2">
        <v>126</v>
      </c>
      <c r="N11" s="7">
        <f t="shared" si="5"/>
        <v>0.84563758389261745</v>
      </c>
      <c r="O11" s="2">
        <v>121</v>
      </c>
      <c r="P11" s="7">
        <f t="shared" si="6"/>
        <v>0.72455089820359286</v>
      </c>
      <c r="Q11" s="2">
        <v>146</v>
      </c>
      <c r="R11" s="7">
        <f t="shared" si="7"/>
        <v>0.97986577181208057</v>
      </c>
      <c r="S11" s="2">
        <v>136</v>
      </c>
      <c r="T11" s="7">
        <f t="shared" si="8"/>
        <v>0.81437125748502992</v>
      </c>
      <c r="U11" s="2">
        <v>123</v>
      </c>
      <c r="V11" s="7">
        <f t="shared" si="9"/>
        <v>0.82550335570469802</v>
      </c>
      <c r="W11" s="2">
        <v>117</v>
      </c>
      <c r="X11" s="7">
        <f t="shared" si="10"/>
        <v>0.70059880239520955</v>
      </c>
    </row>
    <row r="12" spans="1:24" x14ac:dyDescent="0.25">
      <c r="A12" s="2" t="s">
        <v>4</v>
      </c>
      <c r="B12" s="2" t="s">
        <v>16</v>
      </c>
      <c r="C12" s="10">
        <v>397</v>
      </c>
      <c r="D12" s="10">
        <f t="shared" si="0"/>
        <v>397</v>
      </c>
      <c r="E12" s="10">
        <v>428</v>
      </c>
      <c r="F12" s="10">
        <f t="shared" si="1"/>
        <v>428</v>
      </c>
      <c r="G12" s="2">
        <v>308</v>
      </c>
      <c r="H12" s="7">
        <f t="shared" si="2"/>
        <v>0.77581863979848864</v>
      </c>
      <c r="I12" s="2">
        <v>294</v>
      </c>
      <c r="J12" s="7">
        <f t="shared" si="3"/>
        <v>0.74055415617128462</v>
      </c>
      <c r="K12" s="2">
        <v>165</v>
      </c>
      <c r="L12" s="7">
        <f t="shared" si="4"/>
        <v>0.3855140186915888</v>
      </c>
      <c r="M12" s="2">
        <v>242</v>
      </c>
      <c r="N12" s="7">
        <f t="shared" si="5"/>
        <v>0.60957178841309823</v>
      </c>
      <c r="O12" s="2">
        <v>195</v>
      </c>
      <c r="P12" s="7">
        <f t="shared" si="6"/>
        <v>0.45560747663551404</v>
      </c>
      <c r="Q12" s="2">
        <v>316</v>
      </c>
      <c r="R12" s="7">
        <f t="shared" si="7"/>
        <v>0.79596977329974816</v>
      </c>
      <c r="S12" s="2">
        <v>237</v>
      </c>
      <c r="T12" s="7">
        <f t="shared" si="8"/>
        <v>0.55373831775700932</v>
      </c>
      <c r="U12" s="2">
        <v>218</v>
      </c>
      <c r="V12" s="7">
        <f t="shared" si="9"/>
        <v>0.54911838790931988</v>
      </c>
      <c r="W12" s="2">
        <v>229</v>
      </c>
      <c r="X12" s="7">
        <f t="shared" si="10"/>
        <v>0.53504672897196259</v>
      </c>
    </row>
    <row r="13" spans="1:24" x14ac:dyDescent="0.25">
      <c r="A13" s="2" t="s">
        <v>3</v>
      </c>
      <c r="B13" s="2" t="s">
        <v>17</v>
      </c>
      <c r="C13" s="10">
        <v>641</v>
      </c>
      <c r="D13" s="10">
        <f t="shared" si="0"/>
        <v>641</v>
      </c>
      <c r="E13" s="10">
        <v>669</v>
      </c>
      <c r="F13" s="10">
        <f t="shared" si="1"/>
        <v>669</v>
      </c>
      <c r="G13" s="2">
        <v>507</v>
      </c>
      <c r="H13" s="7">
        <f t="shared" si="2"/>
        <v>0.7909516380655226</v>
      </c>
      <c r="I13" s="2">
        <v>485</v>
      </c>
      <c r="J13" s="7">
        <f t="shared" si="3"/>
        <v>0.75663026521060839</v>
      </c>
      <c r="K13" s="2">
        <v>426</v>
      </c>
      <c r="L13" s="7">
        <f t="shared" si="4"/>
        <v>0.63677130044843044</v>
      </c>
      <c r="M13" s="2">
        <v>440</v>
      </c>
      <c r="N13" s="7">
        <f t="shared" si="5"/>
        <v>0.6864274570982839</v>
      </c>
      <c r="O13" s="2">
        <v>390</v>
      </c>
      <c r="P13" s="7">
        <f t="shared" si="6"/>
        <v>0.5829596412556054</v>
      </c>
      <c r="Q13" s="2">
        <v>491</v>
      </c>
      <c r="R13" s="7">
        <f t="shared" si="7"/>
        <v>0.765990639625585</v>
      </c>
      <c r="S13" s="2">
        <v>414</v>
      </c>
      <c r="T13" s="7">
        <f t="shared" si="8"/>
        <v>0.6188340807174888</v>
      </c>
      <c r="U13" s="2">
        <v>446</v>
      </c>
      <c r="V13" s="7">
        <f t="shared" si="9"/>
        <v>0.69578783151326051</v>
      </c>
      <c r="W13" s="2">
        <v>425</v>
      </c>
      <c r="X13" s="7">
        <f t="shared" si="10"/>
        <v>0.63527653213751867</v>
      </c>
    </row>
    <row r="14" spans="1:24" x14ac:dyDescent="0.25">
      <c r="A14" s="2" t="s">
        <v>3</v>
      </c>
      <c r="B14" s="2" t="s">
        <v>18</v>
      </c>
      <c r="C14" s="10">
        <v>185</v>
      </c>
      <c r="D14" s="10">
        <f t="shared" si="0"/>
        <v>185</v>
      </c>
      <c r="E14" s="10">
        <v>228</v>
      </c>
      <c r="F14" s="10">
        <f t="shared" si="1"/>
        <v>228</v>
      </c>
      <c r="G14" s="2">
        <v>172</v>
      </c>
      <c r="H14" s="7">
        <f t="shared" si="2"/>
        <v>0.92972972972972978</v>
      </c>
      <c r="I14" s="2">
        <v>173</v>
      </c>
      <c r="J14" s="7">
        <f t="shared" si="3"/>
        <v>0.93513513513513513</v>
      </c>
      <c r="K14" s="2">
        <v>37</v>
      </c>
      <c r="L14" s="7">
        <f t="shared" si="4"/>
        <v>0.16228070175438597</v>
      </c>
      <c r="M14" s="2">
        <v>150</v>
      </c>
      <c r="N14" s="7">
        <f t="shared" si="5"/>
        <v>0.81081081081081086</v>
      </c>
      <c r="O14" s="2">
        <v>125</v>
      </c>
      <c r="P14" s="7">
        <f t="shared" si="6"/>
        <v>0.54824561403508776</v>
      </c>
      <c r="Q14" s="2">
        <v>144</v>
      </c>
      <c r="R14" s="7">
        <f t="shared" si="7"/>
        <v>0.77837837837837842</v>
      </c>
      <c r="S14" s="2">
        <v>123</v>
      </c>
      <c r="T14" s="7">
        <f t="shared" si="8"/>
        <v>0.53947368421052633</v>
      </c>
      <c r="U14" s="2">
        <v>136</v>
      </c>
      <c r="V14" s="7">
        <f t="shared" si="9"/>
        <v>0.73513513513513518</v>
      </c>
      <c r="W14" s="2">
        <v>127</v>
      </c>
      <c r="X14" s="7">
        <f t="shared" si="10"/>
        <v>0.55701754385964908</v>
      </c>
    </row>
    <row r="15" spans="1:24" x14ac:dyDescent="0.25">
      <c r="A15" s="2" t="s">
        <v>5</v>
      </c>
      <c r="B15" s="2" t="s">
        <v>19</v>
      </c>
      <c r="C15" s="10">
        <v>87</v>
      </c>
      <c r="D15" s="10">
        <f t="shared" si="0"/>
        <v>87</v>
      </c>
      <c r="E15" s="10">
        <v>132</v>
      </c>
      <c r="F15" s="10">
        <f t="shared" si="1"/>
        <v>132</v>
      </c>
      <c r="G15" s="2">
        <v>107</v>
      </c>
      <c r="H15" s="7">
        <f t="shared" si="2"/>
        <v>1.2298850574712643</v>
      </c>
      <c r="I15" s="2">
        <v>108</v>
      </c>
      <c r="J15" s="7">
        <f t="shared" si="3"/>
        <v>1.2413793103448276</v>
      </c>
      <c r="K15" s="2">
        <v>94</v>
      </c>
      <c r="L15" s="7">
        <f t="shared" si="4"/>
        <v>0.71212121212121215</v>
      </c>
      <c r="M15" s="2">
        <v>104</v>
      </c>
      <c r="N15" s="7">
        <f t="shared" si="5"/>
        <v>1.1954022988505748</v>
      </c>
      <c r="O15" s="2">
        <v>90</v>
      </c>
      <c r="P15" s="7">
        <f t="shared" si="6"/>
        <v>0.68181818181818177</v>
      </c>
      <c r="Q15" s="2">
        <v>110</v>
      </c>
      <c r="R15" s="7">
        <f t="shared" si="7"/>
        <v>1.264367816091954</v>
      </c>
      <c r="S15" s="2">
        <v>95</v>
      </c>
      <c r="T15" s="7">
        <f t="shared" si="8"/>
        <v>0.71969696969696972</v>
      </c>
      <c r="U15" s="2">
        <v>89</v>
      </c>
      <c r="V15" s="7">
        <f t="shared" si="9"/>
        <v>1.0229885057471264</v>
      </c>
      <c r="W15" s="2">
        <v>90</v>
      </c>
      <c r="X15" s="7">
        <f t="shared" si="10"/>
        <v>0.68181818181818177</v>
      </c>
    </row>
    <row r="16" spans="1:24" x14ac:dyDescent="0.25">
      <c r="A16" s="2" t="s">
        <v>2</v>
      </c>
      <c r="B16" s="2" t="s">
        <v>20</v>
      </c>
      <c r="C16" s="10">
        <v>241</v>
      </c>
      <c r="D16" s="10">
        <f t="shared" si="0"/>
        <v>241</v>
      </c>
      <c r="E16" s="10">
        <v>222</v>
      </c>
      <c r="F16" s="10">
        <f t="shared" si="1"/>
        <v>222</v>
      </c>
      <c r="G16" s="2">
        <v>178</v>
      </c>
      <c r="H16" s="7">
        <f t="shared" si="2"/>
        <v>0.7385892116182573</v>
      </c>
      <c r="I16" s="2">
        <v>179</v>
      </c>
      <c r="J16" s="7">
        <f t="shared" si="3"/>
        <v>0.74273858921161828</v>
      </c>
      <c r="K16" s="2">
        <v>137</v>
      </c>
      <c r="L16" s="7">
        <f t="shared" si="4"/>
        <v>0.61711711711711714</v>
      </c>
      <c r="M16" s="2">
        <v>157</v>
      </c>
      <c r="N16" s="7">
        <f t="shared" si="5"/>
        <v>0.65145228215767637</v>
      </c>
      <c r="O16" s="2">
        <v>134</v>
      </c>
      <c r="P16" s="7">
        <f t="shared" si="6"/>
        <v>0.60360360360360366</v>
      </c>
      <c r="Q16" s="2">
        <v>165</v>
      </c>
      <c r="R16" s="7">
        <f t="shared" si="7"/>
        <v>0.68464730290456433</v>
      </c>
      <c r="S16" s="2">
        <v>138</v>
      </c>
      <c r="T16" s="7">
        <f t="shared" si="8"/>
        <v>0.6216216216216216</v>
      </c>
      <c r="U16" s="2">
        <v>140</v>
      </c>
      <c r="V16" s="7">
        <f t="shared" si="9"/>
        <v>0.58091286307053946</v>
      </c>
      <c r="W16" s="2">
        <v>135</v>
      </c>
      <c r="X16" s="7">
        <f t="shared" si="10"/>
        <v>0.60810810810810811</v>
      </c>
    </row>
    <row r="17" spans="1:24" x14ac:dyDescent="0.25">
      <c r="A17" s="2" t="s">
        <v>5</v>
      </c>
      <c r="B17" s="2" t="s">
        <v>21</v>
      </c>
      <c r="C17" s="10">
        <v>2579</v>
      </c>
      <c r="D17" s="10">
        <f t="shared" si="0"/>
        <v>2579</v>
      </c>
      <c r="E17" s="10">
        <v>2856</v>
      </c>
      <c r="F17" s="10">
        <f t="shared" si="1"/>
        <v>2856</v>
      </c>
      <c r="G17" s="2">
        <v>1825</v>
      </c>
      <c r="H17" s="7">
        <f t="shared" si="2"/>
        <v>0.70763861962000774</v>
      </c>
      <c r="I17" s="2">
        <v>1838</v>
      </c>
      <c r="J17" s="7">
        <f t="shared" si="3"/>
        <v>0.71267933307483522</v>
      </c>
      <c r="K17" s="2">
        <v>1628</v>
      </c>
      <c r="L17" s="7">
        <f t="shared" si="4"/>
        <v>0.57002801120448177</v>
      </c>
      <c r="M17" s="2">
        <v>1455</v>
      </c>
      <c r="N17" s="7">
        <f t="shared" si="5"/>
        <v>0.56417215975184176</v>
      </c>
      <c r="O17" s="2">
        <v>1514</v>
      </c>
      <c r="P17" s="7">
        <f t="shared" si="6"/>
        <v>0.53011204481792717</v>
      </c>
      <c r="Q17" s="2">
        <v>1797</v>
      </c>
      <c r="R17" s="7">
        <f t="shared" si="7"/>
        <v>0.6967816983326871</v>
      </c>
      <c r="S17" s="2">
        <v>1825</v>
      </c>
      <c r="T17" s="7">
        <f t="shared" si="8"/>
        <v>0.63900560224089631</v>
      </c>
      <c r="U17" s="2">
        <v>1296</v>
      </c>
      <c r="V17" s="7">
        <f t="shared" si="9"/>
        <v>0.50252035672741369</v>
      </c>
      <c r="W17" s="2">
        <v>1809</v>
      </c>
      <c r="X17" s="7">
        <f t="shared" si="10"/>
        <v>0.63340336134453779</v>
      </c>
    </row>
    <row r="18" spans="1:24" x14ac:dyDescent="0.25">
      <c r="A18" s="2" t="s">
        <v>2</v>
      </c>
      <c r="B18" s="2" t="s">
        <v>22</v>
      </c>
      <c r="C18" s="10">
        <v>5650</v>
      </c>
      <c r="D18" s="10">
        <f t="shared" si="0"/>
        <v>5650</v>
      </c>
      <c r="E18" s="10">
        <v>5966</v>
      </c>
      <c r="F18" s="10">
        <f t="shared" si="1"/>
        <v>5966</v>
      </c>
      <c r="G18" s="2">
        <v>4563</v>
      </c>
      <c r="H18" s="7">
        <f t="shared" si="2"/>
        <v>0.80761061946902657</v>
      </c>
      <c r="I18" s="2">
        <v>4549</v>
      </c>
      <c r="J18" s="7">
        <f t="shared" si="3"/>
        <v>0.8051327433628318</v>
      </c>
      <c r="K18" s="2">
        <v>3823</v>
      </c>
      <c r="L18" s="7">
        <f t="shared" si="4"/>
        <v>0.64079785450888371</v>
      </c>
      <c r="M18" s="2">
        <v>4080</v>
      </c>
      <c r="N18" s="7">
        <f t="shared" si="5"/>
        <v>0.72212389380530972</v>
      </c>
      <c r="O18" s="2">
        <v>4003</v>
      </c>
      <c r="P18" s="7">
        <f t="shared" si="6"/>
        <v>0.67096882333221586</v>
      </c>
      <c r="Q18" s="2">
        <v>4284</v>
      </c>
      <c r="R18" s="7">
        <f t="shared" si="7"/>
        <v>0.75823008849557527</v>
      </c>
      <c r="S18" s="2">
        <v>4037</v>
      </c>
      <c r="T18" s="7">
        <f t="shared" si="8"/>
        <v>0.67666778410995643</v>
      </c>
      <c r="U18" s="2">
        <v>2945</v>
      </c>
      <c r="V18" s="7">
        <f t="shared" si="9"/>
        <v>0.5212389380530974</v>
      </c>
      <c r="W18" s="2">
        <v>3963</v>
      </c>
      <c r="X18" s="7">
        <f t="shared" si="10"/>
        <v>0.66426416359369767</v>
      </c>
    </row>
    <row r="19" spans="1:24" x14ac:dyDescent="0.25">
      <c r="A19" s="2" t="s">
        <v>5</v>
      </c>
      <c r="B19" s="2" t="s">
        <v>23</v>
      </c>
      <c r="C19" s="10">
        <v>435</v>
      </c>
      <c r="D19" s="10">
        <f t="shared" si="0"/>
        <v>435</v>
      </c>
      <c r="E19" s="10">
        <v>445</v>
      </c>
      <c r="F19" s="10">
        <f t="shared" si="1"/>
        <v>445</v>
      </c>
      <c r="G19" s="2">
        <v>356</v>
      </c>
      <c r="H19" s="7">
        <f t="shared" si="2"/>
        <v>0.81839080459770119</v>
      </c>
      <c r="I19" s="2">
        <v>358</v>
      </c>
      <c r="J19" s="7">
        <f t="shared" si="3"/>
        <v>0.82298850574712645</v>
      </c>
      <c r="K19" s="2">
        <v>343</v>
      </c>
      <c r="L19" s="7">
        <f t="shared" si="4"/>
        <v>0.77078651685393262</v>
      </c>
      <c r="M19" s="2">
        <v>354</v>
      </c>
      <c r="N19" s="7">
        <f t="shared" si="5"/>
        <v>0.81379310344827582</v>
      </c>
      <c r="O19" s="2">
        <v>339</v>
      </c>
      <c r="P19" s="7">
        <f t="shared" si="6"/>
        <v>0.76179775280898876</v>
      </c>
      <c r="Q19" s="2">
        <v>376</v>
      </c>
      <c r="R19" s="7">
        <f t="shared" si="7"/>
        <v>0.86436781609195401</v>
      </c>
      <c r="S19" s="2">
        <v>346</v>
      </c>
      <c r="T19" s="7">
        <f t="shared" si="8"/>
        <v>0.77752808988764044</v>
      </c>
      <c r="U19" s="2">
        <v>332</v>
      </c>
      <c r="V19" s="7">
        <f t="shared" si="9"/>
        <v>0.76321839080459775</v>
      </c>
      <c r="W19" s="2">
        <v>342</v>
      </c>
      <c r="X19" s="7">
        <f t="shared" si="10"/>
        <v>0.76853932584269657</v>
      </c>
    </row>
    <row r="20" spans="1:24" x14ac:dyDescent="0.25">
      <c r="A20" s="2" t="s">
        <v>4</v>
      </c>
      <c r="B20" s="2" t="s">
        <v>24</v>
      </c>
      <c r="C20" s="10">
        <v>1575</v>
      </c>
      <c r="D20" s="10">
        <f t="shared" si="0"/>
        <v>1575</v>
      </c>
      <c r="E20" s="10">
        <v>1482</v>
      </c>
      <c r="F20" s="10">
        <f t="shared" si="1"/>
        <v>1482</v>
      </c>
      <c r="G20" s="2">
        <v>774</v>
      </c>
      <c r="H20" s="7">
        <f t="shared" si="2"/>
        <v>0.49142857142857144</v>
      </c>
      <c r="I20" s="2">
        <v>839</v>
      </c>
      <c r="J20" s="7">
        <f t="shared" si="3"/>
        <v>0.53269841269841267</v>
      </c>
      <c r="K20" s="2">
        <v>679</v>
      </c>
      <c r="L20" s="7">
        <f t="shared" si="4"/>
        <v>0.45816464237516868</v>
      </c>
      <c r="M20" s="2">
        <v>643</v>
      </c>
      <c r="N20" s="7">
        <f t="shared" si="5"/>
        <v>0.40825396825396826</v>
      </c>
      <c r="O20" s="2">
        <v>519</v>
      </c>
      <c r="P20" s="7">
        <f t="shared" si="6"/>
        <v>0.35020242914979755</v>
      </c>
      <c r="Q20" s="2">
        <v>729</v>
      </c>
      <c r="R20" s="7">
        <f t="shared" si="7"/>
        <v>0.46285714285714286</v>
      </c>
      <c r="S20" s="2">
        <v>587</v>
      </c>
      <c r="T20" s="7">
        <f t="shared" si="8"/>
        <v>0.39608636977058032</v>
      </c>
      <c r="U20" s="2">
        <v>751</v>
      </c>
      <c r="V20" s="7">
        <f t="shared" si="9"/>
        <v>0.47682539682539682</v>
      </c>
      <c r="W20" s="2">
        <v>691</v>
      </c>
      <c r="X20" s="7">
        <f t="shared" si="10"/>
        <v>0.46626180836707154</v>
      </c>
    </row>
    <row r="21" spans="1:24" x14ac:dyDescent="0.25">
      <c r="A21" s="2" t="s">
        <v>3</v>
      </c>
      <c r="B21" s="2" t="s">
        <v>25</v>
      </c>
      <c r="C21" s="10">
        <v>406</v>
      </c>
      <c r="D21" s="10">
        <f t="shared" si="0"/>
        <v>406</v>
      </c>
      <c r="E21" s="10">
        <v>547</v>
      </c>
      <c r="F21" s="10">
        <f t="shared" si="1"/>
        <v>547</v>
      </c>
      <c r="G21" s="2">
        <v>172</v>
      </c>
      <c r="H21" s="7">
        <f t="shared" si="2"/>
        <v>0.42364532019704432</v>
      </c>
      <c r="I21" s="2">
        <v>182</v>
      </c>
      <c r="J21" s="7">
        <f t="shared" si="3"/>
        <v>0.44827586206896552</v>
      </c>
      <c r="K21" s="2">
        <v>124</v>
      </c>
      <c r="L21" s="7">
        <f t="shared" si="4"/>
        <v>0.22669104204753199</v>
      </c>
      <c r="M21" s="2">
        <v>93</v>
      </c>
      <c r="N21" s="7">
        <f t="shared" si="5"/>
        <v>0.22906403940886699</v>
      </c>
      <c r="O21" s="2">
        <v>105</v>
      </c>
      <c r="P21" s="7">
        <f t="shared" si="6"/>
        <v>0.19195612431444242</v>
      </c>
      <c r="Q21" s="2">
        <v>119</v>
      </c>
      <c r="R21" s="7">
        <f t="shared" si="7"/>
        <v>0.29310344827586204</v>
      </c>
      <c r="S21" s="2">
        <v>126</v>
      </c>
      <c r="T21" s="7">
        <f t="shared" si="8"/>
        <v>0.23034734917733091</v>
      </c>
      <c r="U21" s="2">
        <v>139</v>
      </c>
      <c r="V21" s="7">
        <f t="shared" si="9"/>
        <v>0.34236453201970446</v>
      </c>
      <c r="W21" s="2">
        <v>133</v>
      </c>
      <c r="X21" s="7">
        <f t="shared" si="10"/>
        <v>0.24314442413162707</v>
      </c>
    </row>
    <row r="22" spans="1:24" x14ac:dyDescent="0.25">
      <c r="A22" s="2" t="s">
        <v>2</v>
      </c>
      <c r="B22" s="2" t="s">
        <v>26</v>
      </c>
      <c r="C22" s="10">
        <v>180</v>
      </c>
      <c r="D22" s="10">
        <f t="shared" si="0"/>
        <v>180</v>
      </c>
      <c r="E22" s="10">
        <v>181</v>
      </c>
      <c r="F22" s="10">
        <f t="shared" si="1"/>
        <v>181</v>
      </c>
      <c r="G22" s="2">
        <v>125</v>
      </c>
      <c r="H22" s="7">
        <f t="shared" si="2"/>
        <v>0.69444444444444442</v>
      </c>
      <c r="I22" s="2">
        <v>125</v>
      </c>
      <c r="J22" s="7">
        <f t="shared" si="3"/>
        <v>0.69444444444444442</v>
      </c>
      <c r="K22" s="2">
        <v>108</v>
      </c>
      <c r="L22" s="7">
        <f t="shared" si="4"/>
        <v>0.59668508287292821</v>
      </c>
      <c r="M22" s="2">
        <v>127</v>
      </c>
      <c r="N22" s="7">
        <f t="shared" si="5"/>
        <v>0.7055555555555556</v>
      </c>
      <c r="O22" s="2">
        <v>109</v>
      </c>
      <c r="P22" s="7">
        <f t="shared" si="6"/>
        <v>0.60220994475138123</v>
      </c>
      <c r="Q22" s="2">
        <v>133</v>
      </c>
      <c r="R22" s="7">
        <f t="shared" si="7"/>
        <v>0.73888888888888893</v>
      </c>
      <c r="S22" s="2">
        <v>111</v>
      </c>
      <c r="T22" s="7">
        <f t="shared" si="8"/>
        <v>0.61325966850828728</v>
      </c>
      <c r="U22" s="2">
        <v>125</v>
      </c>
      <c r="V22" s="7">
        <f t="shared" si="9"/>
        <v>0.69444444444444442</v>
      </c>
      <c r="W22" s="2">
        <v>116</v>
      </c>
      <c r="X22" s="7">
        <f t="shared" si="10"/>
        <v>0.64088397790055252</v>
      </c>
    </row>
    <row r="23" spans="1:24" x14ac:dyDescent="0.25">
      <c r="A23" s="2" t="s">
        <v>5</v>
      </c>
      <c r="B23" s="2" t="s">
        <v>27</v>
      </c>
      <c r="C23" s="10">
        <v>58</v>
      </c>
      <c r="D23" s="10">
        <f t="shared" si="0"/>
        <v>58</v>
      </c>
      <c r="E23" s="10">
        <v>67</v>
      </c>
      <c r="F23" s="10">
        <f t="shared" si="1"/>
        <v>67</v>
      </c>
      <c r="G23" s="2">
        <v>56</v>
      </c>
      <c r="H23" s="7">
        <f t="shared" si="2"/>
        <v>0.96551724137931039</v>
      </c>
      <c r="I23" s="2">
        <v>55</v>
      </c>
      <c r="J23" s="7">
        <f t="shared" si="3"/>
        <v>0.94827586206896552</v>
      </c>
      <c r="K23" s="2">
        <v>19</v>
      </c>
      <c r="L23" s="7">
        <f t="shared" si="4"/>
        <v>0.28358208955223879</v>
      </c>
      <c r="M23" s="2">
        <v>66</v>
      </c>
      <c r="N23" s="7">
        <f t="shared" si="5"/>
        <v>1.1379310344827587</v>
      </c>
      <c r="O23" s="2">
        <v>46</v>
      </c>
      <c r="P23" s="7">
        <f t="shared" si="6"/>
        <v>0.68656716417910446</v>
      </c>
      <c r="Q23" s="2">
        <v>59</v>
      </c>
      <c r="R23" s="7">
        <f t="shared" si="7"/>
        <v>1.0172413793103448</v>
      </c>
      <c r="S23" s="2">
        <v>45</v>
      </c>
      <c r="T23" s="7">
        <f t="shared" si="8"/>
        <v>0.67164179104477617</v>
      </c>
      <c r="U23" s="2">
        <v>63</v>
      </c>
      <c r="V23" s="7">
        <f t="shared" si="9"/>
        <v>1.0862068965517242</v>
      </c>
      <c r="W23" s="2">
        <v>52</v>
      </c>
      <c r="X23" s="7">
        <f t="shared" si="10"/>
        <v>0.77611940298507465</v>
      </c>
    </row>
    <row r="24" spans="1:24" x14ac:dyDescent="0.25">
      <c r="A24" s="2" t="s">
        <v>2</v>
      </c>
      <c r="B24" s="2" t="s">
        <v>28</v>
      </c>
      <c r="C24" s="10">
        <v>505</v>
      </c>
      <c r="D24" s="10">
        <f t="shared" si="0"/>
        <v>505</v>
      </c>
      <c r="E24" s="10">
        <v>457</v>
      </c>
      <c r="F24" s="10">
        <f t="shared" si="1"/>
        <v>457</v>
      </c>
      <c r="G24" s="2">
        <v>457</v>
      </c>
      <c r="H24" s="7">
        <f t="shared" si="2"/>
        <v>0.90495049504950498</v>
      </c>
      <c r="I24" s="2">
        <v>444</v>
      </c>
      <c r="J24" s="7">
        <f t="shared" si="3"/>
        <v>0.87920792079207921</v>
      </c>
      <c r="K24" s="2">
        <v>361</v>
      </c>
      <c r="L24" s="7">
        <f t="shared" si="4"/>
        <v>0.78993435448577676</v>
      </c>
      <c r="M24" s="2">
        <v>426</v>
      </c>
      <c r="N24" s="7">
        <f t="shared" si="5"/>
        <v>0.84356435643564354</v>
      </c>
      <c r="O24" s="2">
        <v>393</v>
      </c>
      <c r="P24" s="7">
        <f t="shared" si="6"/>
        <v>0.85995623632385121</v>
      </c>
      <c r="Q24" s="2">
        <v>456</v>
      </c>
      <c r="R24" s="7">
        <f t="shared" si="7"/>
        <v>0.902970297029703</v>
      </c>
      <c r="S24" s="2">
        <v>413</v>
      </c>
      <c r="T24" s="7">
        <f t="shared" si="8"/>
        <v>0.90371991247264771</v>
      </c>
      <c r="U24" s="2">
        <v>380</v>
      </c>
      <c r="V24" s="7">
        <f t="shared" si="9"/>
        <v>0.75247524752475248</v>
      </c>
      <c r="W24" s="2">
        <v>411</v>
      </c>
      <c r="X24" s="7">
        <f t="shared" si="10"/>
        <v>0.89934354485776802</v>
      </c>
    </row>
    <row r="25" spans="1:24" x14ac:dyDescent="0.25">
      <c r="A25" s="2" t="s">
        <v>5</v>
      </c>
      <c r="B25" s="2" t="s">
        <v>29</v>
      </c>
      <c r="C25" s="10">
        <v>84</v>
      </c>
      <c r="D25" s="10">
        <f t="shared" si="0"/>
        <v>84</v>
      </c>
      <c r="E25" s="10">
        <v>105</v>
      </c>
      <c r="F25" s="10">
        <f t="shared" si="1"/>
        <v>105</v>
      </c>
      <c r="G25" s="2">
        <v>71</v>
      </c>
      <c r="H25" s="7">
        <f t="shared" si="2"/>
        <v>0.84523809523809523</v>
      </c>
      <c r="I25" s="2">
        <v>82</v>
      </c>
      <c r="J25" s="7">
        <f t="shared" si="3"/>
        <v>0.97619047619047616</v>
      </c>
      <c r="K25" s="2">
        <v>76</v>
      </c>
      <c r="L25" s="7">
        <f t="shared" si="4"/>
        <v>0.72380952380952379</v>
      </c>
      <c r="M25" s="2">
        <v>73</v>
      </c>
      <c r="N25" s="7">
        <f t="shared" si="5"/>
        <v>0.86904761904761907</v>
      </c>
      <c r="O25" s="2">
        <v>63</v>
      </c>
      <c r="P25" s="7">
        <f t="shared" si="6"/>
        <v>0.6</v>
      </c>
      <c r="Q25" s="2">
        <v>85</v>
      </c>
      <c r="R25" s="7">
        <f t="shared" si="7"/>
        <v>1.0119047619047619</v>
      </c>
      <c r="S25" s="2">
        <v>69</v>
      </c>
      <c r="T25" s="7">
        <f t="shared" si="8"/>
        <v>0.65714285714285714</v>
      </c>
      <c r="U25" s="2">
        <v>78</v>
      </c>
      <c r="V25" s="7">
        <f t="shared" si="9"/>
        <v>0.9285714285714286</v>
      </c>
      <c r="W25" s="2">
        <v>81</v>
      </c>
      <c r="X25" s="7">
        <f t="shared" si="10"/>
        <v>0.77142857142857146</v>
      </c>
    </row>
    <row r="26" spans="1:24" x14ac:dyDescent="0.25">
      <c r="A26" s="2" t="s">
        <v>3</v>
      </c>
      <c r="B26" s="2" t="s">
        <v>30</v>
      </c>
      <c r="C26" s="10">
        <v>287</v>
      </c>
      <c r="D26" s="10">
        <f t="shared" si="0"/>
        <v>287</v>
      </c>
      <c r="E26" s="10">
        <v>337</v>
      </c>
      <c r="F26" s="10">
        <f t="shared" si="1"/>
        <v>337</v>
      </c>
      <c r="G26" s="2">
        <v>260</v>
      </c>
      <c r="H26" s="7">
        <f t="shared" si="2"/>
        <v>0.90592334494773519</v>
      </c>
      <c r="I26" s="2">
        <v>261</v>
      </c>
      <c r="J26" s="7">
        <f t="shared" si="3"/>
        <v>0.90940766550522645</v>
      </c>
      <c r="K26" s="2">
        <v>212</v>
      </c>
      <c r="L26" s="7">
        <f t="shared" si="4"/>
        <v>0.62908011869436198</v>
      </c>
      <c r="M26" s="2">
        <v>237</v>
      </c>
      <c r="N26" s="7">
        <f t="shared" si="5"/>
        <v>0.82578397212543553</v>
      </c>
      <c r="O26" s="2">
        <v>194</v>
      </c>
      <c r="P26" s="7">
        <f t="shared" si="6"/>
        <v>0.57566765578635015</v>
      </c>
      <c r="Q26" s="2">
        <v>288</v>
      </c>
      <c r="R26" s="7">
        <f t="shared" si="7"/>
        <v>1.0034843205574913</v>
      </c>
      <c r="S26" s="2">
        <v>237</v>
      </c>
      <c r="T26" s="7">
        <f t="shared" si="8"/>
        <v>0.70326409495548958</v>
      </c>
      <c r="U26" s="2">
        <v>215</v>
      </c>
      <c r="V26" s="7">
        <f t="shared" si="9"/>
        <v>0.74912891986062713</v>
      </c>
      <c r="W26" s="2">
        <v>214</v>
      </c>
      <c r="X26" s="7">
        <f t="shared" si="10"/>
        <v>0.63501483679525228</v>
      </c>
    </row>
    <row r="27" spans="1:24" x14ac:dyDescent="0.25">
      <c r="A27" s="2" t="s">
        <v>2</v>
      </c>
      <c r="B27" s="2" t="s">
        <v>31</v>
      </c>
      <c r="C27" s="10">
        <v>267</v>
      </c>
      <c r="D27" s="10">
        <f t="shared" si="0"/>
        <v>267</v>
      </c>
      <c r="E27" s="10">
        <v>325</v>
      </c>
      <c r="F27" s="10">
        <f t="shared" si="1"/>
        <v>325</v>
      </c>
      <c r="G27" s="2">
        <v>82</v>
      </c>
      <c r="H27" s="7">
        <f t="shared" si="2"/>
        <v>0.30711610486891383</v>
      </c>
      <c r="I27" s="2">
        <v>82</v>
      </c>
      <c r="J27" s="7">
        <f t="shared" si="3"/>
        <v>0.30711610486891383</v>
      </c>
      <c r="K27" s="2">
        <v>80</v>
      </c>
      <c r="L27" s="7">
        <f t="shared" si="4"/>
        <v>0.24615384615384617</v>
      </c>
      <c r="M27" s="2">
        <v>43</v>
      </c>
      <c r="N27" s="7">
        <f t="shared" si="5"/>
        <v>0.16104868913857678</v>
      </c>
      <c r="O27" s="2">
        <v>39</v>
      </c>
      <c r="P27" s="7">
        <f t="shared" si="6"/>
        <v>0.12</v>
      </c>
      <c r="Q27" s="2">
        <v>43</v>
      </c>
      <c r="R27" s="7">
        <f t="shared" si="7"/>
        <v>0.16104868913857678</v>
      </c>
      <c r="S27" s="2">
        <v>49</v>
      </c>
      <c r="T27" s="7">
        <f t="shared" si="8"/>
        <v>0.15076923076923077</v>
      </c>
      <c r="U27" s="2">
        <v>84</v>
      </c>
      <c r="V27" s="7">
        <f t="shared" si="9"/>
        <v>0.3146067415730337</v>
      </c>
      <c r="W27" s="2">
        <v>86</v>
      </c>
      <c r="X27" s="7">
        <f t="shared" si="10"/>
        <v>0.26461538461538464</v>
      </c>
    </row>
    <row r="28" spans="1:24" x14ac:dyDescent="0.25">
      <c r="A28" s="2" t="s">
        <v>4</v>
      </c>
      <c r="B28" s="2" t="s">
        <v>32</v>
      </c>
      <c r="C28" s="10">
        <v>133</v>
      </c>
      <c r="D28" s="10">
        <f t="shared" si="0"/>
        <v>133</v>
      </c>
      <c r="E28" s="10">
        <v>188</v>
      </c>
      <c r="F28" s="10">
        <f t="shared" si="1"/>
        <v>188</v>
      </c>
      <c r="G28" s="2">
        <v>124</v>
      </c>
      <c r="H28" s="7">
        <f t="shared" si="2"/>
        <v>0.93233082706766912</v>
      </c>
      <c r="I28" s="2">
        <v>124</v>
      </c>
      <c r="J28" s="7">
        <f t="shared" si="3"/>
        <v>0.93233082706766912</v>
      </c>
      <c r="K28" s="2">
        <v>126</v>
      </c>
      <c r="L28" s="7">
        <f t="shared" si="4"/>
        <v>0.67021276595744683</v>
      </c>
      <c r="M28" s="2">
        <v>90</v>
      </c>
      <c r="N28" s="7">
        <f t="shared" si="5"/>
        <v>0.67669172932330823</v>
      </c>
      <c r="O28" s="2">
        <v>99</v>
      </c>
      <c r="P28" s="7">
        <f t="shared" si="6"/>
        <v>0.52659574468085102</v>
      </c>
      <c r="Q28" s="2">
        <v>117</v>
      </c>
      <c r="R28" s="7">
        <f t="shared" si="7"/>
        <v>0.87969924812030076</v>
      </c>
      <c r="S28" s="2">
        <v>129</v>
      </c>
      <c r="T28" s="7">
        <f t="shared" si="8"/>
        <v>0.68617021276595747</v>
      </c>
      <c r="U28" s="2">
        <v>77</v>
      </c>
      <c r="V28" s="7">
        <f t="shared" si="9"/>
        <v>0.57894736842105265</v>
      </c>
      <c r="W28" s="2">
        <v>124</v>
      </c>
      <c r="X28" s="7">
        <f t="shared" si="10"/>
        <v>0.65957446808510634</v>
      </c>
    </row>
    <row r="29" spans="1:24" x14ac:dyDescent="0.25">
      <c r="A29" s="2" t="s">
        <v>5</v>
      </c>
      <c r="B29" s="2" t="s">
        <v>33</v>
      </c>
      <c r="C29" s="10">
        <v>418</v>
      </c>
      <c r="D29" s="10">
        <f t="shared" si="0"/>
        <v>418</v>
      </c>
      <c r="E29" s="10">
        <v>440</v>
      </c>
      <c r="F29" s="10">
        <f t="shared" si="1"/>
        <v>440</v>
      </c>
      <c r="G29" s="2">
        <v>342</v>
      </c>
      <c r="H29" s="7">
        <f t="shared" si="2"/>
        <v>0.81818181818181823</v>
      </c>
      <c r="I29" s="2">
        <v>350</v>
      </c>
      <c r="J29" s="7">
        <f t="shared" si="3"/>
        <v>0.83732057416267947</v>
      </c>
      <c r="K29" s="2">
        <v>276</v>
      </c>
      <c r="L29" s="7">
        <f t="shared" si="4"/>
        <v>0.62727272727272732</v>
      </c>
      <c r="M29" s="2">
        <v>293</v>
      </c>
      <c r="N29" s="7">
        <f t="shared" si="5"/>
        <v>0.70095693779904311</v>
      </c>
      <c r="O29" s="2">
        <v>274</v>
      </c>
      <c r="P29" s="7">
        <f t="shared" si="6"/>
        <v>0.62272727272727268</v>
      </c>
      <c r="Q29" s="2">
        <v>319</v>
      </c>
      <c r="R29" s="7">
        <f t="shared" si="7"/>
        <v>0.76315789473684215</v>
      </c>
      <c r="S29" s="2">
        <v>289</v>
      </c>
      <c r="T29" s="7">
        <f t="shared" si="8"/>
        <v>0.65681818181818186</v>
      </c>
      <c r="U29" s="2">
        <v>288</v>
      </c>
      <c r="V29" s="7">
        <f t="shared" si="9"/>
        <v>0.68899521531100483</v>
      </c>
      <c r="W29" s="2">
        <v>296</v>
      </c>
      <c r="X29" s="7">
        <f t="shared" si="10"/>
        <v>0.67272727272727273</v>
      </c>
    </row>
    <row r="30" spans="1:24" x14ac:dyDescent="0.25">
      <c r="A30" s="2" t="s">
        <v>2</v>
      </c>
      <c r="B30" s="2" t="s">
        <v>34</v>
      </c>
      <c r="C30" s="10">
        <v>1789</v>
      </c>
      <c r="D30" s="10">
        <f t="shared" si="0"/>
        <v>1789</v>
      </c>
      <c r="E30" s="10">
        <v>1824</v>
      </c>
      <c r="F30" s="10">
        <f t="shared" si="1"/>
        <v>1824</v>
      </c>
      <c r="G30" s="2">
        <v>845</v>
      </c>
      <c r="H30" s="7">
        <f t="shared" si="2"/>
        <v>0.4723309111235327</v>
      </c>
      <c r="I30" s="2">
        <v>1009</v>
      </c>
      <c r="J30" s="7">
        <f t="shared" si="3"/>
        <v>0.56400223588596976</v>
      </c>
      <c r="K30" s="2">
        <v>756</v>
      </c>
      <c r="L30" s="7">
        <f t="shared" si="4"/>
        <v>0.41447368421052633</v>
      </c>
      <c r="M30" s="2">
        <v>823</v>
      </c>
      <c r="N30" s="7">
        <f t="shared" si="5"/>
        <v>0.46003353828954724</v>
      </c>
      <c r="O30" s="2">
        <v>723</v>
      </c>
      <c r="P30" s="7">
        <f t="shared" si="6"/>
        <v>0.39638157894736842</v>
      </c>
      <c r="Q30" s="2">
        <v>946</v>
      </c>
      <c r="R30" s="7">
        <f t="shared" si="7"/>
        <v>0.5287870318613751</v>
      </c>
      <c r="S30" s="2">
        <v>842</v>
      </c>
      <c r="T30" s="7">
        <f t="shared" si="8"/>
        <v>0.46162280701754388</v>
      </c>
      <c r="U30" s="2">
        <v>843</v>
      </c>
      <c r="V30" s="7">
        <f t="shared" si="9"/>
        <v>0.47121296813862495</v>
      </c>
      <c r="W30" s="2">
        <v>953</v>
      </c>
      <c r="X30" s="7">
        <f t="shared" si="10"/>
        <v>0.52247807017543857</v>
      </c>
    </row>
    <row r="31" spans="1:24" x14ac:dyDescent="0.25">
      <c r="A31" s="2" t="s">
        <v>2</v>
      </c>
      <c r="B31" s="2" t="s">
        <v>35</v>
      </c>
      <c r="C31" s="10">
        <v>397</v>
      </c>
      <c r="D31" s="10">
        <f t="shared" si="0"/>
        <v>397</v>
      </c>
      <c r="E31" s="10">
        <v>416</v>
      </c>
      <c r="F31" s="10">
        <f t="shared" si="1"/>
        <v>416</v>
      </c>
      <c r="G31" s="2">
        <v>355</v>
      </c>
      <c r="H31" s="7">
        <f t="shared" si="2"/>
        <v>0.89420654911838793</v>
      </c>
      <c r="I31" s="2">
        <v>355</v>
      </c>
      <c r="J31" s="7">
        <f t="shared" si="3"/>
        <v>0.89420654911838793</v>
      </c>
      <c r="K31" s="2">
        <v>356</v>
      </c>
      <c r="L31" s="7">
        <f t="shared" si="4"/>
        <v>0.85576923076923073</v>
      </c>
      <c r="M31" s="2">
        <v>296</v>
      </c>
      <c r="N31" s="7">
        <f t="shared" si="5"/>
        <v>0.74559193954659952</v>
      </c>
      <c r="O31" s="2">
        <v>366</v>
      </c>
      <c r="P31" s="7">
        <f t="shared" si="6"/>
        <v>0.87980769230769229</v>
      </c>
      <c r="Q31" s="2">
        <v>416</v>
      </c>
      <c r="R31" s="7">
        <f t="shared" si="7"/>
        <v>1.0478589420654911</v>
      </c>
      <c r="S31" s="2">
        <v>374</v>
      </c>
      <c r="T31" s="7">
        <f t="shared" si="8"/>
        <v>0.89903846153846156</v>
      </c>
      <c r="U31" s="2">
        <v>356</v>
      </c>
      <c r="V31" s="7">
        <f t="shared" si="9"/>
        <v>0.89672544080604533</v>
      </c>
      <c r="W31" s="2">
        <v>363</v>
      </c>
      <c r="X31" s="7">
        <f t="shared" si="10"/>
        <v>0.87259615384615385</v>
      </c>
    </row>
    <row r="32" spans="1:24" x14ac:dyDescent="0.25">
      <c r="A32" s="2" t="s">
        <v>2</v>
      </c>
      <c r="B32" s="2" t="s">
        <v>36</v>
      </c>
      <c r="C32" s="10">
        <v>190</v>
      </c>
      <c r="D32" s="10">
        <f t="shared" si="0"/>
        <v>190</v>
      </c>
      <c r="E32" s="10">
        <v>166</v>
      </c>
      <c r="F32" s="10">
        <f t="shared" si="1"/>
        <v>166</v>
      </c>
      <c r="G32" s="2">
        <v>149</v>
      </c>
      <c r="H32" s="7">
        <f t="shared" si="2"/>
        <v>0.78421052631578947</v>
      </c>
      <c r="I32" s="2">
        <v>164</v>
      </c>
      <c r="J32" s="7">
        <f t="shared" si="3"/>
        <v>0.86315789473684212</v>
      </c>
      <c r="K32" s="2">
        <v>145</v>
      </c>
      <c r="L32" s="7">
        <f t="shared" si="4"/>
        <v>0.87349397590361444</v>
      </c>
      <c r="M32" s="2">
        <v>157</v>
      </c>
      <c r="N32" s="7">
        <f t="shared" si="5"/>
        <v>0.82631578947368423</v>
      </c>
      <c r="O32" s="2">
        <v>138</v>
      </c>
      <c r="P32" s="7">
        <f t="shared" si="6"/>
        <v>0.83132530120481929</v>
      </c>
      <c r="Q32" s="2">
        <v>150</v>
      </c>
      <c r="R32" s="7">
        <f t="shared" si="7"/>
        <v>0.78947368421052633</v>
      </c>
      <c r="S32" s="2">
        <v>135</v>
      </c>
      <c r="T32" s="7">
        <f t="shared" si="8"/>
        <v>0.81325301204819278</v>
      </c>
      <c r="U32" s="2">
        <v>152</v>
      </c>
      <c r="V32" s="7">
        <f t="shared" si="9"/>
        <v>0.8</v>
      </c>
      <c r="W32" s="2">
        <v>140</v>
      </c>
      <c r="X32" s="7">
        <f t="shared" si="10"/>
        <v>0.84337349397590367</v>
      </c>
    </row>
    <row r="33" spans="1:24" x14ac:dyDescent="0.25">
      <c r="A33" s="2" t="s">
        <v>5</v>
      </c>
      <c r="B33" s="2" t="s">
        <v>37</v>
      </c>
      <c r="C33" s="10">
        <v>137</v>
      </c>
      <c r="D33" s="10">
        <f t="shared" si="0"/>
        <v>137</v>
      </c>
      <c r="E33" s="10">
        <v>158</v>
      </c>
      <c r="F33" s="10">
        <f t="shared" si="1"/>
        <v>158</v>
      </c>
      <c r="G33" s="2">
        <v>36</v>
      </c>
      <c r="H33" s="7">
        <f t="shared" si="2"/>
        <v>0.26277372262773724</v>
      </c>
      <c r="I33" s="2">
        <v>36</v>
      </c>
      <c r="J33" s="7">
        <f t="shared" si="3"/>
        <v>0.26277372262773724</v>
      </c>
      <c r="K33" s="2">
        <v>28</v>
      </c>
      <c r="L33" s="7">
        <f t="shared" si="4"/>
        <v>0.17721518987341772</v>
      </c>
      <c r="M33" s="2">
        <v>35</v>
      </c>
      <c r="N33" s="7">
        <f t="shared" si="5"/>
        <v>0.25547445255474455</v>
      </c>
      <c r="O33" s="2">
        <v>17</v>
      </c>
      <c r="P33" s="7">
        <f t="shared" si="6"/>
        <v>0.10759493670886076</v>
      </c>
      <c r="Q33" s="2">
        <v>45</v>
      </c>
      <c r="R33" s="7">
        <f t="shared" si="7"/>
        <v>0.32846715328467152</v>
      </c>
      <c r="S33" s="2">
        <v>21</v>
      </c>
      <c r="T33" s="7">
        <f t="shared" si="8"/>
        <v>0.13291139240506328</v>
      </c>
      <c r="U33" s="2">
        <v>31</v>
      </c>
      <c r="V33" s="7">
        <f t="shared" si="9"/>
        <v>0.22627737226277372</v>
      </c>
      <c r="W33" s="2">
        <v>26</v>
      </c>
      <c r="X33" s="7">
        <f t="shared" si="10"/>
        <v>0.16455696202531644</v>
      </c>
    </row>
    <row r="34" spans="1:24" x14ac:dyDescent="0.25">
      <c r="A34" s="2" t="s">
        <v>5</v>
      </c>
      <c r="B34" s="2" t="s">
        <v>38</v>
      </c>
      <c r="C34" s="10">
        <v>135</v>
      </c>
      <c r="D34" s="10">
        <f t="shared" si="0"/>
        <v>135</v>
      </c>
      <c r="E34" s="10">
        <v>156</v>
      </c>
      <c r="F34" s="10">
        <f t="shared" si="1"/>
        <v>156</v>
      </c>
      <c r="G34" s="2">
        <v>135</v>
      </c>
      <c r="H34" s="7">
        <f t="shared" si="2"/>
        <v>1</v>
      </c>
      <c r="I34" s="2">
        <v>134</v>
      </c>
      <c r="J34" s="7">
        <f t="shared" si="3"/>
        <v>0.99259259259259258</v>
      </c>
      <c r="K34" s="2">
        <v>151</v>
      </c>
      <c r="L34" s="7">
        <f t="shared" si="4"/>
        <v>0.96794871794871795</v>
      </c>
      <c r="M34" s="2">
        <v>93</v>
      </c>
      <c r="N34" s="7">
        <f t="shared" si="5"/>
        <v>0.68888888888888888</v>
      </c>
      <c r="O34" s="2">
        <v>150</v>
      </c>
      <c r="P34" s="7">
        <f t="shared" si="6"/>
        <v>0.96153846153846156</v>
      </c>
      <c r="Q34" s="2">
        <v>117</v>
      </c>
      <c r="R34" s="7">
        <f t="shared" si="7"/>
        <v>0.8666666666666667</v>
      </c>
      <c r="S34" s="2">
        <v>146</v>
      </c>
      <c r="T34" s="7">
        <f t="shared" si="8"/>
        <v>0.9358974358974359</v>
      </c>
      <c r="U34" s="2">
        <v>126</v>
      </c>
      <c r="V34" s="7">
        <f t="shared" si="9"/>
        <v>0.93333333333333335</v>
      </c>
      <c r="W34" s="2">
        <v>151</v>
      </c>
      <c r="X34" s="7">
        <f t="shared" si="10"/>
        <v>0.96794871794871795</v>
      </c>
    </row>
    <row r="35" spans="1:24" x14ac:dyDescent="0.25">
      <c r="A35" s="2" t="s">
        <v>5</v>
      </c>
      <c r="B35" s="2" t="s">
        <v>39</v>
      </c>
      <c r="C35" s="10">
        <v>218</v>
      </c>
      <c r="D35" s="10">
        <f t="shared" si="0"/>
        <v>218</v>
      </c>
      <c r="E35" s="10">
        <v>214</v>
      </c>
      <c r="F35" s="10">
        <f t="shared" si="1"/>
        <v>214</v>
      </c>
      <c r="G35" s="2">
        <v>64</v>
      </c>
      <c r="H35" s="7">
        <f t="shared" si="2"/>
        <v>0.29357798165137616</v>
      </c>
      <c r="I35" s="2">
        <v>67</v>
      </c>
      <c r="J35" s="7">
        <f t="shared" si="3"/>
        <v>0.30733944954128439</v>
      </c>
      <c r="K35" s="2">
        <v>56</v>
      </c>
      <c r="L35" s="7">
        <f t="shared" si="4"/>
        <v>0.26168224299065418</v>
      </c>
      <c r="M35" s="2">
        <v>65</v>
      </c>
      <c r="N35" s="7">
        <f t="shared" si="5"/>
        <v>0.29816513761467889</v>
      </c>
      <c r="O35" s="2">
        <v>40</v>
      </c>
      <c r="P35" s="7">
        <f t="shared" si="6"/>
        <v>0.18691588785046728</v>
      </c>
      <c r="Q35" s="2">
        <v>80</v>
      </c>
      <c r="R35" s="7">
        <f t="shared" si="7"/>
        <v>0.3669724770642202</v>
      </c>
      <c r="S35" s="2">
        <v>46</v>
      </c>
      <c r="T35" s="7">
        <f t="shared" si="8"/>
        <v>0.21495327102803738</v>
      </c>
      <c r="U35" s="2">
        <v>53</v>
      </c>
      <c r="V35" s="7">
        <f t="shared" si="9"/>
        <v>0.24311926605504589</v>
      </c>
      <c r="W35" s="2">
        <v>60</v>
      </c>
      <c r="X35" s="7">
        <f t="shared" si="10"/>
        <v>0.28037383177570091</v>
      </c>
    </row>
    <row r="36" spans="1:24" x14ac:dyDescent="0.25">
      <c r="A36" s="2" t="s">
        <v>2</v>
      </c>
      <c r="B36" s="2" t="s">
        <v>40</v>
      </c>
      <c r="C36" s="10">
        <v>140</v>
      </c>
      <c r="D36" s="10">
        <f t="shared" si="0"/>
        <v>140</v>
      </c>
      <c r="E36" s="10">
        <v>158</v>
      </c>
      <c r="F36" s="10">
        <f t="shared" si="1"/>
        <v>158</v>
      </c>
      <c r="G36" s="2">
        <v>134</v>
      </c>
      <c r="H36" s="7">
        <f t="shared" si="2"/>
        <v>0.95714285714285718</v>
      </c>
      <c r="I36" s="2">
        <v>134</v>
      </c>
      <c r="J36" s="7">
        <f t="shared" si="3"/>
        <v>0.95714285714285718</v>
      </c>
      <c r="K36" s="2">
        <v>122</v>
      </c>
      <c r="L36" s="7">
        <f t="shared" si="4"/>
        <v>0.77215189873417722</v>
      </c>
      <c r="M36" s="2">
        <v>139</v>
      </c>
      <c r="N36" s="7">
        <f t="shared" si="5"/>
        <v>0.99285714285714288</v>
      </c>
      <c r="O36" s="2">
        <v>127</v>
      </c>
      <c r="P36" s="7">
        <f t="shared" si="6"/>
        <v>0.80379746835443033</v>
      </c>
      <c r="Q36" s="2">
        <v>141</v>
      </c>
      <c r="R36" s="7">
        <f t="shared" si="7"/>
        <v>1.0071428571428571</v>
      </c>
      <c r="S36" s="2">
        <v>128</v>
      </c>
      <c r="T36" s="7">
        <f t="shared" si="8"/>
        <v>0.810126582278481</v>
      </c>
      <c r="U36" s="2">
        <v>132</v>
      </c>
      <c r="V36" s="7">
        <f t="shared" si="9"/>
        <v>0.94285714285714284</v>
      </c>
      <c r="W36" s="2">
        <v>132</v>
      </c>
      <c r="X36" s="7">
        <f t="shared" si="10"/>
        <v>0.83544303797468356</v>
      </c>
    </row>
    <row r="37" spans="1:24" x14ac:dyDescent="0.25">
      <c r="A37" s="2" t="s">
        <v>5</v>
      </c>
      <c r="B37" s="2" t="s">
        <v>41</v>
      </c>
      <c r="C37" s="10">
        <v>620</v>
      </c>
      <c r="D37" s="10">
        <f t="shared" si="0"/>
        <v>620</v>
      </c>
      <c r="E37" s="10">
        <v>555</v>
      </c>
      <c r="F37" s="10">
        <f t="shared" si="1"/>
        <v>555</v>
      </c>
      <c r="G37" s="2">
        <v>190</v>
      </c>
      <c r="H37" s="7">
        <f t="shared" si="2"/>
        <v>0.30645161290322581</v>
      </c>
      <c r="I37" s="2">
        <v>179</v>
      </c>
      <c r="J37" s="7">
        <f t="shared" si="3"/>
        <v>0.28870967741935483</v>
      </c>
      <c r="K37" s="2">
        <v>152</v>
      </c>
      <c r="L37" s="7">
        <f t="shared" si="4"/>
        <v>0.27387387387387385</v>
      </c>
      <c r="M37" s="2">
        <v>128</v>
      </c>
      <c r="N37" s="7">
        <f t="shared" si="5"/>
        <v>0.20645161290322581</v>
      </c>
      <c r="O37" s="2">
        <v>121</v>
      </c>
      <c r="P37" s="7">
        <f t="shared" si="6"/>
        <v>0.21801801801801801</v>
      </c>
      <c r="Q37" s="2">
        <v>191</v>
      </c>
      <c r="R37" s="7">
        <f t="shared" si="7"/>
        <v>0.30806451612903224</v>
      </c>
      <c r="S37" s="2">
        <v>168</v>
      </c>
      <c r="T37" s="7">
        <f t="shared" si="8"/>
        <v>0.30270270270270272</v>
      </c>
      <c r="U37" s="2">
        <v>172</v>
      </c>
      <c r="V37" s="7">
        <f t="shared" si="9"/>
        <v>0.27741935483870966</v>
      </c>
      <c r="W37" s="2">
        <v>164</v>
      </c>
      <c r="X37" s="7">
        <f t="shared" si="10"/>
        <v>0.29549549549549547</v>
      </c>
    </row>
    <row r="38" spans="1:24" x14ac:dyDescent="0.25">
      <c r="A38" s="2" t="s">
        <v>2</v>
      </c>
      <c r="B38" s="2" t="s">
        <v>42</v>
      </c>
      <c r="C38" s="10">
        <v>112</v>
      </c>
      <c r="D38" s="10">
        <f t="shared" si="0"/>
        <v>112</v>
      </c>
      <c r="E38" s="10">
        <v>112</v>
      </c>
      <c r="F38" s="10">
        <f t="shared" si="1"/>
        <v>112</v>
      </c>
      <c r="G38" s="2">
        <v>94</v>
      </c>
      <c r="H38" s="7">
        <f t="shared" si="2"/>
        <v>0.8392857142857143</v>
      </c>
      <c r="I38" s="2">
        <v>95</v>
      </c>
      <c r="J38" s="7">
        <f t="shared" si="3"/>
        <v>0.8482142857142857</v>
      </c>
      <c r="K38" s="2">
        <v>89</v>
      </c>
      <c r="L38" s="7">
        <f t="shared" si="4"/>
        <v>0.7946428571428571</v>
      </c>
      <c r="M38" s="2">
        <v>81</v>
      </c>
      <c r="N38" s="7">
        <f t="shared" si="5"/>
        <v>0.7232142857142857</v>
      </c>
      <c r="O38" s="2">
        <v>91</v>
      </c>
      <c r="P38" s="7">
        <f t="shared" si="6"/>
        <v>0.8125</v>
      </c>
      <c r="Q38" s="2">
        <v>82</v>
      </c>
      <c r="R38" s="7">
        <f t="shared" si="7"/>
        <v>0.7321428571428571</v>
      </c>
      <c r="S38" s="2">
        <v>90</v>
      </c>
      <c r="T38" s="7">
        <f t="shared" si="8"/>
        <v>0.8035714285714286</v>
      </c>
      <c r="U38" s="2">
        <v>80</v>
      </c>
      <c r="V38" s="7">
        <f t="shared" si="9"/>
        <v>0.7142857142857143</v>
      </c>
      <c r="W38" s="2">
        <v>87</v>
      </c>
      <c r="X38" s="7">
        <f t="shared" si="10"/>
        <v>0.7767857142857143</v>
      </c>
    </row>
    <row r="39" spans="1:24" x14ac:dyDescent="0.25">
      <c r="A39" s="2" t="s">
        <v>5</v>
      </c>
      <c r="B39" s="2" t="s">
        <v>43</v>
      </c>
      <c r="C39" s="10">
        <v>381</v>
      </c>
      <c r="D39" s="10">
        <f t="shared" si="0"/>
        <v>381</v>
      </c>
      <c r="E39" s="10">
        <v>464</v>
      </c>
      <c r="F39" s="10">
        <f t="shared" si="1"/>
        <v>464</v>
      </c>
      <c r="G39" s="2">
        <v>266</v>
      </c>
      <c r="H39" s="7">
        <f t="shared" si="2"/>
        <v>0.69816272965879267</v>
      </c>
      <c r="I39" s="2">
        <v>262</v>
      </c>
      <c r="J39" s="7">
        <f t="shared" si="3"/>
        <v>0.68766404199475062</v>
      </c>
      <c r="K39" s="2">
        <v>229</v>
      </c>
      <c r="L39" s="7">
        <f t="shared" si="4"/>
        <v>0.49353448275862066</v>
      </c>
      <c r="M39" s="2">
        <v>258</v>
      </c>
      <c r="N39" s="7">
        <f t="shared" si="5"/>
        <v>0.67716535433070868</v>
      </c>
      <c r="O39" s="2">
        <v>282</v>
      </c>
      <c r="P39" s="7">
        <f t="shared" si="6"/>
        <v>0.60775862068965514</v>
      </c>
      <c r="Q39" s="2">
        <v>307</v>
      </c>
      <c r="R39" s="7">
        <f t="shared" si="7"/>
        <v>0.80577427821522307</v>
      </c>
      <c r="S39" s="2">
        <v>342</v>
      </c>
      <c r="T39" s="7">
        <f t="shared" si="8"/>
        <v>0.73706896551724133</v>
      </c>
      <c r="U39" s="2">
        <v>262</v>
      </c>
      <c r="V39" s="7">
        <f t="shared" si="9"/>
        <v>0.68766404199475062</v>
      </c>
      <c r="W39" s="2">
        <v>294</v>
      </c>
      <c r="X39" s="7">
        <f t="shared" si="10"/>
        <v>0.63362068965517238</v>
      </c>
    </row>
    <row r="40" spans="1:24" x14ac:dyDescent="0.25">
      <c r="A40" s="2" t="s">
        <v>3</v>
      </c>
      <c r="B40" s="2" t="s">
        <v>44</v>
      </c>
      <c r="C40" s="10">
        <v>476</v>
      </c>
      <c r="D40" s="10">
        <f t="shared" si="0"/>
        <v>476</v>
      </c>
      <c r="E40" s="10">
        <v>542</v>
      </c>
      <c r="F40" s="10">
        <f t="shared" si="1"/>
        <v>542</v>
      </c>
      <c r="G40" s="2">
        <v>378</v>
      </c>
      <c r="H40" s="7">
        <f t="shared" si="2"/>
        <v>0.79411764705882348</v>
      </c>
      <c r="I40" s="2">
        <v>393</v>
      </c>
      <c r="J40" s="7">
        <f t="shared" si="3"/>
        <v>0.82563025210084029</v>
      </c>
      <c r="K40" s="2">
        <v>335</v>
      </c>
      <c r="L40" s="7">
        <f t="shared" si="4"/>
        <v>0.61808118081180807</v>
      </c>
      <c r="M40" s="2">
        <v>289</v>
      </c>
      <c r="N40" s="7">
        <f t="shared" si="5"/>
        <v>0.6071428571428571</v>
      </c>
      <c r="O40" s="2">
        <v>265</v>
      </c>
      <c r="P40" s="7">
        <f t="shared" si="6"/>
        <v>0.48892988929889297</v>
      </c>
      <c r="Q40" s="2">
        <v>366</v>
      </c>
      <c r="R40" s="7">
        <f t="shared" si="7"/>
        <v>0.76890756302521013</v>
      </c>
      <c r="S40" s="2">
        <v>360</v>
      </c>
      <c r="T40" s="7">
        <f t="shared" si="8"/>
        <v>0.66420664206642066</v>
      </c>
      <c r="U40" s="2">
        <v>290</v>
      </c>
      <c r="V40" s="7">
        <f t="shared" si="9"/>
        <v>0.60924369747899154</v>
      </c>
      <c r="W40" s="2">
        <v>338</v>
      </c>
      <c r="X40" s="7">
        <f t="shared" si="10"/>
        <v>0.62361623616236161</v>
      </c>
    </row>
    <row r="41" spans="1:24" x14ac:dyDescent="0.25">
      <c r="A41" s="2" t="s">
        <v>5</v>
      </c>
      <c r="B41" s="2" t="s">
        <v>45</v>
      </c>
      <c r="C41" s="10">
        <v>144</v>
      </c>
      <c r="D41" s="10">
        <f t="shared" si="0"/>
        <v>144</v>
      </c>
      <c r="E41" s="10">
        <v>156</v>
      </c>
      <c r="F41" s="10">
        <f t="shared" si="1"/>
        <v>156</v>
      </c>
      <c r="G41" s="2">
        <v>115</v>
      </c>
      <c r="H41" s="7">
        <f t="shared" si="2"/>
        <v>0.79861111111111116</v>
      </c>
      <c r="I41" s="2">
        <v>109</v>
      </c>
      <c r="J41" s="7">
        <f t="shared" si="3"/>
        <v>0.75694444444444442</v>
      </c>
      <c r="K41" s="2">
        <v>114</v>
      </c>
      <c r="L41" s="7">
        <f t="shared" si="4"/>
        <v>0.73076923076923073</v>
      </c>
      <c r="M41" s="2">
        <v>116</v>
      </c>
      <c r="N41" s="7">
        <f t="shared" si="5"/>
        <v>0.80555555555555558</v>
      </c>
      <c r="O41" s="2">
        <v>111</v>
      </c>
      <c r="P41" s="7">
        <f t="shared" si="6"/>
        <v>0.71153846153846156</v>
      </c>
      <c r="Q41" s="2">
        <v>124</v>
      </c>
      <c r="R41" s="7">
        <f t="shared" si="7"/>
        <v>0.86111111111111116</v>
      </c>
      <c r="S41" s="2">
        <v>120</v>
      </c>
      <c r="T41" s="7">
        <f t="shared" si="8"/>
        <v>0.76923076923076927</v>
      </c>
      <c r="U41" s="2">
        <v>100</v>
      </c>
      <c r="V41" s="7">
        <f t="shared" si="9"/>
        <v>0.69444444444444442</v>
      </c>
      <c r="W41" s="2">
        <v>114</v>
      </c>
      <c r="X41" s="7">
        <f t="shared" si="10"/>
        <v>0.73076923076923073</v>
      </c>
    </row>
    <row r="42" spans="1:24" x14ac:dyDescent="0.25">
      <c r="A42" s="2" t="s">
        <v>2</v>
      </c>
      <c r="B42" s="2" t="s">
        <v>46</v>
      </c>
      <c r="C42" s="10">
        <v>171</v>
      </c>
      <c r="D42" s="10">
        <f t="shared" si="0"/>
        <v>171</v>
      </c>
      <c r="E42" s="10">
        <v>198</v>
      </c>
      <c r="F42" s="10">
        <f t="shared" si="1"/>
        <v>198</v>
      </c>
      <c r="G42" s="2">
        <v>176</v>
      </c>
      <c r="H42" s="7">
        <f t="shared" si="2"/>
        <v>1.0292397660818713</v>
      </c>
      <c r="I42" s="2">
        <v>177</v>
      </c>
      <c r="J42" s="7">
        <f t="shared" si="3"/>
        <v>1.0350877192982457</v>
      </c>
      <c r="K42" s="2">
        <v>156</v>
      </c>
      <c r="L42" s="7">
        <f t="shared" si="4"/>
        <v>0.78787878787878785</v>
      </c>
      <c r="M42" s="2">
        <v>163</v>
      </c>
      <c r="N42" s="7">
        <f t="shared" si="5"/>
        <v>0.95321637426900585</v>
      </c>
      <c r="O42" s="2">
        <v>172</v>
      </c>
      <c r="P42" s="7">
        <f t="shared" si="6"/>
        <v>0.86868686868686873</v>
      </c>
      <c r="Q42" s="2">
        <v>164</v>
      </c>
      <c r="R42" s="7">
        <f t="shared" si="7"/>
        <v>0.95906432748538006</v>
      </c>
      <c r="S42" s="2">
        <v>167</v>
      </c>
      <c r="T42" s="7">
        <f t="shared" si="8"/>
        <v>0.84343434343434343</v>
      </c>
      <c r="U42" s="2">
        <v>175</v>
      </c>
      <c r="V42" s="7">
        <f t="shared" si="9"/>
        <v>1.0233918128654971</v>
      </c>
      <c r="W42" s="2">
        <v>169</v>
      </c>
      <c r="X42" s="7">
        <f t="shared" si="10"/>
        <v>0.85353535353535348</v>
      </c>
    </row>
    <row r="43" spans="1:24" x14ac:dyDescent="0.25">
      <c r="A43" s="2" t="s">
        <v>2</v>
      </c>
      <c r="B43" s="2" t="s">
        <v>47</v>
      </c>
      <c r="C43" s="10">
        <v>118</v>
      </c>
      <c r="D43" s="10">
        <f t="shared" si="0"/>
        <v>118</v>
      </c>
      <c r="E43" s="10">
        <v>117</v>
      </c>
      <c r="F43" s="10">
        <f t="shared" si="1"/>
        <v>117</v>
      </c>
      <c r="G43" s="2">
        <v>118</v>
      </c>
      <c r="H43" s="7">
        <f t="shared" si="2"/>
        <v>1</v>
      </c>
      <c r="I43" s="2">
        <v>121</v>
      </c>
      <c r="J43" s="7">
        <f t="shared" si="3"/>
        <v>1.0254237288135593</v>
      </c>
      <c r="K43" s="2">
        <v>106</v>
      </c>
      <c r="L43" s="7">
        <f t="shared" si="4"/>
        <v>0.90598290598290598</v>
      </c>
      <c r="M43" s="2">
        <v>110</v>
      </c>
      <c r="N43" s="7">
        <f t="shared" si="5"/>
        <v>0.93220338983050843</v>
      </c>
      <c r="O43" s="2">
        <v>110</v>
      </c>
      <c r="P43" s="7">
        <f t="shared" si="6"/>
        <v>0.94017094017094016</v>
      </c>
      <c r="Q43" s="2">
        <v>104</v>
      </c>
      <c r="R43" s="7">
        <f t="shared" si="7"/>
        <v>0.88135593220338981</v>
      </c>
      <c r="S43" s="2">
        <v>104</v>
      </c>
      <c r="T43" s="7">
        <f t="shared" si="8"/>
        <v>0.88888888888888884</v>
      </c>
      <c r="U43" s="2">
        <v>94</v>
      </c>
      <c r="V43" s="7">
        <f t="shared" si="9"/>
        <v>0.79661016949152541</v>
      </c>
      <c r="W43" s="2">
        <v>107</v>
      </c>
      <c r="X43" s="7">
        <f t="shared" si="10"/>
        <v>0.9145299145299145</v>
      </c>
    </row>
    <row r="44" spans="1:24" x14ac:dyDescent="0.25">
      <c r="A44" s="2" t="s">
        <v>4</v>
      </c>
      <c r="B44" s="2" t="s">
        <v>48</v>
      </c>
      <c r="C44" s="10">
        <v>2518</v>
      </c>
      <c r="D44" s="10">
        <f t="shared" si="0"/>
        <v>2518</v>
      </c>
      <c r="E44" s="10">
        <v>2866</v>
      </c>
      <c r="F44" s="10">
        <f t="shared" si="1"/>
        <v>2866</v>
      </c>
      <c r="G44" s="2">
        <v>1460</v>
      </c>
      <c r="H44" s="7">
        <f t="shared" si="2"/>
        <v>0.57982525814138208</v>
      </c>
      <c r="I44" s="2">
        <v>1477</v>
      </c>
      <c r="J44" s="7">
        <f t="shared" si="3"/>
        <v>0.58657664813343924</v>
      </c>
      <c r="K44" s="2">
        <v>994</v>
      </c>
      <c r="L44" s="7">
        <f t="shared" si="4"/>
        <v>0.3468248429867411</v>
      </c>
      <c r="M44" s="2">
        <v>1085</v>
      </c>
      <c r="N44" s="7">
        <f t="shared" si="5"/>
        <v>0.43089753772835582</v>
      </c>
      <c r="O44" s="2">
        <v>940</v>
      </c>
      <c r="P44" s="7">
        <f t="shared" si="6"/>
        <v>0.32798325191905092</v>
      </c>
      <c r="Q44" s="2">
        <v>1425</v>
      </c>
      <c r="R44" s="7">
        <f t="shared" si="7"/>
        <v>0.56592533756949959</v>
      </c>
      <c r="S44" s="2">
        <v>1232</v>
      </c>
      <c r="T44" s="7">
        <f t="shared" si="8"/>
        <v>0.42986741102581993</v>
      </c>
      <c r="U44" s="2">
        <v>1316</v>
      </c>
      <c r="V44" s="7">
        <f t="shared" si="9"/>
        <v>0.52263701350278002</v>
      </c>
      <c r="W44" s="2">
        <v>1257</v>
      </c>
      <c r="X44" s="7">
        <f t="shared" si="10"/>
        <v>0.43859036985345429</v>
      </c>
    </row>
    <row r="45" spans="1:24" x14ac:dyDescent="0.25">
      <c r="A45" s="2" t="s">
        <v>4</v>
      </c>
      <c r="B45" s="2" t="s">
        <v>49</v>
      </c>
      <c r="C45" s="10">
        <v>163</v>
      </c>
      <c r="D45" s="10">
        <f t="shared" si="0"/>
        <v>163</v>
      </c>
      <c r="E45" s="10">
        <v>233</v>
      </c>
      <c r="F45" s="10">
        <f t="shared" si="1"/>
        <v>233</v>
      </c>
      <c r="G45" s="2">
        <v>151</v>
      </c>
      <c r="H45" s="7">
        <f t="shared" si="2"/>
        <v>0.92638036809815949</v>
      </c>
      <c r="I45" s="2">
        <v>138</v>
      </c>
      <c r="J45" s="7">
        <f t="shared" si="3"/>
        <v>0.84662576687116564</v>
      </c>
      <c r="K45" s="2">
        <v>49</v>
      </c>
      <c r="L45" s="7">
        <f t="shared" si="4"/>
        <v>0.21030042918454936</v>
      </c>
      <c r="M45" s="2">
        <v>106</v>
      </c>
      <c r="N45" s="7">
        <f t="shared" si="5"/>
        <v>0.65030674846625769</v>
      </c>
      <c r="O45" s="2">
        <v>105</v>
      </c>
      <c r="P45" s="7">
        <f t="shared" si="6"/>
        <v>0.45064377682403434</v>
      </c>
      <c r="Q45" s="2">
        <v>121</v>
      </c>
      <c r="R45" s="7">
        <f t="shared" si="7"/>
        <v>0.74233128834355833</v>
      </c>
      <c r="S45" s="2">
        <v>111</v>
      </c>
      <c r="T45" s="7">
        <f t="shared" si="8"/>
        <v>0.47639484978540775</v>
      </c>
      <c r="U45" s="2">
        <v>109</v>
      </c>
      <c r="V45" s="7">
        <f t="shared" si="9"/>
        <v>0.66871165644171782</v>
      </c>
      <c r="W45" s="2">
        <v>132</v>
      </c>
      <c r="X45" s="7">
        <f t="shared" si="10"/>
        <v>0.5665236051502146</v>
      </c>
    </row>
    <row r="46" spans="1:24" x14ac:dyDescent="0.25">
      <c r="A46" s="2" t="s">
        <v>5</v>
      </c>
      <c r="B46" s="2" t="s">
        <v>50</v>
      </c>
      <c r="C46" s="10">
        <v>574</v>
      </c>
      <c r="D46" s="10">
        <f t="shared" si="0"/>
        <v>574</v>
      </c>
      <c r="E46" s="10">
        <v>574</v>
      </c>
      <c r="F46" s="10">
        <f t="shared" si="1"/>
        <v>574</v>
      </c>
      <c r="G46" s="2">
        <v>551</v>
      </c>
      <c r="H46" s="7">
        <f t="shared" si="2"/>
        <v>0.95993031358885017</v>
      </c>
      <c r="I46" s="2">
        <v>549</v>
      </c>
      <c r="J46" s="7">
        <f t="shared" si="3"/>
        <v>0.95644599303135891</v>
      </c>
      <c r="K46" s="2">
        <v>394</v>
      </c>
      <c r="L46" s="7">
        <f t="shared" si="4"/>
        <v>0.68641114982578399</v>
      </c>
      <c r="M46" s="2">
        <v>398</v>
      </c>
      <c r="N46" s="7">
        <f t="shared" si="5"/>
        <v>0.69337979094076652</v>
      </c>
      <c r="O46" s="2">
        <v>366</v>
      </c>
      <c r="P46" s="7">
        <f t="shared" si="6"/>
        <v>0.6376306620209059</v>
      </c>
      <c r="Q46" s="2">
        <v>548</v>
      </c>
      <c r="R46" s="7">
        <f t="shared" si="7"/>
        <v>0.95470383275261328</v>
      </c>
      <c r="S46" s="2">
        <v>482</v>
      </c>
      <c r="T46" s="7">
        <f t="shared" si="8"/>
        <v>0.83972125435540068</v>
      </c>
      <c r="U46" s="2">
        <v>433</v>
      </c>
      <c r="V46" s="7">
        <f t="shared" si="9"/>
        <v>0.75435540069686413</v>
      </c>
      <c r="W46" s="2">
        <v>450</v>
      </c>
      <c r="X46" s="7">
        <f t="shared" si="10"/>
        <v>0.78397212543554007</v>
      </c>
    </row>
    <row r="47" spans="1:24" x14ac:dyDescent="0.25">
      <c r="A47" s="2" t="s">
        <v>2</v>
      </c>
      <c r="B47" s="2" t="s">
        <v>51</v>
      </c>
      <c r="C47" s="10">
        <v>225</v>
      </c>
      <c r="D47" s="10">
        <f t="shared" si="0"/>
        <v>225</v>
      </c>
      <c r="E47" s="10">
        <v>249</v>
      </c>
      <c r="F47" s="10">
        <f t="shared" si="1"/>
        <v>249</v>
      </c>
      <c r="G47" s="2">
        <v>227</v>
      </c>
      <c r="H47" s="7">
        <f t="shared" si="2"/>
        <v>1.0088888888888889</v>
      </c>
      <c r="I47" s="2">
        <v>220</v>
      </c>
      <c r="J47" s="7">
        <f t="shared" si="3"/>
        <v>0.97777777777777775</v>
      </c>
      <c r="K47" s="2">
        <v>206</v>
      </c>
      <c r="L47" s="7">
        <f t="shared" si="4"/>
        <v>0.82730923694779113</v>
      </c>
      <c r="M47" s="2">
        <v>186</v>
      </c>
      <c r="N47" s="7">
        <f t="shared" si="5"/>
        <v>0.82666666666666666</v>
      </c>
      <c r="O47" s="2">
        <v>226</v>
      </c>
      <c r="P47" s="7">
        <f t="shared" si="6"/>
        <v>0.90763052208835338</v>
      </c>
      <c r="Q47" s="2">
        <v>214</v>
      </c>
      <c r="R47" s="7">
        <f t="shared" si="7"/>
        <v>0.95111111111111113</v>
      </c>
      <c r="S47" s="2">
        <v>249</v>
      </c>
      <c r="T47" s="7">
        <f t="shared" si="8"/>
        <v>1</v>
      </c>
      <c r="U47" s="2">
        <v>182</v>
      </c>
      <c r="V47" s="7">
        <f t="shared" si="9"/>
        <v>0.80888888888888888</v>
      </c>
      <c r="W47" s="2">
        <v>222</v>
      </c>
      <c r="X47" s="7">
        <f t="shared" si="10"/>
        <v>0.89156626506024095</v>
      </c>
    </row>
    <row r="48" spans="1:24" x14ac:dyDescent="0.25">
      <c r="A48" s="2" t="s">
        <v>4</v>
      </c>
      <c r="B48" s="2" t="s">
        <v>52</v>
      </c>
      <c r="C48" s="10">
        <v>171</v>
      </c>
      <c r="D48" s="10">
        <f t="shared" si="0"/>
        <v>171</v>
      </c>
      <c r="E48" s="10">
        <v>148</v>
      </c>
      <c r="F48" s="10">
        <f t="shared" si="1"/>
        <v>148</v>
      </c>
      <c r="G48" s="2">
        <v>139</v>
      </c>
      <c r="H48" s="7">
        <f t="shared" si="2"/>
        <v>0.8128654970760234</v>
      </c>
      <c r="I48" s="2">
        <v>134</v>
      </c>
      <c r="J48" s="7">
        <f t="shared" si="3"/>
        <v>0.783625730994152</v>
      </c>
      <c r="K48" s="2">
        <v>172</v>
      </c>
      <c r="L48" s="7">
        <f t="shared" si="4"/>
        <v>1.1621621621621621</v>
      </c>
      <c r="M48" s="2">
        <v>159</v>
      </c>
      <c r="N48" s="7">
        <f t="shared" si="5"/>
        <v>0.92982456140350878</v>
      </c>
      <c r="O48" s="2">
        <v>167</v>
      </c>
      <c r="P48" s="7">
        <f t="shared" si="6"/>
        <v>1.1283783783783783</v>
      </c>
      <c r="Q48" s="2">
        <v>157</v>
      </c>
      <c r="R48" s="7">
        <f t="shared" si="7"/>
        <v>0.91812865497076024</v>
      </c>
      <c r="S48" s="2">
        <v>169</v>
      </c>
      <c r="T48" s="7">
        <f t="shared" si="8"/>
        <v>1.1418918918918919</v>
      </c>
      <c r="U48" s="2">
        <v>163</v>
      </c>
      <c r="V48" s="7">
        <f t="shared" si="9"/>
        <v>0.95321637426900585</v>
      </c>
      <c r="W48" s="2">
        <v>163</v>
      </c>
      <c r="X48" s="7">
        <f t="shared" si="10"/>
        <v>1.1013513513513513</v>
      </c>
    </row>
    <row r="49" spans="1:24" x14ac:dyDescent="0.25">
      <c r="A49" s="2" t="s">
        <v>5</v>
      </c>
      <c r="B49" s="2" t="s">
        <v>53</v>
      </c>
      <c r="C49" s="10">
        <v>280</v>
      </c>
      <c r="D49" s="10">
        <f t="shared" si="0"/>
        <v>280</v>
      </c>
      <c r="E49" s="10">
        <v>347</v>
      </c>
      <c r="F49" s="10">
        <f t="shared" si="1"/>
        <v>347</v>
      </c>
      <c r="G49" s="2">
        <v>237</v>
      </c>
      <c r="H49" s="7">
        <f t="shared" si="2"/>
        <v>0.84642857142857142</v>
      </c>
      <c r="I49" s="2">
        <v>244</v>
      </c>
      <c r="J49" s="7">
        <f t="shared" si="3"/>
        <v>0.87142857142857144</v>
      </c>
      <c r="K49" s="2">
        <v>135</v>
      </c>
      <c r="L49" s="7">
        <f t="shared" si="4"/>
        <v>0.38904899135446686</v>
      </c>
      <c r="M49" s="2">
        <v>249</v>
      </c>
      <c r="N49" s="7">
        <f t="shared" si="5"/>
        <v>0.88928571428571423</v>
      </c>
      <c r="O49" s="2">
        <v>168</v>
      </c>
      <c r="P49" s="7">
        <f t="shared" si="6"/>
        <v>0.48414985590778098</v>
      </c>
      <c r="Q49" s="2">
        <v>252</v>
      </c>
      <c r="R49" s="7">
        <f t="shared" si="7"/>
        <v>0.9</v>
      </c>
      <c r="S49" s="2">
        <v>172</v>
      </c>
      <c r="T49" s="7">
        <f t="shared" si="8"/>
        <v>0.49567723342939479</v>
      </c>
      <c r="U49" s="2">
        <v>241</v>
      </c>
      <c r="V49" s="7">
        <f t="shared" si="9"/>
        <v>0.86071428571428577</v>
      </c>
      <c r="W49" s="2">
        <v>185</v>
      </c>
      <c r="X49" s="7">
        <f t="shared" si="10"/>
        <v>0.5331412103746398</v>
      </c>
    </row>
    <row r="50" spans="1:24" x14ac:dyDescent="0.25">
      <c r="A50" s="2" t="s">
        <v>3</v>
      </c>
      <c r="B50" s="2" t="s">
        <v>54</v>
      </c>
      <c r="C50" s="10">
        <v>269</v>
      </c>
      <c r="D50" s="10">
        <f t="shared" si="0"/>
        <v>269</v>
      </c>
      <c r="E50" s="10">
        <v>276</v>
      </c>
      <c r="F50" s="10">
        <f t="shared" si="1"/>
        <v>276</v>
      </c>
      <c r="G50" s="2">
        <v>273</v>
      </c>
      <c r="H50" s="7">
        <f t="shared" si="2"/>
        <v>1.0148698884758365</v>
      </c>
      <c r="I50" s="2">
        <v>274</v>
      </c>
      <c r="J50" s="7">
        <f t="shared" si="3"/>
        <v>1.0185873605947955</v>
      </c>
      <c r="K50" s="2">
        <v>267</v>
      </c>
      <c r="L50" s="7">
        <f t="shared" si="4"/>
        <v>0.96739130434782605</v>
      </c>
      <c r="M50" s="2">
        <v>273</v>
      </c>
      <c r="N50" s="7">
        <f t="shared" si="5"/>
        <v>1.0148698884758365</v>
      </c>
      <c r="O50" s="2">
        <v>256</v>
      </c>
      <c r="P50" s="7">
        <f t="shared" si="6"/>
        <v>0.92753623188405798</v>
      </c>
      <c r="Q50" s="2">
        <v>284</v>
      </c>
      <c r="R50" s="7">
        <f t="shared" si="7"/>
        <v>1.0557620817843867</v>
      </c>
      <c r="S50" s="2">
        <v>274</v>
      </c>
      <c r="T50" s="7">
        <f t="shared" si="8"/>
        <v>0.99275362318840576</v>
      </c>
      <c r="U50" s="2">
        <v>226</v>
      </c>
      <c r="V50" s="7">
        <f t="shared" si="9"/>
        <v>0.8401486988847584</v>
      </c>
      <c r="W50" s="2">
        <v>270</v>
      </c>
      <c r="X50" s="7">
        <f t="shared" si="10"/>
        <v>0.97826086956521741</v>
      </c>
    </row>
    <row r="51" spans="1:24" x14ac:dyDescent="0.25">
      <c r="A51" s="2" t="s">
        <v>3</v>
      </c>
      <c r="B51" s="2" t="s">
        <v>55</v>
      </c>
      <c r="C51" s="10">
        <v>72</v>
      </c>
      <c r="D51" s="10">
        <f t="shared" si="0"/>
        <v>72</v>
      </c>
      <c r="E51" s="10">
        <v>76</v>
      </c>
      <c r="F51" s="10">
        <f t="shared" si="1"/>
        <v>76</v>
      </c>
      <c r="G51" s="2">
        <v>77</v>
      </c>
      <c r="H51" s="7">
        <f t="shared" si="2"/>
        <v>1.0694444444444444</v>
      </c>
      <c r="I51" s="2">
        <v>77</v>
      </c>
      <c r="J51" s="7">
        <f t="shared" si="3"/>
        <v>1.0694444444444444</v>
      </c>
      <c r="K51" s="2">
        <v>82</v>
      </c>
      <c r="L51" s="7">
        <f t="shared" si="4"/>
        <v>1.0789473684210527</v>
      </c>
      <c r="M51" s="2">
        <v>69</v>
      </c>
      <c r="N51" s="7">
        <f t="shared" si="5"/>
        <v>0.95833333333333337</v>
      </c>
      <c r="O51" s="2">
        <v>79</v>
      </c>
      <c r="P51" s="7">
        <f t="shared" si="6"/>
        <v>1.0394736842105263</v>
      </c>
      <c r="Q51" s="2">
        <v>69</v>
      </c>
      <c r="R51" s="7">
        <f t="shared" si="7"/>
        <v>0.95833333333333337</v>
      </c>
      <c r="S51" s="2">
        <v>78</v>
      </c>
      <c r="T51" s="7">
        <f t="shared" si="8"/>
        <v>1.0263157894736843</v>
      </c>
      <c r="U51" s="2">
        <v>61</v>
      </c>
      <c r="V51" s="7">
        <f t="shared" si="9"/>
        <v>0.84722222222222221</v>
      </c>
      <c r="W51" s="2">
        <v>77</v>
      </c>
      <c r="X51" s="7">
        <f t="shared" si="10"/>
        <v>1.013157894736842</v>
      </c>
    </row>
    <row r="52" spans="1:24" x14ac:dyDescent="0.25">
      <c r="A52" s="2" t="s">
        <v>5</v>
      </c>
      <c r="B52" s="2" t="s">
        <v>56</v>
      </c>
      <c r="C52" s="10">
        <v>264</v>
      </c>
      <c r="D52" s="10">
        <f t="shared" si="0"/>
        <v>264</v>
      </c>
      <c r="E52" s="10">
        <v>259</v>
      </c>
      <c r="F52" s="10">
        <f t="shared" si="1"/>
        <v>259</v>
      </c>
      <c r="G52" s="2">
        <v>242</v>
      </c>
      <c r="H52" s="7">
        <f t="shared" si="2"/>
        <v>0.91666666666666663</v>
      </c>
      <c r="I52" s="2">
        <v>244</v>
      </c>
      <c r="J52" s="7">
        <f t="shared" si="3"/>
        <v>0.9242424242424242</v>
      </c>
      <c r="K52" s="2">
        <v>253</v>
      </c>
      <c r="L52" s="7">
        <f t="shared" si="4"/>
        <v>0.97683397683397688</v>
      </c>
      <c r="M52" s="2">
        <v>242</v>
      </c>
      <c r="N52" s="7">
        <f t="shared" si="5"/>
        <v>0.91666666666666663</v>
      </c>
      <c r="O52" s="2">
        <v>257</v>
      </c>
      <c r="P52" s="7">
        <f t="shared" si="6"/>
        <v>0.99227799227799229</v>
      </c>
      <c r="Q52" s="2">
        <v>261</v>
      </c>
      <c r="R52" s="7">
        <f t="shared" si="7"/>
        <v>0.98863636363636365</v>
      </c>
      <c r="S52" s="2">
        <v>275</v>
      </c>
      <c r="T52" s="7">
        <f t="shared" si="8"/>
        <v>1.0617760617760619</v>
      </c>
      <c r="U52" s="2">
        <v>228</v>
      </c>
      <c r="V52" s="7">
        <f t="shared" si="9"/>
        <v>0.86363636363636365</v>
      </c>
      <c r="W52" s="2">
        <v>273</v>
      </c>
      <c r="X52" s="7">
        <f t="shared" si="10"/>
        <v>1.0540540540540539</v>
      </c>
    </row>
    <row r="53" spans="1:24" x14ac:dyDescent="0.25">
      <c r="A53" s="2" t="s">
        <v>5</v>
      </c>
      <c r="B53" s="2" t="s">
        <v>57</v>
      </c>
      <c r="C53" s="10">
        <v>169</v>
      </c>
      <c r="D53" s="10">
        <f t="shared" si="0"/>
        <v>169</v>
      </c>
      <c r="E53" s="10">
        <v>197</v>
      </c>
      <c r="F53" s="10">
        <f t="shared" si="1"/>
        <v>197</v>
      </c>
      <c r="G53" s="2">
        <v>132</v>
      </c>
      <c r="H53" s="7">
        <f t="shared" si="2"/>
        <v>0.78106508875739644</v>
      </c>
      <c r="I53" s="2">
        <v>132</v>
      </c>
      <c r="J53" s="7">
        <f t="shared" si="3"/>
        <v>0.78106508875739644</v>
      </c>
      <c r="K53" s="2">
        <v>127</v>
      </c>
      <c r="L53" s="7">
        <f t="shared" si="4"/>
        <v>0.64467005076142136</v>
      </c>
      <c r="M53" s="2">
        <v>136</v>
      </c>
      <c r="N53" s="7">
        <f t="shared" si="5"/>
        <v>0.80473372781065089</v>
      </c>
      <c r="O53" s="2">
        <v>134</v>
      </c>
      <c r="P53" s="7">
        <f t="shared" si="6"/>
        <v>0.68020304568527923</v>
      </c>
      <c r="Q53" s="2">
        <v>138</v>
      </c>
      <c r="R53" s="7">
        <f t="shared" si="7"/>
        <v>0.81656804733727806</v>
      </c>
      <c r="S53" s="2">
        <v>137</v>
      </c>
      <c r="T53" s="7">
        <f t="shared" si="8"/>
        <v>0.69543147208121825</v>
      </c>
      <c r="U53" s="2">
        <v>126</v>
      </c>
      <c r="V53" s="7">
        <f t="shared" si="9"/>
        <v>0.74556213017751483</v>
      </c>
      <c r="W53" s="2">
        <v>138</v>
      </c>
      <c r="X53" s="7">
        <f t="shared" si="10"/>
        <v>0.70050761421319796</v>
      </c>
    </row>
    <row r="54" spans="1:24" x14ac:dyDescent="0.25">
      <c r="A54" s="2" t="s">
        <v>3</v>
      </c>
      <c r="B54" s="2" t="s">
        <v>58</v>
      </c>
      <c r="C54" s="10">
        <v>724</v>
      </c>
      <c r="D54" s="10">
        <f t="shared" si="0"/>
        <v>724</v>
      </c>
      <c r="E54" s="10">
        <v>711</v>
      </c>
      <c r="F54" s="10">
        <f t="shared" si="1"/>
        <v>711</v>
      </c>
      <c r="G54" s="2">
        <v>649</v>
      </c>
      <c r="H54" s="7">
        <f t="shared" si="2"/>
        <v>0.89640883977900554</v>
      </c>
      <c r="I54" s="2">
        <v>642</v>
      </c>
      <c r="J54" s="7">
        <f t="shared" si="3"/>
        <v>0.88674033149171272</v>
      </c>
      <c r="K54" s="2">
        <v>654</v>
      </c>
      <c r="L54" s="7">
        <f t="shared" si="4"/>
        <v>0.91983122362869196</v>
      </c>
      <c r="M54" s="2">
        <v>504</v>
      </c>
      <c r="N54" s="7">
        <f t="shared" si="5"/>
        <v>0.69613259668508287</v>
      </c>
      <c r="O54" s="2">
        <v>551</v>
      </c>
      <c r="P54" s="7">
        <f t="shared" si="6"/>
        <v>0.77496483825597751</v>
      </c>
      <c r="Q54" s="2">
        <v>665</v>
      </c>
      <c r="R54" s="7">
        <f t="shared" si="7"/>
        <v>0.91850828729281764</v>
      </c>
      <c r="S54" s="2">
        <v>728</v>
      </c>
      <c r="T54" s="7">
        <f t="shared" si="8"/>
        <v>1.0239099859353025</v>
      </c>
      <c r="U54" s="2">
        <v>587</v>
      </c>
      <c r="V54" s="7">
        <f t="shared" si="9"/>
        <v>0.81077348066298338</v>
      </c>
      <c r="W54" s="2">
        <v>613</v>
      </c>
      <c r="X54" s="7">
        <f t="shared" si="10"/>
        <v>0.8621659634317862</v>
      </c>
    </row>
    <row r="55" spans="1:24" x14ac:dyDescent="0.25">
      <c r="A55" s="2" t="s">
        <v>4</v>
      </c>
      <c r="B55" s="2" t="s">
        <v>59</v>
      </c>
      <c r="C55" s="10">
        <v>238</v>
      </c>
      <c r="D55" s="10">
        <f t="shared" si="0"/>
        <v>238</v>
      </c>
      <c r="E55" s="10">
        <v>351</v>
      </c>
      <c r="F55" s="10">
        <f t="shared" si="1"/>
        <v>351</v>
      </c>
      <c r="G55" s="2">
        <v>230</v>
      </c>
      <c r="H55" s="7">
        <f t="shared" si="2"/>
        <v>0.96638655462184875</v>
      </c>
      <c r="I55" s="2">
        <v>233</v>
      </c>
      <c r="J55" s="7">
        <f t="shared" si="3"/>
        <v>0.97899159663865543</v>
      </c>
      <c r="K55" s="2">
        <v>174</v>
      </c>
      <c r="L55" s="7">
        <f t="shared" si="4"/>
        <v>0.49572649572649574</v>
      </c>
      <c r="M55" s="2">
        <v>186</v>
      </c>
      <c r="N55" s="7">
        <f t="shared" si="5"/>
        <v>0.78151260504201681</v>
      </c>
      <c r="O55" s="2">
        <v>203</v>
      </c>
      <c r="P55" s="7">
        <f t="shared" si="6"/>
        <v>0.57834757834757833</v>
      </c>
      <c r="Q55" s="2">
        <v>202</v>
      </c>
      <c r="R55" s="7">
        <f t="shared" si="7"/>
        <v>0.84873949579831931</v>
      </c>
      <c r="S55" s="2">
        <v>222</v>
      </c>
      <c r="T55" s="7">
        <f t="shared" si="8"/>
        <v>0.63247863247863245</v>
      </c>
      <c r="U55" s="2">
        <v>200</v>
      </c>
      <c r="V55" s="7">
        <f t="shared" si="9"/>
        <v>0.84033613445378152</v>
      </c>
      <c r="W55" s="2">
        <v>199</v>
      </c>
      <c r="X55" s="7">
        <f t="shared" si="10"/>
        <v>0.5669515669515669</v>
      </c>
    </row>
    <row r="56" spans="1:24" x14ac:dyDescent="0.25">
      <c r="A56" s="2" t="s">
        <v>3</v>
      </c>
      <c r="B56" s="2" t="s">
        <v>60</v>
      </c>
      <c r="C56" s="10">
        <v>380</v>
      </c>
      <c r="D56" s="10">
        <f t="shared" si="0"/>
        <v>380</v>
      </c>
      <c r="E56" s="10">
        <v>466</v>
      </c>
      <c r="F56" s="10">
        <f t="shared" si="1"/>
        <v>466</v>
      </c>
      <c r="G56" s="2">
        <v>291</v>
      </c>
      <c r="H56" s="7">
        <f t="shared" si="2"/>
        <v>0.76578947368421058</v>
      </c>
      <c r="I56" s="2">
        <v>295</v>
      </c>
      <c r="J56" s="7">
        <f t="shared" si="3"/>
        <v>0.77631578947368418</v>
      </c>
      <c r="K56" s="2">
        <v>225</v>
      </c>
      <c r="L56" s="7">
        <f t="shared" si="4"/>
        <v>0.48283261802575106</v>
      </c>
      <c r="M56" s="2">
        <v>236</v>
      </c>
      <c r="N56" s="7">
        <f t="shared" si="5"/>
        <v>0.62105263157894741</v>
      </c>
      <c r="O56" s="2">
        <v>205</v>
      </c>
      <c r="P56" s="7">
        <f t="shared" si="6"/>
        <v>0.43991416309012876</v>
      </c>
      <c r="Q56" s="2">
        <v>303</v>
      </c>
      <c r="R56" s="7">
        <f t="shared" si="7"/>
        <v>0.79736842105263162</v>
      </c>
      <c r="S56" s="2">
        <v>258</v>
      </c>
      <c r="T56" s="7">
        <f t="shared" si="8"/>
        <v>0.55364806866952787</v>
      </c>
      <c r="U56" s="2">
        <v>248</v>
      </c>
      <c r="V56" s="7">
        <f t="shared" si="9"/>
        <v>0.65263157894736845</v>
      </c>
      <c r="W56" s="2">
        <v>241</v>
      </c>
      <c r="X56" s="7">
        <f t="shared" si="10"/>
        <v>0.51716738197424894</v>
      </c>
    </row>
    <row r="57" spans="1:24" x14ac:dyDescent="0.25">
      <c r="A57" s="2" t="s">
        <v>3</v>
      </c>
      <c r="B57" s="2" t="s">
        <v>61</v>
      </c>
      <c r="C57" s="10">
        <v>373</v>
      </c>
      <c r="D57" s="10">
        <f t="shared" si="0"/>
        <v>373</v>
      </c>
      <c r="E57" s="10">
        <v>451</v>
      </c>
      <c r="F57" s="10">
        <f t="shared" si="1"/>
        <v>451</v>
      </c>
      <c r="G57" s="2">
        <v>307</v>
      </c>
      <c r="H57" s="7">
        <f t="shared" si="2"/>
        <v>0.82305630026809651</v>
      </c>
      <c r="I57" s="2">
        <v>303</v>
      </c>
      <c r="J57" s="7">
        <f t="shared" si="3"/>
        <v>0.81233243967828417</v>
      </c>
      <c r="K57" s="2">
        <v>166</v>
      </c>
      <c r="L57" s="7">
        <f t="shared" si="4"/>
        <v>0.36807095343680707</v>
      </c>
      <c r="M57" s="2">
        <v>256</v>
      </c>
      <c r="N57" s="7">
        <f t="shared" si="5"/>
        <v>0.68632707774798929</v>
      </c>
      <c r="O57" s="2">
        <v>202</v>
      </c>
      <c r="P57" s="7">
        <f t="shared" si="6"/>
        <v>0.44789356984478934</v>
      </c>
      <c r="Q57" s="2">
        <v>283</v>
      </c>
      <c r="R57" s="7">
        <f t="shared" si="7"/>
        <v>0.75871313672922247</v>
      </c>
      <c r="S57" s="2">
        <v>207</v>
      </c>
      <c r="T57" s="7">
        <f t="shared" si="8"/>
        <v>0.45898004434589801</v>
      </c>
      <c r="U57" s="2">
        <v>267</v>
      </c>
      <c r="V57" s="7">
        <f t="shared" si="9"/>
        <v>0.71581769436997322</v>
      </c>
      <c r="W57" s="2">
        <v>212</v>
      </c>
      <c r="X57" s="7">
        <f t="shared" si="10"/>
        <v>0.47006651884700668</v>
      </c>
    </row>
    <row r="58" spans="1:24" x14ac:dyDescent="0.25">
      <c r="A58" s="2" t="s">
        <v>5</v>
      </c>
      <c r="B58" s="2" t="s">
        <v>62</v>
      </c>
      <c r="C58" s="10">
        <v>339</v>
      </c>
      <c r="D58" s="10">
        <f t="shared" si="0"/>
        <v>339</v>
      </c>
      <c r="E58" s="10">
        <v>314</v>
      </c>
      <c r="F58" s="10">
        <f t="shared" si="1"/>
        <v>314</v>
      </c>
      <c r="G58" s="2">
        <v>228</v>
      </c>
      <c r="H58" s="7">
        <f t="shared" si="2"/>
        <v>0.67256637168141598</v>
      </c>
      <c r="I58" s="2">
        <v>244</v>
      </c>
      <c r="J58" s="7">
        <f t="shared" si="3"/>
        <v>0.71976401179941008</v>
      </c>
      <c r="K58" s="2">
        <v>10</v>
      </c>
      <c r="L58" s="7">
        <f t="shared" si="4"/>
        <v>3.1847133757961783E-2</v>
      </c>
      <c r="M58" s="2">
        <v>175</v>
      </c>
      <c r="N58" s="7">
        <f t="shared" si="5"/>
        <v>0.51622418879056042</v>
      </c>
      <c r="O58" s="2">
        <v>177</v>
      </c>
      <c r="P58" s="7">
        <f t="shared" si="6"/>
        <v>0.56369426751592355</v>
      </c>
      <c r="Q58" s="2">
        <v>193</v>
      </c>
      <c r="R58" s="7">
        <f t="shared" si="7"/>
        <v>0.56932153392330387</v>
      </c>
      <c r="S58" s="2">
        <v>195</v>
      </c>
      <c r="T58" s="7">
        <f t="shared" si="8"/>
        <v>0.62101910828025475</v>
      </c>
      <c r="U58" s="2">
        <v>168</v>
      </c>
      <c r="V58" s="7">
        <f t="shared" si="9"/>
        <v>0.49557522123893805</v>
      </c>
      <c r="W58" s="2">
        <v>211</v>
      </c>
      <c r="X58" s="7">
        <f t="shared" si="10"/>
        <v>0.67197452229299359</v>
      </c>
    </row>
    <row r="59" spans="1:24" x14ac:dyDescent="0.25">
      <c r="A59" s="2" t="s">
        <v>3</v>
      </c>
      <c r="B59" s="2" t="s">
        <v>63</v>
      </c>
      <c r="C59" s="10">
        <v>77</v>
      </c>
      <c r="D59" s="10">
        <f t="shared" si="0"/>
        <v>77</v>
      </c>
      <c r="E59" s="10">
        <v>118</v>
      </c>
      <c r="F59" s="10">
        <f t="shared" si="1"/>
        <v>118</v>
      </c>
      <c r="G59" s="2">
        <v>88</v>
      </c>
      <c r="H59" s="7">
        <f t="shared" si="2"/>
        <v>1.1428571428571428</v>
      </c>
      <c r="I59" s="2">
        <v>89</v>
      </c>
      <c r="J59" s="7">
        <f t="shared" si="3"/>
        <v>1.1558441558441559</v>
      </c>
      <c r="K59" s="2">
        <v>89</v>
      </c>
      <c r="L59" s="7">
        <f t="shared" si="4"/>
        <v>0.75423728813559321</v>
      </c>
      <c r="M59" s="2">
        <v>86</v>
      </c>
      <c r="N59" s="7">
        <f t="shared" si="5"/>
        <v>1.1168831168831168</v>
      </c>
      <c r="O59" s="2">
        <v>85</v>
      </c>
      <c r="P59" s="7">
        <f t="shared" si="6"/>
        <v>0.72033898305084743</v>
      </c>
      <c r="Q59" s="2">
        <v>90</v>
      </c>
      <c r="R59" s="7">
        <f t="shared" si="7"/>
        <v>1.1688311688311688</v>
      </c>
      <c r="S59" s="2">
        <v>84</v>
      </c>
      <c r="T59" s="7">
        <f t="shared" si="8"/>
        <v>0.71186440677966101</v>
      </c>
      <c r="U59" s="2">
        <v>66</v>
      </c>
      <c r="V59" s="7">
        <f t="shared" si="9"/>
        <v>0.8571428571428571</v>
      </c>
      <c r="W59" s="2">
        <v>91</v>
      </c>
      <c r="X59" s="7">
        <f t="shared" si="10"/>
        <v>0.77118644067796616</v>
      </c>
    </row>
    <row r="60" spans="1:24" x14ac:dyDescent="0.25">
      <c r="A60" s="2" t="s">
        <v>5</v>
      </c>
      <c r="B60" s="2" t="s">
        <v>64</v>
      </c>
      <c r="C60" s="10">
        <v>221</v>
      </c>
      <c r="D60" s="10">
        <f t="shared" si="0"/>
        <v>221</v>
      </c>
      <c r="E60" s="10">
        <v>170</v>
      </c>
      <c r="F60" s="10">
        <f t="shared" si="1"/>
        <v>170</v>
      </c>
      <c r="G60" s="2">
        <v>203</v>
      </c>
      <c r="H60" s="7">
        <f t="shared" si="2"/>
        <v>0.91855203619909498</v>
      </c>
      <c r="I60" s="2">
        <v>209</v>
      </c>
      <c r="J60" s="7">
        <f t="shared" si="3"/>
        <v>0.94570135746606332</v>
      </c>
      <c r="K60" s="2">
        <v>192</v>
      </c>
      <c r="L60" s="7">
        <f t="shared" si="4"/>
        <v>1.1294117647058823</v>
      </c>
      <c r="M60" s="2">
        <v>225</v>
      </c>
      <c r="N60" s="7">
        <f t="shared" si="5"/>
        <v>1.0180995475113122</v>
      </c>
      <c r="O60" s="2">
        <v>195</v>
      </c>
      <c r="P60" s="7">
        <f t="shared" si="6"/>
        <v>1.1470588235294117</v>
      </c>
      <c r="Q60" s="2">
        <v>230</v>
      </c>
      <c r="R60" s="7">
        <f t="shared" si="7"/>
        <v>1.0407239819004526</v>
      </c>
      <c r="S60" s="2">
        <v>210</v>
      </c>
      <c r="T60" s="7">
        <f t="shared" si="8"/>
        <v>1.2352941176470589</v>
      </c>
      <c r="U60" s="2">
        <v>193</v>
      </c>
      <c r="V60" s="7">
        <f t="shared" si="9"/>
        <v>0.87330316742081449</v>
      </c>
      <c r="W60" s="2">
        <v>201</v>
      </c>
      <c r="X60" s="7">
        <f t="shared" si="10"/>
        <v>1.1823529411764706</v>
      </c>
    </row>
    <row r="61" spans="1:24" x14ac:dyDescent="0.25">
      <c r="A61" s="2" t="s">
        <v>4</v>
      </c>
      <c r="B61" s="2" t="s">
        <v>65</v>
      </c>
      <c r="C61" s="10">
        <v>294</v>
      </c>
      <c r="D61" s="10">
        <f t="shared" si="0"/>
        <v>294</v>
      </c>
      <c r="E61" s="10">
        <v>265</v>
      </c>
      <c r="F61" s="10">
        <f t="shared" si="1"/>
        <v>265</v>
      </c>
      <c r="G61" s="2">
        <v>300</v>
      </c>
      <c r="H61" s="7">
        <f t="shared" si="2"/>
        <v>1.0204081632653061</v>
      </c>
      <c r="I61" s="2">
        <v>295</v>
      </c>
      <c r="J61" s="7">
        <f t="shared" si="3"/>
        <v>1.0034013605442176</v>
      </c>
      <c r="K61" s="2">
        <v>246</v>
      </c>
      <c r="L61" s="7">
        <f t="shared" si="4"/>
        <v>0.92830188679245285</v>
      </c>
      <c r="M61" s="2">
        <v>276</v>
      </c>
      <c r="N61" s="7">
        <f t="shared" si="5"/>
        <v>0.93877551020408168</v>
      </c>
      <c r="O61" s="2">
        <v>182</v>
      </c>
      <c r="P61" s="7">
        <f t="shared" si="6"/>
        <v>0.68679245283018864</v>
      </c>
      <c r="Q61" s="2">
        <v>358</v>
      </c>
      <c r="R61" s="7">
        <f t="shared" si="7"/>
        <v>1.217687074829932</v>
      </c>
      <c r="S61" s="2">
        <v>245</v>
      </c>
      <c r="T61" s="7">
        <f t="shared" si="8"/>
        <v>0.92452830188679247</v>
      </c>
      <c r="U61" s="2">
        <v>268</v>
      </c>
      <c r="V61" s="7">
        <f t="shared" si="9"/>
        <v>0.91156462585034015</v>
      </c>
      <c r="W61" s="2">
        <v>230</v>
      </c>
      <c r="X61" s="7">
        <f t="shared" si="10"/>
        <v>0.86792452830188682</v>
      </c>
    </row>
    <row r="62" spans="1:24" x14ac:dyDescent="0.25">
      <c r="A62" s="2" t="s">
        <v>5</v>
      </c>
      <c r="B62" s="2" t="s">
        <v>66</v>
      </c>
      <c r="C62" s="10">
        <v>157</v>
      </c>
      <c r="D62" s="10">
        <f t="shared" si="0"/>
        <v>157</v>
      </c>
      <c r="E62" s="10">
        <v>144</v>
      </c>
      <c r="F62" s="10">
        <f t="shared" si="1"/>
        <v>144</v>
      </c>
      <c r="G62" s="2">
        <v>84</v>
      </c>
      <c r="H62" s="7">
        <f t="shared" si="2"/>
        <v>0.53503184713375795</v>
      </c>
      <c r="I62" s="2">
        <v>76</v>
      </c>
      <c r="J62" s="7">
        <f t="shared" si="3"/>
        <v>0.48407643312101911</v>
      </c>
      <c r="K62" s="2">
        <v>75</v>
      </c>
      <c r="L62" s="7">
        <f t="shared" si="4"/>
        <v>0.52083333333333337</v>
      </c>
      <c r="M62" s="2">
        <v>87</v>
      </c>
      <c r="N62" s="7">
        <f t="shared" si="5"/>
        <v>0.55414012738853502</v>
      </c>
      <c r="O62" s="2">
        <v>69</v>
      </c>
      <c r="P62" s="7">
        <f t="shared" si="6"/>
        <v>0.47916666666666669</v>
      </c>
      <c r="Q62" s="2">
        <v>86</v>
      </c>
      <c r="R62" s="7">
        <f t="shared" si="7"/>
        <v>0.54777070063694266</v>
      </c>
      <c r="S62" s="2">
        <v>71</v>
      </c>
      <c r="T62" s="7">
        <f t="shared" si="8"/>
        <v>0.49305555555555558</v>
      </c>
      <c r="U62" s="2">
        <v>78</v>
      </c>
      <c r="V62" s="7">
        <f t="shared" si="9"/>
        <v>0.49681528662420382</v>
      </c>
      <c r="W62" s="2">
        <v>68</v>
      </c>
      <c r="X62" s="7">
        <f t="shared" si="10"/>
        <v>0.47222222222222221</v>
      </c>
    </row>
    <row r="63" spans="1:24" x14ac:dyDescent="0.25">
      <c r="A63" s="2" t="s">
        <v>2</v>
      </c>
      <c r="B63" s="2" t="s">
        <v>67</v>
      </c>
      <c r="C63" s="10">
        <v>113</v>
      </c>
      <c r="D63" s="10">
        <f t="shared" si="0"/>
        <v>113</v>
      </c>
      <c r="E63" s="10">
        <v>159</v>
      </c>
      <c r="F63" s="10">
        <f t="shared" si="1"/>
        <v>159</v>
      </c>
      <c r="G63" s="2">
        <v>109</v>
      </c>
      <c r="H63" s="7">
        <f t="shared" si="2"/>
        <v>0.96460176991150437</v>
      </c>
      <c r="I63" s="2">
        <v>107</v>
      </c>
      <c r="J63" s="7">
        <f t="shared" si="3"/>
        <v>0.94690265486725667</v>
      </c>
      <c r="K63" s="2">
        <v>98</v>
      </c>
      <c r="L63" s="7">
        <f t="shared" si="4"/>
        <v>0.61635220125786161</v>
      </c>
      <c r="M63" s="2">
        <v>101</v>
      </c>
      <c r="N63" s="7">
        <f t="shared" si="5"/>
        <v>0.89380530973451322</v>
      </c>
      <c r="O63" s="2">
        <v>92</v>
      </c>
      <c r="P63" s="7">
        <f t="shared" si="6"/>
        <v>0.57861635220125784</v>
      </c>
      <c r="Q63" s="2">
        <v>106</v>
      </c>
      <c r="R63" s="7">
        <f t="shared" si="7"/>
        <v>0.93805309734513276</v>
      </c>
      <c r="S63" s="2">
        <v>90</v>
      </c>
      <c r="T63" s="7">
        <f t="shared" si="8"/>
        <v>0.56603773584905659</v>
      </c>
      <c r="U63" s="2">
        <v>98</v>
      </c>
      <c r="V63" s="7">
        <f t="shared" si="9"/>
        <v>0.86725663716814161</v>
      </c>
      <c r="W63" s="2">
        <v>97</v>
      </c>
      <c r="X63" s="7">
        <f t="shared" si="10"/>
        <v>0.61006289308176098</v>
      </c>
    </row>
    <row r="64" spans="1:24" x14ac:dyDescent="0.25">
      <c r="A64" s="2" t="s">
        <v>2</v>
      </c>
      <c r="B64" s="2" t="s">
        <v>68</v>
      </c>
      <c r="C64" s="10">
        <v>687</v>
      </c>
      <c r="D64" s="10">
        <f t="shared" si="0"/>
        <v>687</v>
      </c>
      <c r="E64" s="10">
        <v>599</v>
      </c>
      <c r="F64" s="10">
        <f t="shared" si="1"/>
        <v>599</v>
      </c>
      <c r="G64" s="2">
        <v>503</v>
      </c>
      <c r="H64" s="7">
        <f t="shared" si="2"/>
        <v>0.73216885007278021</v>
      </c>
      <c r="I64" s="2">
        <v>431</v>
      </c>
      <c r="J64" s="7">
        <f t="shared" si="3"/>
        <v>0.62736535662299853</v>
      </c>
      <c r="K64" s="2">
        <v>387</v>
      </c>
      <c r="L64" s="7">
        <f t="shared" si="4"/>
        <v>0.64607679465776291</v>
      </c>
      <c r="M64" s="2">
        <v>482</v>
      </c>
      <c r="N64" s="7">
        <f t="shared" si="5"/>
        <v>0.7016011644832606</v>
      </c>
      <c r="O64" s="2">
        <v>384</v>
      </c>
      <c r="P64" s="7">
        <f t="shared" si="6"/>
        <v>0.64106844741235391</v>
      </c>
      <c r="Q64" s="2">
        <v>518</v>
      </c>
      <c r="R64" s="7">
        <f t="shared" si="7"/>
        <v>0.75400291120815133</v>
      </c>
      <c r="S64" s="2">
        <v>457</v>
      </c>
      <c r="T64" s="7">
        <f t="shared" si="8"/>
        <v>0.76293823038397324</v>
      </c>
      <c r="U64" s="2">
        <v>453</v>
      </c>
      <c r="V64" s="7">
        <f t="shared" si="9"/>
        <v>0.65938864628820959</v>
      </c>
      <c r="W64" s="2">
        <v>435</v>
      </c>
      <c r="X64" s="7">
        <f t="shared" si="10"/>
        <v>0.72621035058430716</v>
      </c>
    </row>
    <row r="65" spans="1:24" x14ac:dyDescent="0.25">
      <c r="A65" s="2" t="s">
        <v>2</v>
      </c>
      <c r="B65" s="2" t="s">
        <v>69</v>
      </c>
      <c r="C65" s="10">
        <v>298</v>
      </c>
      <c r="D65" s="10">
        <f t="shared" si="0"/>
        <v>298</v>
      </c>
      <c r="E65" s="10">
        <v>287</v>
      </c>
      <c r="F65" s="10">
        <f t="shared" si="1"/>
        <v>287</v>
      </c>
      <c r="G65" s="2">
        <v>226</v>
      </c>
      <c r="H65" s="7">
        <f t="shared" si="2"/>
        <v>0.75838926174496646</v>
      </c>
      <c r="I65" s="2">
        <v>224</v>
      </c>
      <c r="J65" s="7">
        <f t="shared" si="3"/>
        <v>0.75167785234899331</v>
      </c>
      <c r="K65" s="2">
        <v>212</v>
      </c>
      <c r="L65" s="7">
        <f t="shared" si="4"/>
        <v>0.73867595818815335</v>
      </c>
      <c r="M65" s="2">
        <v>237</v>
      </c>
      <c r="N65" s="7">
        <f t="shared" si="5"/>
        <v>0.79530201342281881</v>
      </c>
      <c r="O65" s="2">
        <v>205</v>
      </c>
      <c r="P65" s="7">
        <f t="shared" si="6"/>
        <v>0.7142857142857143</v>
      </c>
      <c r="Q65" s="2">
        <v>244</v>
      </c>
      <c r="R65" s="7">
        <f t="shared" si="7"/>
        <v>0.81879194630872487</v>
      </c>
      <c r="S65" s="2">
        <v>236</v>
      </c>
      <c r="T65" s="7">
        <f t="shared" si="8"/>
        <v>0.82229965156794427</v>
      </c>
      <c r="U65" s="2">
        <v>229</v>
      </c>
      <c r="V65" s="7">
        <f t="shared" si="9"/>
        <v>0.76845637583892612</v>
      </c>
      <c r="W65" s="2">
        <v>218</v>
      </c>
      <c r="X65" s="7">
        <f t="shared" si="10"/>
        <v>0.75958188153310102</v>
      </c>
    </row>
    <row r="66" spans="1:24" x14ac:dyDescent="0.25">
      <c r="A66" s="2" t="s">
        <v>4</v>
      </c>
      <c r="B66" s="2" t="s">
        <v>70</v>
      </c>
      <c r="C66" s="10">
        <v>112</v>
      </c>
      <c r="D66" s="10">
        <f t="shared" si="0"/>
        <v>112</v>
      </c>
      <c r="E66" s="10">
        <v>123</v>
      </c>
      <c r="F66" s="10">
        <f t="shared" si="1"/>
        <v>123</v>
      </c>
      <c r="G66" s="2">
        <v>108</v>
      </c>
      <c r="H66" s="7">
        <f t="shared" si="2"/>
        <v>0.9642857142857143</v>
      </c>
      <c r="I66" s="2">
        <v>109</v>
      </c>
      <c r="J66" s="7">
        <f t="shared" si="3"/>
        <v>0.9732142857142857</v>
      </c>
      <c r="K66" s="2">
        <v>114</v>
      </c>
      <c r="L66" s="7">
        <f t="shared" si="4"/>
        <v>0.92682926829268297</v>
      </c>
      <c r="M66" s="2">
        <v>99</v>
      </c>
      <c r="N66" s="7">
        <f t="shared" si="5"/>
        <v>0.8839285714285714</v>
      </c>
      <c r="O66" s="2">
        <v>113</v>
      </c>
      <c r="P66" s="7">
        <f t="shared" si="6"/>
        <v>0.91869918699186992</v>
      </c>
      <c r="Q66" s="2">
        <v>100</v>
      </c>
      <c r="R66" s="7">
        <f t="shared" si="7"/>
        <v>0.8928571428571429</v>
      </c>
      <c r="S66" s="2">
        <v>115</v>
      </c>
      <c r="T66" s="7">
        <f t="shared" si="8"/>
        <v>0.93495934959349591</v>
      </c>
      <c r="U66" s="2">
        <v>82</v>
      </c>
      <c r="V66" s="7">
        <f t="shared" si="9"/>
        <v>0.7321428571428571</v>
      </c>
      <c r="W66" s="2">
        <v>109</v>
      </c>
      <c r="X66" s="7">
        <f t="shared" si="10"/>
        <v>0.88617886178861793</v>
      </c>
    </row>
    <row r="67" spans="1:24" x14ac:dyDescent="0.25">
      <c r="A67" s="2" t="s">
        <v>4</v>
      </c>
      <c r="B67" s="2" t="s">
        <v>71</v>
      </c>
      <c r="C67" s="10">
        <v>413</v>
      </c>
      <c r="D67" s="10">
        <f t="shared" ref="D67:D79" si="11">C67/12*12</f>
        <v>413</v>
      </c>
      <c r="E67" s="10">
        <v>519</v>
      </c>
      <c r="F67" s="10">
        <f t="shared" ref="F67:F79" si="12">E67/12*12</f>
        <v>519</v>
      </c>
      <c r="G67" s="2">
        <v>218</v>
      </c>
      <c r="H67" s="7">
        <f t="shared" ref="H67:H79" si="13">G67/D67</f>
        <v>0.52784503631961255</v>
      </c>
      <c r="I67" s="2">
        <v>332</v>
      </c>
      <c r="J67" s="7">
        <f t="shared" ref="J67:J79" si="14">I67/D67</f>
        <v>0.80387409200968518</v>
      </c>
      <c r="K67" s="2">
        <v>260</v>
      </c>
      <c r="L67" s="7">
        <f t="shared" ref="L67:L79" si="15">K67/F67</f>
        <v>0.50096339113680155</v>
      </c>
      <c r="M67" s="2">
        <v>288</v>
      </c>
      <c r="N67" s="7">
        <f t="shared" ref="N67:N79" si="16">M67/D67</f>
        <v>0.69733656174334135</v>
      </c>
      <c r="O67" s="2">
        <v>248</v>
      </c>
      <c r="P67" s="7">
        <f t="shared" ref="P67:P79" si="17">O67/F67</f>
        <v>0.47784200385356457</v>
      </c>
      <c r="Q67" s="2">
        <v>331</v>
      </c>
      <c r="R67" s="7">
        <f t="shared" ref="R67:R79" si="18">Q67/D67</f>
        <v>0.801452784503632</v>
      </c>
      <c r="S67" s="2">
        <v>260</v>
      </c>
      <c r="T67" s="7">
        <f t="shared" ref="T67:T79" si="19">S67/F67</f>
        <v>0.50096339113680155</v>
      </c>
      <c r="U67" s="2">
        <v>258</v>
      </c>
      <c r="V67" s="7">
        <f t="shared" ref="V67:V79" si="20">U67/D67</f>
        <v>0.62469733656174331</v>
      </c>
      <c r="W67" s="2">
        <v>254</v>
      </c>
      <c r="X67" s="7">
        <f t="shared" ref="X67:X79" si="21">W67/F67</f>
        <v>0.48940269749518306</v>
      </c>
    </row>
    <row r="68" spans="1:24" x14ac:dyDescent="0.25">
      <c r="A68" s="2" t="s">
        <v>5</v>
      </c>
      <c r="B68" s="2" t="s">
        <v>72</v>
      </c>
      <c r="C68" s="10">
        <v>128</v>
      </c>
      <c r="D68" s="10">
        <f t="shared" si="11"/>
        <v>128</v>
      </c>
      <c r="E68" s="10">
        <v>139</v>
      </c>
      <c r="F68" s="10">
        <f t="shared" si="12"/>
        <v>139</v>
      </c>
      <c r="G68" s="2">
        <v>102</v>
      </c>
      <c r="H68" s="7">
        <f t="shared" si="13"/>
        <v>0.796875</v>
      </c>
      <c r="I68" s="2">
        <v>113</v>
      </c>
      <c r="J68" s="7">
        <f t="shared" si="14"/>
        <v>0.8828125</v>
      </c>
      <c r="K68" s="2">
        <v>110</v>
      </c>
      <c r="L68" s="7">
        <f t="shared" si="15"/>
        <v>0.79136690647482011</v>
      </c>
      <c r="M68" s="2">
        <v>102</v>
      </c>
      <c r="N68" s="7">
        <f t="shared" si="16"/>
        <v>0.796875</v>
      </c>
      <c r="O68" s="2">
        <v>106</v>
      </c>
      <c r="P68" s="7">
        <f t="shared" si="17"/>
        <v>0.76258992805755399</v>
      </c>
      <c r="Q68" s="2">
        <v>103</v>
      </c>
      <c r="R68" s="7">
        <f t="shared" si="18"/>
        <v>0.8046875</v>
      </c>
      <c r="S68" s="2">
        <v>109</v>
      </c>
      <c r="T68" s="7">
        <f t="shared" si="19"/>
        <v>0.78417266187050361</v>
      </c>
      <c r="U68" s="2">
        <v>100</v>
      </c>
      <c r="V68" s="7">
        <f t="shared" si="20"/>
        <v>0.78125</v>
      </c>
      <c r="W68" s="2">
        <v>112</v>
      </c>
      <c r="X68" s="7">
        <f t="shared" si="21"/>
        <v>0.80575539568345322</v>
      </c>
    </row>
    <row r="69" spans="1:24" x14ac:dyDescent="0.25">
      <c r="A69" s="2" t="s">
        <v>3</v>
      </c>
      <c r="B69" s="2" t="s">
        <v>73</v>
      </c>
      <c r="C69" s="10">
        <v>1813</v>
      </c>
      <c r="D69" s="10">
        <f t="shared" si="11"/>
        <v>1813</v>
      </c>
      <c r="E69" s="10">
        <v>2044</v>
      </c>
      <c r="F69" s="10">
        <f t="shared" si="12"/>
        <v>2044</v>
      </c>
      <c r="G69" s="2">
        <v>1381</v>
      </c>
      <c r="H69" s="7">
        <f t="shared" si="13"/>
        <v>0.76172090457804742</v>
      </c>
      <c r="I69" s="2">
        <v>1352</v>
      </c>
      <c r="J69" s="7">
        <f t="shared" si="14"/>
        <v>0.74572531715388857</v>
      </c>
      <c r="K69" s="2">
        <v>973</v>
      </c>
      <c r="L69" s="7">
        <f t="shared" si="15"/>
        <v>0.47602739726027399</v>
      </c>
      <c r="M69" s="2">
        <v>974</v>
      </c>
      <c r="N69" s="7">
        <f t="shared" si="16"/>
        <v>0.53723110865968005</v>
      </c>
      <c r="O69" s="2">
        <v>786</v>
      </c>
      <c r="P69" s="7">
        <f t="shared" si="17"/>
        <v>0.38454011741682975</v>
      </c>
      <c r="Q69" s="2">
        <v>1331</v>
      </c>
      <c r="R69" s="7">
        <f t="shared" si="18"/>
        <v>0.73414230557087701</v>
      </c>
      <c r="S69" s="2">
        <v>1052</v>
      </c>
      <c r="T69" s="7">
        <f t="shared" si="19"/>
        <v>0.51467710371819964</v>
      </c>
      <c r="U69" s="2">
        <v>1063</v>
      </c>
      <c r="V69" s="7">
        <f t="shared" si="20"/>
        <v>0.58632101489244348</v>
      </c>
      <c r="W69" s="2">
        <v>996</v>
      </c>
      <c r="X69" s="7">
        <f t="shared" si="21"/>
        <v>0.48727984344422698</v>
      </c>
    </row>
    <row r="70" spans="1:24" x14ac:dyDescent="0.25">
      <c r="A70" s="2" t="s">
        <v>4</v>
      </c>
      <c r="B70" s="2" t="s">
        <v>74</v>
      </c>
      <c r="C70" s="10">
        <v>109</v>
      </c>
      <c r="D70" s="10">
        <f t="shared" si="11"/>
        <v>109</v>
      </c>
      <c r="E70" s="10">
        <v>159</v>
      </c>
      <c r="F70" s="10">
        <f t="shared" si="12"/>
        <v>159</v>
      </c>
      <c r="G70" s="2">
        <v>129</v>
      </c>
      <c r="H70" s="7">
        <f t="shared" si="13"/>
        <v>1.1834862385321101</v>
      </c>
      <c r="I70" s="2">
        <v>125</v>
      </c>
      <c r="J70" s="7">
        <f t="shared" si="14"/>
        <v>1.1467889908256881</v>
      </c>
      <c r="K70" s="2">
        <v>112</v>
      </c>
      <c r="L70" s="7">
        <f t="shared" si="15"/>
        <v>0.70440251572327039</v>
      </c>
      <c r="M70" s="2">
        <v>116</v>
      </c>
      <c r="N70" s="7">
        <f t="shared" si="16"/>
        <v>1.0642201834862386</v>
      </c>
      <c r="O70" s="2">
        <v>108</v>
      </c>
      <c r="P70" s="7">
        <f t="shared" si="17"/>
        <v>0.67924528301886788</v>
      </c>
      <c r="Q70" s="2">
        <v>114</v>
      </c>
      <c r="R70" s="7">
        <f t="shared" si="18"/>
        <v>1.0458715596330275</v>
      </c>
      <c r="S70" s="2">
        <v>112</v>
      </c>
      <c r="T70" s="7">
        <f t="shared" si="19"/>
        <v>0.70440251572327039</v>
      </c>
      <c r="U70" s="2">
        <v>124</v>
      </c>
      <c r="V70" s="7">
        <f t="shared" si="20"/>
        <v>1.1376146788990826</v>
      </c>
      <c r="W70" s="2">
        <v>112</v>
      </c>
      <c r="X70" s="7">
        <f t="shared" si="21"/>
        <v>0.70440251572327039</v>
      </c>
    </row>
    <row r="71" spans="1:24" x14ac:dyDescent="0.25">
      <c r="A71" s="2" t="s">
        <v>2</v>
      </c>
      <c r="B71" s="2" t="s">
        <v>75</v>
      </c>
      <c r="C71" s="10">
        <v>7666</v>
      </c>
      <c r="D71" s="10">
        <f t="shared" si="11"/>
        <v>7666</v>
      </c>
      <c r="E71" s="10">
        <v>8346</v>
      </c>
      <c r="F71" s="10">
        <f t="shared" si="12"/>
        <v>8346</v>
      </c>
      <c r="G71" s="2">
        <v>6544</v>
      </c>
      <c r="H71" s="7">
        <f t="shared" si="13"/>
        <v>0.85363944690842686</v>
      </c>
      <c r="I71" s="2">
        <v>6542</v>
      </c>
      <c r="J71" s="7">
        <f t="shared" si="14"/>
        <v>0.85337855465692669</v>
      </c>
      <c r="K71" s="2">
        <v>4687</v>
      </c>
      <c r="L71" s="7">
        <f t="shared" si="15"/>
        <v>0.56158638868919242</v>
      </c>
      <c r="M71" s="2">
        <v>5329</v>
      </c>
      <c r="N71" s="7">
        <f t="shared" si="16"/>
        <v>0.69514740412209752</v>
      </c>
      <c r="O71" s="2">
        <v>4710</v>
      </c>
      <c r="P71" s="7">
        <f t="shared" si="17"/>
        <v>0.56434219985621858</v>
      </c>
      <c r="Q71" s="2">
        <v>6482</v>
      </c>
      <c r="R71" s="7">
        <f t="shared" si="18"/>
        <v>0.8455517871119228</v>
      </c>
      <c r="S71" s="2">
        <v>5834</v>
      </c>
      <c r="T71" s="7">
        <f t="shared" si="19"/>
        <v>0.69901749341001673</v>
      </c>
      <c r="U71" s="2">
        <v>5277</v>
      </c>
      <c r="V71" s="7">
        <f t="shared" si="20"/>
        <v>0.68836420558309419</v>
      </c>
      <c r="W71" s="2">
        <v>5180</v>
      </c>
      <c r="X71" s="7">
        <f t="shared" si="21"/>
        <v>0.62065660196501315</v>
      </c>
    </row>
    <row r="72" spans="1:24" x14ac:dyDescent="0.25">
      <c r="A72" s="2" t="s">
        <v>4</v>
      </c>
      <c r="B72" s="2" t="s">
        <v>76</v>
      </c>
      <c r="C72" s="10">
        <v>444</v>
      </c>
      <c r="D72" s="10">
        <f t="shared" si="11"/>
        <v>444</v>
      </c>
      <c r="E72" s="10">
        <v>603</v>
      </c>
      <c r="F72" s="10">
        <f t="shared" si="12"/>
        <v>603</v>
      </c>
      <c r="G72" s="2">
        <v>171</v>
      </c>
      <c r="H72" s="7">
        <f t="shared" si="13"/>
        <v>0.38513513513513514</v>
      </c>
      <c r="I72" s="2">
        <v>322</v>
      </c>
      <c r="J72" s="7">
        <f t="shared" si="14"/>
        <v>0.72522522522522526</v>
      </c>
      <c r="K72" s="2">
        <v>293</v>
      </c>
      <c r="L72" s="7">
        <f t="shared" si="15"/>
        <v>0.48590381426202323</v>
      </c>
      <c r="M72" s="2">
        <v>229</v>
      </c>
      <c r="N72" s="7">
        <f t="shared" si="16"/>
        <v>0.51576576576576572</v>
      </c>
      <c r="O72" s="2">
        <v>192</v>
      </c>
      <c r="P72" s="7">
        <f t="shared" si="17"/>
        <v>0.31840796019900497</v>
      </c>
      <c r="Q72" s="2">
        <v>326</v>
      </c>
      <c r="R72" s="7">
        <f t="shared" si="18"/>
        <v>0.73423423423423428</v>
      </c>
      <c r="S72" s="2">
        <v>263</v>
      </c>
      <c r="T72" s="7">
        <f t="shared" si="19"/>
        <v>0.4361525704809287</v>
      </c>
      <c r="U72" s="2">
        <v>287</v>
      </c>
      <c r="V72" s="7">
        <f t="shared" si="20"/>
        <v>0.64639639639639634</v>
      </c>
      <c r="W72" s="2">
        <v>330</v>
      </c>
      <c r="X72" s="7">
        <f t="shared" si="21"/>
        <v>0.54726368159203975</v>
      </c>
    </row>
    <row r="73" spans="1:24" x14ac:dyDescent="0.25">
      <c r="A73" s="2" t="s">
        <v>5</v>
      </c>
      <c r="B73" s="2" t="s">
        <v>77</v>
      </c>
      <c r="C73" s="10">
        <v>278</v>
      </c>
      <c r="D73" s="10">
        <f t="shared" si="11"/>
        <v>278</v>
      </c>
      <c r="E73" s="10">
        <v>338</v>
      </c>
      <c r="F73" s="10">
        <f t="shared" si="12"/>
        <v>338</v>
      </c>
      <c r="G73" s="2">
        <v>220</v>
      </c>
      <c r="H73" s="7">
        <f t="shared" si="13"/>
        <v>0.79136690647482011</v>
      </c>
      <c r="I73" s="2">
        <v>220</v>
      </c>
      <c r="J73" s="7">
        <f t="shared" si="14"/>
        <v>0.79136690647482011</v>
      </c>
      <c r="K73" s="2">
        <v>223</v>
      </c>
      <c r="L73" s="7">
        <f t="shared" si="15"/>
        <v>0.65976331360946749</v>
      </c>
      <c r="M73" s="2">
        <v>250</v>
      </c>
      <c r="N73" s="7">
        <f t="shared" si="16"/>
        <v>0.89928057553956831</v>
      </c>
      <c r="O73" s="2">
        <v>218</v>
      </c>
      <c r="P73" s="7">
        <f t="shared" si="17"/>
        <v>0.6449704142011834</v>
      </c>
      <c r="Q73" s="2">
        <v>271</v>
      </c>
      <c r="R73" s="7">
        <f t="shared" si="18"/>
        <v>0.97482014388489213</v>
      </c>
      <c r="S73" s="2">
        <v>230</v>
      </c>
      <c r="T73" s="7">
        <f t="shared" si="19"/>
        <v>0.68047337278106512</v>
      </c>
      <c r="U73" s="2">
        <v>240</v>
      </c>
      <c r="V73" s="7">
        <f t="shared" si="20"/>
        <v>0.86330935251798557</v>
      </c>
      <c r="W73" s="2">
        <v>232</v>
      </c>
      <c r="X73" s="7">
        <f t="shared" si="21"/>
        <v>0.68639053254437865</v>
      </c>
    </row>
    <row r="74" spans="1:24" x14ac:dyDescent="0.25">
      <c r="A74" s="2" t="s">
        <v>2</v>
      </c>
      <c r="B74" s="2" t="s">
        <v>78</v>
      </c>
      <c r="C74" s="10">
        <v>360</v>
      </c>
      <c r="D74" s="10">
        <f t="shared" si="11"/>
        <v>360</v>
      </c>
      <c r="E74" s="10">
        <v>327</v>
      </c>
      <c r="F74" s="10">
        <f t="shared" si="12"/>
        <v>327</v>
      </c>
      <c r="G74" s="2">
        <v>304</v>
      </c>
      <c r="H74" s="7">
        <f t="shared" si="13"/>
        <v>0.84444444444444444</v>
      </c>
      <c r="I74" s="2">
        <v>314</v>
      </c>
      <c r="J74" s="7">
        <f t="shared" si="14"/>
        <v>0.87222222222222223</v>
      </c>
      <c r="K74" s="2">
        <v>344</v>
      </c>
      <c r="L74" s="7">
        <f t="shared" si="15"/>
        <v>1.0519877675840978</v>
      </c>
      <c r="M74" s="2">
        <v>329</v>
      </c>
      <c r="N74" s="7">
        <f t="shared" si="16"/>
        <v>0.91388888888888886</v>
      </c>
      <c r="O74" s="2">
        <v>305</v>
      </c>
      <c r="P74" s="7">
        <f t="shared" si="17"/>
        <v>0.93272171253822633</v>
      </c>
      <c r="Q74" s="2">
        <v>358</v>
      </c>
      <c r="R74" s="7">
        <f t="shared" si="18"/>
        <v>0.99444444444444446</v>
      </c>
      <c r="S74" s="2">
        <v>336</v>
      </c>
      <c r="T74" s="7">
        <f t="shared" si="19"/>
        <v>1.0275229357798166</v>
      </c>
      <c r="U74" s="2">
        <v>331</v>
      </c>
      <c r="V74" s="7">
        <f t="shared" si="20"/>
        <v>0.9194444444444444</v>
      </c>
      <c r="W74" s="2">
        <v>322</v>
      </c>
      <c r="X74" s="7">
        <f t="shared" si="21"/>
        <v>0.98470948012232418</v>
      </c>
    </row>
    <row r="75" spans="1:24" x14ac:dyDescent="0.25">
      <c r="A75" s="2" t="s">
        <v>2</v>
      </c>
      <c r="B75" s="2" t="s">
        <v>79</v>
      </c>
      <c r="C75" s="10">
        <v>1073</v>
      </c>
      <c r="D75" s="10">
        <f t="shared" si="11"/>
        <v>1073</v>
      </c>
      <c r="E75" s="10">
        <v>1185</v>
      </c>
      <c r="F75" s="10">
        <f t="shared" si="12"/>
        <v>1185</v>
      </c>
      <c r="G75" s="2">
        <v>756</v>
      </c>
      <c r="H75" s="7">
        <f t="shared" si="13"/>
        <v>0.70456663560111832</v>
      </c>
      <c r="I75" s="2">
        <v>751</v>
      </c>
      <c r="J75" s="7">
        <f t="shared" si="14"/>
        <v>0.69990680335507927</v>
      </c>
      <c r="K75" s="2">
        <v>712</v>
      </c>
      <c r="L75" s="7">
        <f t="shared" si="15"/>
        <v>0.60084388185654003</v>
      </c>
      <c r="M75" s="2">
        <v>673</v>
      </c>
      <c r="N75" s="7">
        <f t="shared" si="16"/>
        <v>0.62721342031686855</v>
      </c>
      <c r="O75" s="2">
        <v>692</v>
      </c>
      <c r="P75" s="7">
        <f t="shared" si="17"/>
        <v>0.58396624472573844</v>
      </c>
      <c r="Q75" s="2">
        <v>739</v>
      </c>
      <c r="R75" s="7">
        <f t="shared" si="18"/>
        <v>0.68872320596458525</v>
      </c>
      <c r="S75" s="2">
        <v>776</v>
      </c>
      <c r="T75" s="7">
        <f t="shared" si="19"/>
        <v>0.65485232067510546</v>
      </c>
      <c r="U75" s="2">
        <v>638</v>
      </c>
      <c r="V75" s="7">
        <f t="shared" si="20"/>
        <v>0.59459459459459463</v>
      </c>
      <c r="W75" s="2">
        <v>761</v>
      </c>
      <c r="X75" s="7">
        <f t="shared" si="21"/>
        <v>0.64219409282700424</v>
      </c>
    </row>
    <row r="76" spans="1:24" x14ac:dyDescent="0.25">
      <c r="A76" s="2" t="s">
        <v>3</v>
      </c>
      <c r="B76" s="2" t="s">
        <v>80</v>
      </c>
      <c r="C76" s="10">
        <v>96</v>
      </c>
      <c r="D76" s="10">
        <f t="shared" si="11"/>
        <v>96</v>
      </c>
      <c r="E76" s="10">
        <v>125</v>
      </c>
      <c r="F76" s="10">
        <f t="shared" si="12"/>
        <v>125</v>
      </c>
      <c r="G76" s="2">
        <v>105</v>
      </c>
      <c r="H76" s="7">
        <f t="shared" si="13"/>
        <v>1.09375</v>
      </c>
      <c r="I76" s="2">
        <v>104</v>
      </c>
      <c r="J76" s="7">
        <f t="shared" si="14"/>
        <v>1.0833333333333333</v>
      </c>
      <c r="K76" s="2">
        <v>115</v>
      </c>
      <c r="L76" s="7">
        <f t="shared" si="15"/>
        <v>0.92</v>
      </c>
      <c r="M76" s="2">
        <v>104</v>
      </c>
      <c r="N76" s="7">
        <f t="shared" si="16"/>
        <v>1.0833333333333333</v>
      </c>
      <c r="O76" s="2">
        <v>111</v>
      </c>
      <c r="P76" s="7">
        <f t="shared" si="17"/>
        <v>0.88800000000000001</v>
      </c>
      <c r="Q76" s="2">
        <v>114</v>
      </c>
      <c r="R76" s="7">
        <f t="shared" si="18"/>
        <v>1.1875</v>
      </c>
      <c r="S76" s="2">
        <v>117</v>
      </c>
      <c r="T76" s="7">
        <f t="shared" si="19"/>
        <v>0.93600000000000005</v>
      </c>
      <c r="U76" s="2">
        <v>94</v>
      </c>
      <c r="V76" s="7">
        <f t="shared" si="20"/>
        <v>0.97916666666666663</v>
      </c>
      <c r="W76" s="2">
        <v>111</v>
      </c>
      <c r="X76" s="7">
        <f t="shared" si="21"/>
        <v>0.88800000000000001</v>
      </c>
    </row>
    <row r="77" spans="1:24" x14ac:dyDescent="0.25">
      <c r="A77" s="2" t="s">
        <v>4</v>
      </c>
      <c r="B77" s="2" t="s">
        <v>81</v>
      </c>
      <c r="C77" s="10">
        <v>229</v>
      </c>
      <c r="D77" s="10">
        <f t="shared" si="11"/>
        <v>229</v>
      </c>
      <c r="E77" s="10">
        <v>201</v>
      </c>
      <c r="F77" s="10">
        <f t="shared" si="12"/>
        <v>201</v>
      </c>
      <c r="G77" s="2">
        <v>233</v>
      </c>
      <c r="H77" s="7">
        <f t="shared" si="13"/>
        <v>1.017467248908297</v>
      </c>
      <c r="I77" s="2">
        <v>255</v>
      </c>
      <c r="J77" s="7">
        <f t="shared" si="14"/>
        <v>1.1135371179039302</v>
      </c>
      <c r="K77" s="2">
        <v>224</v>
      </c>
      <c r="L77" s="7">
        <f t="shared" si="15"/>
        <v>1.1144278606965174</v>
      </c>
      <c r="M77" s="2">
        <v>231</v>
      </c>
      <c r="N77" s="7">
        <f t="shared" si="16"/>
        <v>1.0087336244541485</v>
      </c>
      <c r="O77" s="2">
        <v>204</v>
      </c>
      <c r="P77" s="7">
        <f t="shared" si="17"/>
        <v>1.0149253731343284</v>
      </c>
      <c r="Q77" s="2">
        <v>264</v>
      </c>
      <c r="R77" s="7">
        <f t="shared" si="18"/>
        <v>1.1528384279475983</v>
      </c>
      <c r="S77" s="2">
        <v>211</v>
      </c>
      <c r="T77" s="7">
        <f t="shared" si="19"/>
        <v>1.0497512437810945</v>
      </c>
      <c r="U77" s="2">
        <v>211</v>
      </c>
      <c r="V77" s="7">
        <f t="shared" si="20"/>
        <v>0.92139737991266379</v>
      </c>
      <c r="W77" s="2">
        <v>187</v>
      </c>
      <c r="X77" s="7">
        <f t="shared" si="21"/>
        <v>0.93034825870646765</v>
      </c>
    </row>
    <row r="78" spans="1:24" x14ac:dyDescent="0.25">
      <c r="A78" s="2" t="s">
        <v>2</v>
      </c>
      <c r="B78" s="2" t="s">
        <v>82</v>
      </c>
      <c r="C78" s="10">
        <v>6502</v>
      </c>
      <c r="D78" s="10">
        <f t="shared" si="11"/>
        <v>6502</v>
      </c>
      <c r="E78" s="10">
        <v>6441</v>
      </c>
      <c r="F78" s="10">
        <f t="shared" si="12"/>
        <v>6441</v>
      </c>
      <c r="G78" s="2">
        <v>4578</v>
      </c>
      <c r="H78" s="7">
        <f t="shared" si="13"/>
        <v>0.70409104890802832</v>
      </c>
      <c r="I78" s="2">
        <v>4509</v>
      </c>
      <c r="J78" s="7">
        <f t="shared" si="14"/>
        <v>0.69347892956013535</v>
      </c>
      <c r="K78" s="2">
        <v>4544</v>
      </c>
      <c r="L78" s="7">
        <f t="shared" si="15"/>
        <v>0.70548051544791179</v>
      </c>
      <c r="M78" s="2">
        <v>4230</v>
      </c>
      <c r="N78" s="7">
        <f t="shared" si="16"/>
        <v>0.65056905567517687</v>
      </c>
      <c r="O78" s="2">
        <v>4637</v>
      </c>
      <c r="P78" s="7">
        <f t="shared" si="17"/>
        <v>0.71991926719453503</v>
      </c>
      <c r="Q78" s="2">
        <v>4309</v>
      </c>
      <c r="R78" s="7">
        <f t="shared" si="18"/>
        <v>0.66271916333435865</v>
      </c>
      <c r="S78" s="2">
        <v>4630</v>
      </c>
      <c r="T78" s="7">
        <f t="shared" si="19"/>
        <v>0.71883247942866013</v>
      </c>
      <c r="U78" s="2">
        <v>4003</v>
      </c>
      <c r="V78" s="7">
        <f t="shared" si="20"/>
        <v>0.61565672100892033</v>
      </c>
      <c r="W78" s="2">
        <v>4630</v>
      </c>
      <c r="X78" s="7">
        <f t="shared" si="21"/>
        <v>0.71883247942866013</v>
      </c>
    </row>
    <row r="79" spans="1:24" x14ac:dyDescent="0.25">
      <c r="A79" s="2" t="s">
        <v>2</v>
      </c>
      <c r="B79" s="2" t="s">
        <v>83</v>
      </c>
      <c r="C79" s="10">
        <v>4483</v>
      </c>
      <c r="D79" s="10">
        <f t="shared" si="11"/>
        <v>4483</v>
      </c>
      <c r="E79" s="10">
        <v>4437</v>
      </c>
      <c r="F79" s="10">
        <f t="shared" si="12"/>
        <v>4437</v>
      </c>
      <c r="G79" s="2">
        <v>3393</v>
      </c>
      <c r="H79" s="7">
        <f t="shared" si="13"/>
        <v>0.75685924604059784</v>
      </c>
      <c r="I79" s="2">
        <v>3252</v>
      </c>
      <c r="J79" s="7">
        <f t="shared" si="14"/>
        <v>0.72540709346419807</v>
      </c>
      <c r="K79" s="2">
        <v>3343</v>
      </c>
      <c r="L79" s="7">
        <f t="shared" si="15"/>
        <v>0.75343700698670268</v>
      </c>
      <c r="M79" s="2">
        <v>2764</v>
      </c>
      <c r="N79" s="7">
        <f t="shared" si="16"/>
        <v>0.61655141646219047</v>
      </c>
      <c r="O79" s="2">
        <v>3105</v>
      </c>
      <c r="P79" s="7">
        <f t="shared" si="17"/>
        <v>0.69979716024340766</v>
      </c>
      <c r="Q79" s="2">
        <v>3127</v>
      </c>
      <c r="R79" s="7">
        <f t="shared" si="18"/>
        <v>0.69752397947802813</v>
      </c>
      <c r="S79" s="2">
        <v>3449</v>
      </c>
      <c r="T79" s="7">
        <f t="shared" si="19"/>
        <v>0.77732702276312826</v>
      </c>
      <c r="U79" s="2">
        <v>3359</v>
      </c>
      <c r="V79" s="7">
        <f t="shared" si="20"/>
        <v>0.74927503903635961</v>
      </c>
      <c r="W79" s="2">
        <v>3287</v>
      </c>
      <c r="X79" s="7">
        <f t="shared" si="21"/>
        <v>0.74081586657651566</v>
      </c>
    </row>
    <row r="81" spans="1:64" s="22" customFormat="1" x14ac:dyDescent="0.25">
      <c r="A81" s="12"/>
      <c r="B81" s="17" t="s">
        <v>89</v>
      </c>
      <c r="C81" s="18">
        <f>SUMIF($A$2:$A$79,"Norte",C$2:C$79)</f>
        <v>5989</v>
      </c>
      <c r="D81" s="18">
        <f>SUMIF($A$2:$A$79,"Norte",D$2:D$79)</f>
        <v>5989</v>
      </c>
      <c r="E81" s="18">
        <f>SUMIF($A$2:$A$79,"Norte",E$2:E$79)</f>
        <v>6758</v>
      </c>
      <c r="F81" s="18">
        <f>SUMIF($A$2:$A$79,"Norte",F$2:F$79)</f>
        <v>6758</v>
      </c>
      <c r="G81" s="23">
        <f>SUMIF($A$2:$A$79,"Norte",G$2:G$79)</f>
        <v>4818</v>
      </c>
      <c r="H81" s="24">
        <f t="shared" ref="H81:H84" si="22">G81/D81</f>
        <v>0.80447487059609279</v>
      </c>
      <c r="I81" s="23">
        <f>SUMIF($A$2:$A$79,"Norte",I$2:I$79)</f>
        <v>4790</v>
      </c>
      <c r="J81" s="24">
        <f t="shared" ref="J81:J84" si="23">I81/D81</f>
        <v>0.79979963265987641</v>
      </c>
      <c r="K81" s="23">
        <f>SUMIF($A$2:$A$79,"Norte",K$2:K$79)</f>
        <v>3826</v>
      </c>
      <c r="L81" s="24">
        <f>K81/F81</f>
        <v>0.56614382953536546</v>
      </c>
      <c r="M81" s="23">
        <f>SUMIF($A$2:$A$79,"Norte",M$2:M$79)</f>
        <v>3833</v>
      </c>
      <c r="N81" s="24">
        <f t="shared" ref="N81:N84" si="24">M81/D81</f>
        <v>0.64000667891133745</v>
      </c>
      <c r="O81" s="23">
        <f>SUMIF($A$2:$A$79,"Norte",O$2:O$79)</f>
        <v>3386</v>
      </c>
      <c r="P81" s="24">
        <f>O81/F81</f>
        <v>0.5010358094110684</v>
      </c>
      <c r="Q81" s="23">
        <f>SUMIF($A$2:$A$79,"Norte",Q$2:Q$79)</f>
        <v>4699</v>
      </c>
      <c r="R81" s="24">
        <f t="shared" ref="R81:R84" si="25">Q81/D81</f>
        <v>0.7846051093671732</v>
      </c>
      <c r="S81" s="23">
        <f>SUMIF($A$2:$A$79,"Norte",S$2:S$79)</f>
        <v>4215</v>
      </c>
      <c r="T81" s="24">
        <f>S81/F81</f>
        <v>0.62370523823616453</v>
      </c>
      <c r="U81" s="23">
        <f>SUMIF($A$2:$A$79,"Norte",U$2:U$79)</f>
        <v>3952</v>
      </c>
      <c r="V81" s="24">
        <f t="shared" ref="V81:V84" si="26">U81/D81</f>
        <v>0.65987644014025715</v>
      </c>
      <c r="W81" s="23">
        <f>SUMIF($A$2:$A$79,"Norte",W$2:W$79)</f>
        <v>3985</v>
      </c>
      <c r="X81" s="24">
        <f>W81/F81</f>
        <v>0.58967150044391836</v>
      </c>
    </row>
    <row r="82" spans="1:64" s="22" customFormat="1" x14ac:dyDescent="0.25">
      <c r="A82" s="12"/>
      <c r="B82" s="17" t="s">
        <v>90</v>
      </c>
      <c r="C82" s="18">
        <f>SUMIF($A$2:$A$79,"Central",C$2:C$79)</f>
        <v>7022</v>
      </c>
      <c r="D82" s="18">
        <f>SUMIF($A$2:$A$79,"Central",D$2:D$79)</f>
        <v>7022</v>
      </c>
      <c r="E82" s="18">
        <f>SUMIF($A$2:$A$79,"Central",E$2:E$79)</f>
        <v>7830</v>
      </c>
      <c r="F82" s="18">
        <f>SUMIF($A$2:$A$79,"Central",F$2:F$79)</f>
        <v>7830</v>
      </c>
      <c r="G82" s="23">
        <f>SUMIF($A$2:$A$79,"Central",G$2:G$79)</f>
        <v>4461</v>
      </c>
      <c r="H82" s="24">
        <f t="shared" si="22"/>
        <v>0.6352890914269439</v>
      </c>
      <c r="I82" s="23">
        <f>SUMIF($A$2:$A$79,"Central",I$2:I$79)</f>
        <v>4793</v>
      </c>
      <c r="J82" s="24">
        <f t="shared" si="23"/>
        <v>0.68256906864141276</v>
      </c>
      <c r="K82" s="23">
        <f>SUMIF($A$2:$A$79,"Central",K$2:K$79)</f>
        <v>3716</v>
      </c>
      <c r="L82" s="24">
        <f t="shared" ref="L82:L85" si="27">K82/F82</f>
        <v>0.47458492975734357</v>
      </c>
      <c r="M82" s="23">
        <f>SUMIF($A$2:$A$79,"Central",M$2:M$79)</f>
        <v>3850</v>
      </c>
      <c r="N82" s="24">
        <f t="shared" si="24"/>
        <v>0.54827684420393052</v>
      </c>
      <c r="O82" s="23">
        <f>SUMIF($A$2:$A$79,"Central",O$2:O$79)</f>
        <v>3471</v>
      </c>
      <c r="P82" s="24">
        <f t="shared" ref="P82:P85" si="28">O82/F82</f>
        <v>0.44329501915708813</v>
      </c>
      <c r="Q82" s="23">
        <f>SUMIF($A$2:$A$79,"Central",Q$2:Q$79)</f>
        <v>4660</v>
      </c>
      <c r="R82" s="24">
        <f t="shared" si="25"/>
        <v>0.66362859584164058</v>
      </c>
      <c r="S82" s="23">
        <f>SUMIF($A$2:$A$79,"Central",S$2:S$79)</f>
        <v>3995</v>
      </c>
      <c r="T82" s="24">
        <f t="shared" ref="T82:T85" si="29">S82/F82</f>
        <v>0.51021711366538958</v>
      </c>
      <c r="U82" s="23">
        <f>SUMIF($A$2:$A$79,"Central",U$2:U$79)</f>
        <v>4166</v>
      </c>
      <c r="V82" s="24">
        <f t="shared" si="26"/>
        <v>0.59327826829962971</v>
      </c>
      <c r="W82" s="23">
        <f>SUMIF($A$2:$A$79,"Central",W$2:W$79)</f>
        <v>4132</v>
      </c>
      <c r="X82" s="24">
        <f t="shared" ref="X82:X85" si="30">W82/F82</f>
        <v>0.52771392081736912</v>
      </c>
    </row>
    <row r="83" spans="1:64" s="22" customFormat="1" x14ac:dyDescent="0.25">
      <c r="A83" s="12"/>
      <c r="B83" s="17" t="s">
        <v>91</v>
      </c>
      <c r="C83" s="18">
        <f>SUMIF($A$2:$A$79,"Metropolitana",C$2:C$79)</f>
        <v>33057</v>
      </c>
      <c r="D83" s="18">
        <f>SUMIF($A$2:$A$79,"Metropolitana",D$2:D$79)</f>
        <v>33057</v>
      </c>
      <c r="E83" s="18">
        <f>SUMIF($A$2:$A$79,"Metropolitana",E$2:E$79)</f>
        <v>34237</v>
      </c>
      <c r="F83" s="18">
        <f>SUMIF($A$2:$A$79,"Metropolitana",F$2:F$79)</f>
        <v>34237</v>
      </c>
      <c r="G83" s="23">
        <f>SUMIF($A$2:$A$79,"Metropolitana",G$2:G$79)</f>
        <v>25415</v>
      </c>
      <c r="H83" s="24">
        <f t="shared" si="22"/>
        <v>0.76882354720634061</v>
      </c>
      <c r="I83" s="23">
        <f>SUMIF($A$2:$A$79,"Metropolitana",I$2:I$79)</f>
        <v>25306</v>
      </c>
      <c r="J83" s="24">
        <f t="shared" si="23"/>
        <v>0.76552621229996676</v>
      </c>
      <c r="K83" s="23">
        <f>SUMIF($A$2:$A$79,"Metropolitana",K$2:K$79)</f>
        <v>21894</v>
      </c>
      <c r="L83" s="24">
        <f t="shared" si="27"/>
        <v>0.63948359961445222</v>
      </c>
      <c r="M83" s="23">
        <f>SUMIF($A$2:$A$79,"Metropolitana",M$2:M$79)</f>
        <v>22020</v>
      </c>
      <c r="N83" s="24">
        <f t="shared" si="24"/>
        <v>0.66612215264543062</v>
      </c>
      <c r="O83" s="23">
        <f>SUMIF($A$2:$A$79,"Metropolitana",O$2:O$79)</f>
        <v>21845</v>
      </c>
      <c r="P83" s="24">
        <f t="shared" si="28"/>
        <v>0.63805239945088643</v>
      </c>
      <c r="Q83" s="23">
        <f>SUMIF($A$2:$A$79,"Metropolitana",Q$2:Q$79)</f>
        <v>24611</v>
      </c>
      <c r="R83" s="24">
        <f t="shared" si="25"/>
        <v>0.74450192092446377</v>
      </c>
      <c r="S83" s="23">
        <f>SUMIF($A$2:$A$79,"Metropolitana",S$2:S$79)</f>
        <v>24069</v>
      </c>
      <c r="T83" s="24">
        <f t="shared" si="29"/>
        <v>0.70301136197680869</v>
      </c>
      <c r="U83" s="23">
        <f>SUMIF($A$2:$A$79,"Metropolitana",U$2:U$79)</f>
        <v>21296</v>
      </c>
      <c r="V83" s="24">
        <f t="shared" si="26"/>
        <v>0.64422058868015852</v>
      </c>
      <c r="W83" s="23">
        <f>SUMIF($A$2:$A$79,"Metropolitana",W$2:W$79)</f>
        <v>23141</v>
      </c>
      <c r="X83" s="24">
        <f t="shared" si="30"/>
        <v>0.67590618336886998</v>
      </c>
    </row>
    <row r="84" spans="1:64" s="22" customFormat="1" x14ac:dyDescent="0.25">
      <c r="A84" s="12"/>
      <c r="B84" s="17" t="s">
        <v>92</v>
      </c>
      <c r="C84" s="18">
        <f>SUMIF($A$2:$A$79,"sul",C$2:C$79)</f>
        <v>8857</v>
      </c>
      <c r="D84" s="18">
        <f>SUMIF($A$2:$A$79,"sul",D$2:D$79)</f>
        <v>8857</v>
      </c>
      <c r="E84" s="18">
        <f>SUMIF($A$2:$A$79,"sul",E$2:E$79)</f>
        <v>9493</v>
      </c>
      <c r="F84" s="18">
        <f>SUMIF($A$2:$A$79,"sul",F$2:F$79)</f>
        <v>9493</v>
      </c>
      <c r="G84" s="23">
        <f>SUMIF($A$2:$A$79,"sul",G$2:G$79)</f>
        <v>6629</v>
      </c>
      <c r="H84" s="24">
        <f t="shared" si="22"/>
        <v>0.74844755560573561</v>
      </c>
      <c r="I84" s="23">
        <f>SUMIF($A$2:$A$79,"sul",I$2:I$79)</f>
        <v>6678</v>
      </c>
      <c r="J84" s="24">
        <f t="shared" si="23"/>
        <v>0.75397990290165973</v>
      </c>
      <c r="K84" s="23">
        <f>SUMIF($A$2:$A$79,"sul",K$2:K$79)</f>
        <v>5485</v>
      </c>
      <c r="L84" s="24">
        <f t="shared" si="27"/>
        <v>0.57779416412093121</v>
      </c>
      <c r="M84" s="23">
        <f>SUMIF($A$2:$A$79,"sul",M$2:M$79)</f>
        <v>5815</v>
      </c>
      <c r="N84" s="24">
        <f t="shared" si="24"/>
        <v>0.65654284746528169</v>
      </c>
      <c r="O84" s="23">
        <f>SUMIF($A$2:$A$79,"sul",O$2:O$79)</f>
        <v>5588</v>
      </c>
      <c r="P84" s="24">
        <f t="shared" si="28"/>
        <v>0.58864426419466975</v>
      </c>
      <c r="Q84" s="23">
        <f>SUMIF($A$2:$A$79,"sul",Q$2:Q$79)</f>
        <v>6754</v>
      </c>
      <c r="R84" s="24">
        <f t="shared" si="25"/>
        <v>0.76256068646268493</v>
      </c>
      <c r="S84" s="23">
        <f>SUMIF($A$2:$A$79,"sul",S$2:S$79)</f>
        <v>6360</v>
      </c>
      <c r="T84" s="24">
        <f t="shared" si="29"/>
        <v>0.6699673443590014</v>
      </c>
      <c r="U84" s="23">
        <f>SUMIF($A$2:$A$79,"sul",U$2:U$79)</f>
        <v>5620</v>
      </c>
      <c r="V84" s="24">
        <f t="shared" si="26"/>
        <v>0.63452636332844081</v>
      </c>
      <c r="W84" s="23">
        <f>SUMIF($A$2:$A$79,"sul",W$2:W$79)</f>
        <v>6260</v>
      </c>
      <c r="X84" s="24">
        <f t="shared" si="30"/>
        <v>0.65943326661750767</v>
      </c>
    </row>
    <row r="85" spans="1:64" s="22" customFormat="1" x14ac:dyDescent="0.25">
      <c r="A85" s="12"/>
      <c r="B85" s="19" t="s">
        <v>88</v>
      </c>
      <c r="C85" s="20">
        <f>SUM(C2:C79)</f>
        <v>54925</v>
      </c>
      <c r="D85" s="20">
        <f>SUM(D2:D79)</f>
        <v>54925</v>
      </c>
      <c r="E85" s="20">
        <f>SUM(E2:E79)</f>
        <v>58318</v>
      </c>
      <c r="F85" s="20">
        <f>SUM(F2:F79)</f>
        <v>58318</v>
      </c>
      <c r="G85" s="19">
        <f>SUM(G2:G79)</f>
        <v>41323</v>
      </c>
      <c r="H85" s="21">
        <f>G85/D85</f>
        <v>0.75235320892125623</v>
      </c>
      <c r="I85" s="19">
        <f>SUM(I2:I79)</f>
        <v>41567</v>
      </c>
      <c r="J85" s="21">
        <f>I85/D85</f>
        <v>0.7567956304050979</v>
      </c>
      <c r="K85" s="19">
        <f>SUM(K2:K79)</f>
        <v>34921</v>
      </c>
      <c r="L85" s="21">
        <f t="shared" si="27"/>
        <v>0.59880311396138408</v>
      </c>
      <c r="M85" s="19">
        <f>SUM(M2:M79)</f>
        <v>35518</v>
      </c>
      <c r="N85" s="21">
        <f>M85/D85</f>
        <v>0.6466636322257624</v>
      </c>
      <c r="O85" s="19">
        <f>SUM(O2:O79)</f>
        <v>34290</v>
      </c>
      <c r="P85" s="21">
        <f t="shared" si="28"/>
        <v>0.58798312699338107</v>
      </c>
      <c r="Q85" s="19">
        <f>SUM(Q2:Q79)</f>
        <v>40724</v>
      </c>
      <c r="R85" s="21">
        <f>Q85/D85</f>
        <v>0.74144742831133359</v>
      </c>
      <c r="S85" s="19">
        <f>SUM(S2:S79)</f>
        <v>38639</v>
      </c>
      <c r="T85" s="21">
        <f t="shared" si="29"/>
        <v>0.66255701498679653</v>
      </c>
      <c r="U85" s="19">
        <f>SUM(U2:U79)</f>
        <v>35034</v>
      </c>
      <c r="V85" s="21">
        <f>U85/D85</f>
        <v>0.63785161583978156</v>
      </c>
      <c r="W85" s="19">
        <f>SUM(W2:W79)</f>
        <v>37518</v>
      </c>
      <c r="X85" s="21">
        <f t="shared" si="30"/>
        <v>0.64333481943825233</v>
      </c>
    </row>
    <row r="88" spans="1:64" s="35" customFormat="1" x14ac:dyDescent="0.25">
      <c r="A88" s="43" t="s">
        <v>164</v>
      </c>
      <c r="B88" s="44"/>
      <c r="C88" s="44"/>
      <c r="D88" s="44"/>
    </row>
    <row r="89" spans="1:64" s="61" customFormat="1" ht="12.75" x14ac:dyDescent="0.2">
      <c r="A89" s="61" t="s">
        <v>163</v>
      </c>
    </row>
    <row r="90" spans="1:64" s="63" customFormat="1" ht="12.75" x14ac:dyDescent="0.25">
      <c r="A90" s="60" t="s">
        <v>166</v>
      </c>
      <c r="B90" s="59"/>
      <c r="C90" s="59"/>
      <c r="D90" s="59"/>
    </row>
    <row r="91" spans="1:64" s="61" customFormat="1" x14ac:dyDescent="0.2">
      <c r="A91" s="62"/>
    </row>
    <row r="92" spans="1:64" s="63" customFormat="1" ht="12.75" x14ac:dyDescent="0.25">
      <c r="A92" s="63" t="s">
        <v>155</v>
      </c>
    </row>
    <row r="93" spans="1:64" s="81" customFormat="1" ht="12.75" x14ac:dyDescent="0.2">
      <c r="A93" s="64" t="s">
        <v>156</v>
      </c>
      <c r="B93" s="65"/>
      <c r="C93" s="80"/>
      <c r="D93" s="80"/>
      <c r="E93" s="80"/>
      <c r="F93" s="80"/>
      <c r="G93" s="80"/>
      <c r="H93" s="80"/>
      <c r="I93" s="80"/>
      <c r="J93" s="80"/>
      <c r="K93" s="80"/>
    </row>
    <row r="94" spans="1:64" s="81" customFormat="1" ht="12.75" x14ac:dyDescent="0.2">
      <c r="A94" s="65" t="s">
        <v>157</v>
      </c>
      <c r="B94" s="65"/>
      <c r="C94" s="80"/>
      <c r="D94" s="80"/>
      <c r="E94" s="80"/>
      <c r="F94" s="80"/>
      <c r="G94" s="80"/>
      <c r="H94" s="80"/>
      <c r="I94" s="80"/>
      <c r="J94" s="80"/>
      <c r="K94" s="80"/>
      <c r="AH94" s="81">
        <f>SUM(AH91:AQ91)</f>
        <v>0</v>
      </c>
      <c r="AR94" s="81">
        <f>SUM(AR91:BA91)</f>
        <v>0</v>
      </c>
      <c r="BB94" s="81">
        <f>SUM(BB91:BK91)</f>
        <v>0</v>
      </c>
      <c r="BL94" s="81">
        <f>SUM(BL91:CF91)</f>
        <v>0</v>
      </c>
    </row>
    <row r="95" spans="1:64" s="81" customFormat="1" ht="12.75" x14ac:dyDescent="0.2">
      <c r="A95" s="66"/>
      <c r="B95" s="65"/>
      <c r="C95" s="82"/>
      <c r="D95" s="82"/>
      <c r="E95" s="82"/>
      <c r="F95" s="82"/>
      <c r="G95" s="82"/>
      <c r="H95" s="82"/>
      <c r="I95" s="82"/>
      <c r="J95" s="82"/>
      <c r="K95" s="82"/>
    </row>
    <row r="96" spans="1:64" s="81" customFormat="1" ht="12.75" x14ac:dyDescent="0.2">
      <c r="A96" s="66" t="s">
        <v>158</v>
      </c>
      <c r="B96" s="67" t="s">
        <v>159</v>
      </c>
      <c r="C96" s="82"/>
      <c r="D96" s="82"/>
      <c r="E96" s="82"/>
      <c r="F96" s="82"/>
      <c r="G96" s="82"/>
      <c r="H96" s="82"/>
      <c r="I96" s="82"/>
      <c r="J96" s="82"/>
      <c r="K96" s="82"/>
    </row>
    <row r="97" spans="1:11" s="81" customFormat="1" ht="12.75" x14ac:dyDescent="0.2">
      <c r="A97" s="66" t="s">
        <v>160</v>
      </c>
      <c r="B97" s="68" t="s">
        <v>161</v>
      </c>
      <c r="C97" s="82"/>
      <c r="D97" s="82"/>
      <c r="E97" s="82"/>
      <c r="F97" s="82"/>
      <c r="G97" s="82"/>
      <c r="H97" s="82"/>
      <c r="I97" s="82"/>
      <c r="J97" s="82"/>
      <c r="K97" s="82"/>
    </row>
    <row r="98" spans="1:11" s="61" customFormat="1" ht="12.75" x14ac:dyDescent="0.2"/>
  </sheetData>
  <hyperlinks>
    <hyperlink ref="B96" r:id="rId1"/>
    <hyperlink ref="B97" r:id="rId2"/>
    <hyperlink ref="A90" r:id="rId3"/>
  </hyperlinks>
  <pageMargins left="0.511811024" right="0.511811024" top="0.78740157499999996" bottom="0.78740157499999996" header="0.31496062000000002" footer="0.31496062000000002"/>
  <pageSetup paperSize="9" orientation="portrait"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topLeftCell="A52" workbookViewId="0">
      <selection activeCell="O85" sqref="O85"/>
    </sheetView>
  </sheetViews>
  <sheetFormatPr defaultRowHeight="15" x14ac:dyDescent="0.25"/>
  <cols>
    <col min="1" max="1" width="18.140625" style="12" customWidth="1"/>
    <col min="2" max="2" width="23.85546875" style="12" bestFit="1" customWidth="1"/>
    <col min="3" max="11" width="13" style="12" customWidth="1"/>
    <col min="12" max="12" width="10.140625" style="12" customWidth="1"/>
    <col min="13" max="16" width="14.28515625" style="12" customWidth="1"/>
    <col min="17" max="16384" width="9.140625" style="12"/>
  </cols>
  <sheetData>
    <row r="1" spans="1:16" ht="59.25" customHeight="1" x14ac:dyDescent="0.25">
      <c r="A1" s="13" t="s">
        <v>0</v>
      </c>
      <c r="B1" s="13" t="s">
        <v>1</v>
      </c>
      <c r="C1" s="15" t="s">
        <v>115</v>
      </c>
      <c r="D1" s="15" t="s">
        <v>123</v>
      </c>
      <c r="E1" s="15" t="s">
        <v>117</v>
      </c>
      <c r="F1" s="15" t="s">
        <v>119</v>
      </c>
      <c r="G1" s="15" t="s">
        <v>121</v>
      </c>
      <c r="H1" s="15" t="s">
        <v>131</v>
      </c>
      <c r="I1" s="15" t="s">
        <v>125</v>
      </c>
      <c r="J1" s="15" t="s">
        <v>127</v>
      </c>
      <c r="K1" s="15" t="s">
        <v>129</v>
      </c>
      <c r="L1" s="15" t="s">
        <v>132</v>
      </c>
      <c r="M1" s="15" t="s">
        <v>144</v>
      </c>
      <c r="N1" s="15" t="s">
        <v>145</v>
      </c>
      <c r="O1" s="15" t="s">
        <v>146</v>
      </c>
      <c r="P1" s="28" t="s">
        <v>147</v>
      </c>
    </row>
    <row r="2" spans="1:16" x14ac:dyDescent="0.25">
      <c r="A2" s="2" t="s">
        <v>2</v>
      </c>
      <c r="B2" s="2" t="s">
        <v>6</v>
      </c>
      <c r="C2" s="7">
        <f>'CV Rotina &lt;2A - procedência'!F2</f>
        <v>0.30423280423280424</v>
      </c>
      <c r="D2" s="7">
        <f>'CV Rotina &lt;2A - procedência'!N2</f>
        <v>0.83333333333333337</v>
      </c>
      <c r="E2" s="7">
        <f>'CV Rotina &lt;2A - procedência'!H2</f>
        <v>0.82804232804232802</v>
      </c>
      <c r="F2" s="7">
        <f>'CV Rotina &lt;2A - procedência'!J2</f>
        <v>0.84656084656084651</v>
      </c>
      <c r="G2" s="7">
        <f>'CV Rotina &lt;2A - procedência'!L2</f>
        <v>0.8306878306878307</v>
      </c>
      <c r="H2" s="7">
        <f>'CV Rotina &lt;2A - procedência'!V2</f>
        <v>0.8835978835978836</v>
      </c>
      <c r="I2" s="7">
        <f>'CV Rotina &lt;2A - procedência'!P2</f>
        <v>0.82539682539682535</v>
      </c>
      <c r="J2" s="7">
        <f>'CV Rotina &lt;2A - procedência'!R2</f>
        <v>0.83862433862433861</v>
      </c>
      <c r="K2" s="7">
        <f>'CV Rotina &lt;2A - procedência'!T2</f>
        <v>0.70105820105820105</v>
      </c>
      <c r="L2" s="7">
        <f>'CV Rotina &lt;2A - procedência'!X2</f>
        <v>0.82539682539682535</v>
      </c>
      <c r="M2" s="2">
        <f t="shared" ref="M2:M33" si="0">COUNTIF(C2:D2,"&gt;=0,9")</f>
        <v>0</v>
      </c>
      <c r="N2" s="2">
        <f t="shared" ref="N2:N33" si="1">COUNTIFS(E2:L2,"&gt;=0,95")</f>
        <v>0</v>
      </c>
      <c r="O2" s="2">
        <f>SUM(M2:N2)</f>
        <v>0</v>
      </c>
      <c r="P2" s="2">
        <f>COUNTIF(E2:H2,"&gt;=0,95")</f>
        <v>0</v>
      </c>
    </row>
    <row r="3" spans="1:16" x14ac:dyDescent="0.25">
      <c r="A3" s="2" t="s">
        <v>3</v>
      </c>
      <c r="B3" s="2" t="s">
        <v>7</v>
      </c>
      <c r="C3" s="7">
        <f>'CV Rotina &lt;2A - procedência'!F3</f>
        <v>0.55263157894736847</v>
      </c>
      <c r="D3" s="7">
        <f>'CV Rotina &lt;2A - procedência'!N3</f>
        <v>0.80526315789473679</v>
      </c>
      <c r="E3" s="7">
        <f>'CV Rotina &lt;2A - procedência'!H3</f>
        <v>0.73684210526315785</v>
      </c>
      <c r="F3" s="7">
        <f>'CV Rotina &lt;2A - procedência'!J3</f>
        <v>0.74210526315789471</v>
      </c>
      <c r="G3" s="7">
        <f>'CV Rotina &lt;2A - procedência'!L3</f>
        <v>0.84210526315789469</v>
      </c>
      <c r="H3" s="7">
        <f>'CV Rotina &lt;2A - procedência'!V3</f>
        <v>0.84210526315789469</v>
      </c>
      <c r="I3" s="7">
        <f>'CV Rotina &lt;2A - procedência'!P3</f>
        <v>0.8</v>
      </c>
      <c r="J3" s="7">
        <f>'CV Rotina &lt;2A - procedência'!R3</f>
        <v>0.67894736842105263</v>
      </c>
      <c r="K3" s="7">
        <f>'CV Rotina &lt;2A - procedência'!T3</f>
        <v>0.71578947368421053</v>
      </c>
      <c r="L3" s="7">
        <f>'CV Rotina &lt;2A - procedência'!X3</f>
        <v>0.71578947368421053</v>
      </c>
      <c r="M3" s="2">
        <f t="shared" si="0"/>
        <v>0</v>
      </c>
      <c r="N3" s="2">
        <f t="shared" si="1"/>
        <v>0</v>
      </c>
      <c r="O3" s="2">
        <f t="shared" ref="O3:O66" si="2">SUM(M3:N3)</f>
        <v>0</v>
      </c>
      <c r="P3" s="2">
        <f t="shared" ref="P3:P66" si="3">COUNTIF(E3:H3,"&gt;=0,95")</f>
        <v>0</v>
      </c>
    </row>
    <row r="4" spans="1:16" x14ac:dyDescent="0.25">
      <c r="A4" s="2" t="s">
        <v>4</v>
      </c>
      <c r="B4" s="2" t="s">
        <v>8</v>
      </c>
      <c r="C4" s="7">
        <f>'CV Rotina &lt;2A - procedência'!F4</f>
        <v>0.19047619047619047</v>
      </c>
      <c r="D4" s="7">
        <f>'CV Rotina &lt;2A - procedência'!N4</f>
        <v>0.30158730158730157</v>
      </c>
      <c r="E4" s="7">
        <f>'CV Rotina &lt;2A - procedência'!H4</f>
        <v>0.27777777777777779</v>
      </c>
      <c r="F4" s="7">
        <f>'CV Rotina &lt;2A - procedência'!J4</f>
        <v>0.2857142857142857</v>
      </c>
      <c r="G4" s="7">
        <f>'CV Rotina &lt;2A - procedência'!L4</f>
        <v>0.34920634920634919</v>
      </c>
      <c r="H4" s="7">
        <f>'CV Rotina &lt;2A - procedência'!V4</f>
        <v>0.35714285714285715</v>
      </c>
      <c r="I4" s="7">
        <f>'CV Rotina &lt;2A - procedência'!P4</f>
        <v>0.31746031746031744</v>
      </c>
      <c r="J4" s="7">
        <f>'CV Rotina &lt;2A - procedência'!R4</f>
        <v>0.14285714285714285</v>
      </c>
      <c r="K4" s="7">
        <f>'CV Rotina &lt;2A - procedência'!T4</f>
        <v>0.22222222222222221</v>
      </c>
      <c r="L4" s="7">
        <f>'CV Rotina &lt;2A - procedência'!X4</f>
        <v>0.22222222222222221</v>
      </c>
      <c r="M4" s="2">
        <f t="shared" si="0"/>
        <v>0</v>
      </c>
      <c r="N4" s="2">
        <f t="shared" si="1"/>
        <v>0</v>
      </c>
      <c r="O4" s="2">
        <f t="shared" si="2"/>
        <v>0</v>
      </c>
      <c r="P4" s="2">
        <f t="shared" si="3"/>
        <v>0</v>
      </c>
    </row>
    <row r="5" spans="1:16" x14ac:dyDescent="0.25">
      <c r="A5" s="2" t="s">
        <v>5</v>
      </c>
      <c r="B5" s="2" t="s">
        <v>9</v>
      </c>
      <c r="C5" s="7">
        <f>'CV Rotina &lt;2A - procedência'!F5</f>
        <v>0.88082901554404147</v>
      </c>
      <c r="D5" s="7">
        <f>'CV Rotina &lt;2A - procedência'!N5</f>
        <v>0.74352331606217614</v>
      </c>
      <c r="E5" s="7">
        <f>'CV Rotina &lt;2A - procedência'!H5</f>
        <v>0.75388601036269431</v>
      </c>
      <c r="F5" s="7">
        <f>'CV Rotina &lt;2A - procedência'!J5</f>
        <v>0.74611398963730569</v>
      </c>
      <c r="G5" s="7">
        <f>'CV Rotina &lt;2A - procedência'!L5</f>
        <v>0.76424870466321249</v>
      </c>
      <c r="H5" s="7">
        <f>'CV Rotina &lt;2A - procedência'!V5</f>
        <v>0.93782383419689119</v>
      </c>
      <c r="I5" s="7">
        <f>'CV Rotina &lt;2A - procedência'!P5</f>
        <v>0.77979274611398963</v>
      </c>
      <c r="J5" s="7">
        <f>'CV Rotina &lt;2A - procedência'!R5</f>
        <v>0.18652849740932642</v>
      </c>
      <c r="K5" s="7">
        <f>'CV Rotina &lt;2A - procedência'!T5</f>
        <v>0.8704663212435233</v>
      </c>
      <c r="L5" s="7">
        <f>'CV Rotina &lt;2A - procedência'!X5</f>
        <v>0.86269430051813467</v>
      </c>
      <c r="M5" s="2">
        <f t="shared" si="0"/>
        <v>0</v>
      </c>
      <c r="N5" s="2">
        <f t="shared" si="1"/>
        <v>0</v>
      </c>
      <c r="O5" s="2">
        <f t="shared" si="2"/>
        <v>0</v>
      </c>
      <c r="P5" s="2">
        <f t="shared" si="3"/>
        <v>0</v>
      </c>
    </row>
    <row r="6" spans="1:16" x14ac:dyDescent="0.25">
      <c r="A6" s="2" t="s">
        <v>5</v>
      </c>
      <c r="B6" s="2" t="s">
        <v>10</v>
      </c>
      <c r="C6" s="7">
        <f>'CV Rotina &lt;2A - procedência'!F6</f>
        <v>0.7870967741935484</v>
      </c>
      <c r="D6" s="7">
        <f>'CV Rotina &lt;2A - procedência'!N6</f>
        <v>0.74193548387096775</v>
      </c>
      <c r="E6" s="7">
        <f>'CV Rotina &lt;2A - procedência'!H6</f>
        <v>0.77419354838709675</v>
      </c>
      <c r="F6" s="7">
        <f>'CV Rotina &lt;2A - procedência'!J6</f>
        <v>0.76129032258064511</v>
      </c>
      <c r="G6" s="7">
        <f>'CV Rotina &lt;2A - procedência'!L6</f>
        <v>0.74838709677419357</v>
      </c>
      <c r="H6" s="7">
        <f>'CV Rotina &lt;2A - procedência'!V6</f>
        <v>0.83870967741935487</v>
      </c>
      <c r="I6" s="7">
        <f>'CV Rotina &lt;2A - procedência'!P6</f>
        <v>0.78064516129032258</v>
      </c>
      <c r="J6" s="7">
        <f>'CV Rotina &lt;2A - procedência'!R6</f>
        <v>0.82580645161290323</v>
      </c>
      <c r="K6" s="7">
        <f>'CV Rotina &lt;2A - procedência'!T6</f>
        <v>0.89032258064516134</v>
      </c>
      <c r="L6" s="7">
        <f>'CV Rotina &lt;2A - procedência'!X6</f>
        <v>0.82580645161290323</v>
      </c>
      <c r="M6" s="2">
        <f t="shared" si="0"/>
        <v>0</v>
      </c>
      <c r="N6" s="2">
        <f t="shared" si="1"/>
        <v>0</v>
      </c>
      <c r="O6" s="2">
        <f t="shared" si="2"/>
        <v>0</v>
      </c>
      <c r="P6" s="2">
        <f t="shared" si="3"/>
        <v>0</v>
      </c>
    </row>
    <row r="7" spans="1:16" x14ac:dyDescent="0.25">
      <c r="A7" s="2" t="s">
        <v>4</v>
      </c>
      <c r="B7" s="2" t="s">
        <v>11</v>
      </c>
      <c r="C7" s="7">
        <f>'CV Rotina &lt;2A - procedência'!F7</f>
        <v>0.55000000000000004</v>
      </c>
      <c r="D7" s="7">
        <f>'CV Rotina &lt;2A - procedência'!N7</f>
        <v>0.97</v>
      </c>
      <c r="E7" s="7">
        <f>'CV Rotina &lt;2A - procedência'!H7</f>
        <v>0.96</v>
      </c>
      <c r="F7" s="7">
        <f>'CV Rotina &lt;2A - procedência'!J7</f>
        <v>0.94</v>
      </c>
      <c r="G7" s="7">
        <f>'CV Rotina &lt;2A - procedência'!L7</f>
        <v>1.01</v>
      </c>
      <c r="H7" s="7">
        <f>'CV Rotina &lt;2A - procedência'!V7</f>
        <v>0.95</v>
      </c>
      <c r="I7" s="7">
        <f>'CV Rotina &lt;2A - procedência'!P7</f>
        <v>1</v>
      </c>
      <c r="J7" s="7">
        <f>'CV Rotina &lt;2A - procedência'!R7</f>
        <v>3.47</v>
      </c>
      <c r="K7" s="7">
        <f>'CV Rotina &lt;2A - procedência'!T7</f>
        <v>0.9</v>
      </c>
      <c r="L7" s="7">
        <f>'CV Rotina &lt;2A - procedência'!X7</f>
        <v>0.86</v>
      </c>
      <c r="M7" s="2">
        <f t="shared" si="0"/>
        <v>1</v>
      </c>
      <c r="N7" s="2">
        <f t="shared" si="1"/>
        <v>5</v>
      </c>
      <c r="O7" s="2">
        <f t="shared" si="2"/>
        <v>6</v>
      </c>
      <c r="P7" s="2">
        <f t="shared" si="3"/>
        <v>3</v>
      </c>
    </row>
    <row r="8" spans="1:16" x14ac:dyDescent="0.25">
      <c r="A8" s="2" t="s">
        <v>5</v>
      </c>
      <c r="B8" s="2" t="s">
        <v>12</v>
      </c>
      <c r="C8" s="7">
        <f>'CV Rotina &lt;2A - procedência'!F8</f>
        <v>0.72544080604534</v>
      </c>
      <c r="D8" s="7">
        <f>'CV Rotina &lt;2A - procedência'!N8</f>
        <v>0.87909319899244331</v>
      </c>
      <c r="E8" s="7">
        <f>'CV Rotina &lt;2A - procedência'!H8</f>
        <v>0.91939546599496225</v>
      </c>
      <c r="F8" s="7">
        <f>'CV Rotina &lt;2A - procedência'!J8</f>
        <v>0.91939546599496225</v>
      </c>
      <c r="G8" s="7">
        <f>'CV Rotina &lt;2A - procedência'!L8</f>
        <v>0.89168765743073053</v>
      </c>
      <c r="H8" s="7">
        <f>'CV Rotina &lt;2A - procedência'!V8</f>
        <v>0.98236775818639799</v>
      </c>
      <c r="I8" s="7">
        <f>'CV Rotina &lt;2A - procedência'!P8</f>
        <v>0.853904282115869</v>
      </c>
      <c r="J8" s="7">
        <f>'CV Rotina &lt;2A - procedência'!R8</f>
        <v>0.11335012594458438</v>
      </c>
      <c r="K8" s="7">
        <f>'CV Rotina &lt;2A - procedência'!T8</f>
        <v>0.90428211586901763</v>
      </c>
      <c r="L8" s="7">
        <f>'CV Rotina &lt;2A - procedência'!X8</f>
        <v>0.8488664987405542</v>
      </c>
      <c r="M8" s="2">
        <f t="shared" si="0"/>
        <v>0</v>
      </c>
      <c r="N8" s="2">
        <f t="shared" si="1"/>
        <v>1</v>
      </c>
      <c r="O8" s="2">
        <f t="shared" si="2"/>
        <v>1</v>
      </c>
      <c r="P8" s="2">
        <f t="shared" si="3"/>
        <v>1</v>
      </c>
    </row>
    <row r="9" spans="1:16" x14ac:dyDescent="0.25">
      <c r="A9" s="2" t="s">
        <v>5</v>
      </c>
      <c r="B9" s="2" t="s">
        <v>13</v>
      </c>
      <c r="C9" s="7">
        <f>'CV Rotina &lt;2A - procedência'!F9</f>
        <v>1.078125</v>
      </c>
      <c r="D9" s="7">
        <f>'CV Rotina &lt;2A - procedência'!N9</f>
        <v>1.265625</v>
      </c>
      <c r="E9" s="7">
        <f>'CV Rotina &lt;2A - procedência'!H9</f>
        <v>1.015625</v>
      </c>
      <c r="F9" s="7">
        <f>'CV Rotina &lt;2A - procedência'!J9</f>
        <v>1.0625</v>
      </c>
      <c r="G9" s="7">
        <f>'CV Rotina &lt;2A - procedência'!L9</f>
        <v>1.3125</v>
      </c>
      <c r="H9" s="7">
        <f>'CV Rotina &lt;2A - procedência'!V9</f>
        <v>1.09375</v>
      </c>
      <c r="I9" s="7">
        <f>'CV Rotina &lt;2A - procedência'!P9</f>
        <v>1.234375</v>
      </c>
      <c r="J9" s="7">
        <f>'CV Rotina &lt;2A - procedência'!R9</f>
        <v>14.234375</v>
      </c>
      <c r="K9" s="7">
        <f>'CV Rotina &lt;2A - procedência'!T9</f>
        <v>0.890625</v>
      </c>
      <c r="L9" s="7">
        <f>'CV Rotina &lt;2A - procedência'!X9</f>
        <v>0.90625</v>
      </c>
      <c r="M9" s="2">
        <f t="shared" si="0"/>
        <v>2</v>
      </c>
      <c r="N9" s="2">
        <f t="shared" si="1"/>
        <v>6</v>
      </c>
      <c r="O9" s="2">
        <f t="shared" si="2"/>
        <v>8</v>
      </c>
      <c r="P9" s="2">
        <f t="shared" si="3"/>
        <v>4</v>
      </c>
    </row>
    <row r="10" spans="1:16" x14ac:dyDescent="0.25">
      <c r="A10" s="2" t="s">
        <v>2</v>
      </c>
      <c r="B10" s="2" t="s">
        <v>14</v>
      </c>
      <c r="C10" s="7">
        <f>'CV Rotina &lt;2A - procedência'!F10</f>
        <v>0.77050264550264547</v>
      </c>
      <c r="D10" s="7">
        <f>'CV Rotina &lt;2A - procedência'!N10</f>
        <v>0.78174603174603174</v>
      </c>
      <c r="E10" s="7">
        <f>'CV Rotina &lt;2A - procedência'!H10</f>
        <v>0.82076719576719581</v>
      </c>
      <c r="F10" s="7">
        <f>'CV Rotina &lt;2A - procedência'!J10</f>
        <v>0.80224867724867721</v>
      </c>
      <c r="G10" s="7">
        <f>'CV Rotina &lt;2A - procedência'!L10</f>
        <v>0.81216931216931221</v>
      </c>
      <c r="H10" s="7">
        <f>'CV Rotina &lt;2A - procedência'!V10</f>
        <v>0.71230158730158732</v>
      </c>
      <c r="I10" s="7">
        <f>'CV Rotina &lt;2A - procedência'!P10</f>
        <v>0.81349206349206349</v>
      </c>
      <c r="J10" s="7">
        <f>'CV Rotina &lt;2A - procedência'!R10</f>
        <v>7.8703703703703706E-2</v>
      </c>
      <c r="K10" s="7">
        <f>'CV Rotina &lt;2A - procedência'!T10</f>
        <v>0.73148148148148151</v>
      </c>
      <c r="L10" s="7">
        <f>'CV Rotina &lt;2A - procedência'!X10</f>
        <v>0.66865079365079361</v>
      </c>
      <c r="M10" s="2">
        <f t="shared" si="0"/>
        <v>0</v>
      </c>
      <c r="N10" s="2">
        <f t="shared" si="1"/>
        <v>0</v>
      </c>
      <c r="O10" s="2">
        <f t="shared" si="2"/>
        <v>0</v>
      </c>
      <c r="P10" s="2">
        <f t="shared" si="3"/>
        <v>0</v>
      </c>
    </row>
    <row r="11" spans="1:16" x14ac:dyDescent="0.25">
      <c r="A11" s="2" t="s">
        <v>5</v>
      </c>
      <c r="B11" s="2" t="s">
        <v>15</v>
      </c>
      <c r="C11" s="7">
        <f>'CV Rotina &lt;2A - procedência'!F11</f>
        <v>0.73825503355704702</v>
      </c>
      <c r="D11" s="7">
        <f>'CV Rotina &lt;2A - procedência'!N11</f>
        <v>0.98657718120805371</v>
      </c>
      <c r="E11" s="7">
        <f>'CV Rotina &lt;2A - procedência'!H11</f>
        <v>0.94630872483221473</v>
      </c>
      <c r="F11" s="7">
        <f>'CV Rotina &lt;2A - procedência'!J11</f>
        <v>0.95973154362416102</v>
      </c>
      <c r="G11" s="7">
        <f>'CV Rotina &lt;2A - procedência'!L11</f>
        <v>1.0268456375838926</v>
      </c>
      <c r="H11" s="7">
        <f>'CV Rotina &lt;2A - procedência'!V11</f>
        <v>0.93959731543624159</v>
      </c>
      <c r="I11" s="7">
        <f>'CV Rotina &lt;2A - procedência'!P11</f>
        <v>1.087248322147651</v>
      </c>
      <c r="J11" s="7">
        <f>'CV Rotina &lt;2A - procedência'!R11</f>
        <v>1.2348993288590604</v>
      </c>
      <c r="K11" s="7">
        <f>'CV Rotina &lt;2A - procedência'!T11</f>
        <v>0.81208053691275173</v>
      </c>
      <c r="L11" s="7">
        <f>'CV Rotina &lt;2A - procedência'!X11</f>
        <v>0.80536912751677847</v>
      </c>
      <c r="M11" s="2">
        <f t="shared" si="0"/>
        <v>1</v>
      </c>
      <c r="N11" s="2">
        <f t="shared" si="1"/>
        <v>4</v>
      </c>
      <c r="O11" s="2">
        <f t="shared" si="2"/>
        <v>5</v>
      </c>
      <c r="P11" s="2">
        <f t="shared" si="3"/>
        <v>2</v>
      </c>
    </row>
    <row r="12" spans="1:16" x14ac:dyDescent="0.25">
      <c r="A12" s="2" t="s">
        <v>4</v>
      </c>
      <c r="B12" s="2" t="s">
        <v>16</v>
      </c>
      <c r="C12" s="7">
        <f>'CV Rotina &lt;2A - procedência'!F12</f>
        <v>0.89420654911838793</v>
      </c>
      <c r="D12" s="7">
        <f>'CV Rotina &lt;2A - procedência'!N12</f>
        <v>1.0025188916876575</v>
      </c>
      <c r="E12" s="7">
        <f>'CV Rotina &lt;2A - procedência'!H12</f>
        <v>0.9874055415617129</v>
      </c>
      <c r="F12" s="7">
        <f>'CV Rotina &lt;2A - procedência'!J12</f>
        <v>0.97732997481108308</v>
      </c>
      <c r="G12" s="7">
        <f>'CV Rotina &lt;2A - procedência'!L12</f>
        <v>1.0277078085642317</v>
      </c>
      <c r="H12" s="7">
        <f>'CV Rotina &lt;2A - procedência'!V12</f>
        <v>1.0251889168765742</v>
      </c>
      <c r="I12" s="7">
        <f>'CV Rotina &lt;2A - procedência'!P12</f>
        <v>1</v>
      </c>
      <c r="J12" s="7">
        <f>'CV Rotina &lt;2A - procedência'!R12</f>
        <v>1.0403022670025188</v>
      </c>
      <c r="K12" s="7">
        <f>'CV Rotina &lt;2A - procedência'!T12</f>
        <v>0.78337531486146095</v>
      </c>
      <c r="L12" s="7">
        <f>'CV Rotina &lt;2A - procedência'!X12</f>
        <v>0.7128463476070529</v>
      </c>
      <c r="M12" s="2">
        <f t="shared" si="0"/>
        <v>1</v>
      </c>
      <c r="N12" s="2">
        <f t="shared" si="1"/>
        <v>6</v>
      </c>
      <c r="O12" s="2">
        <f t="shared" si="2"/>
        <v>7</v>
      </c>
      <c r="P12" s="2">
        <f t="shared" si="3"/>
        <v>4</v>
      </c>
    </row>
    <row r="13" spans="1:16" x14ac:dyDescent="0.25">
      <c r="A13" s="2" t="s">
        <v>3</v>
      </c>
      <c r="B13" s="2" t="s">
        <v>17</v>
      </c>
      <c r="C13" s="7">
        <f>'CV Rotina &lt;2A - procedência'!F13</f>
        <v>0.67238689547581898</v>
      </c>
      <c r="D13" s="7">
        <f>'CV Rotina &lt;2A - procedência'!N13</f>
        <v>0.82683307332293288</v>
      </c>
      <c r="E13" s="7">
        <f>'CV Rotina &lt;2A - procedência'!H13</f>
        <v>0.92199687987519496</v>
      </c>
      <c r="F13" s="7">
        <f>'CV Rotina &lt;2A - procedência'!J13</f>
        <v>0.92667706708268327</v>
      </c>
      <c r="G13" s="7">
        <f>'CV Rotina &lt;2A - procedência'!L13</f>
        <v>0.86115444617784709</v>
      </c>
      <c r="H13" s="7">
        <f>'CV Rotina &lt;2A - procedência'!V13</f>
        <v>0.86271450858034326</v>
      </c>
      <c r="I13" s="7">
        <f>'CV Rotina &lt;2A - procedência'!P13</f>
        <v>0.85959438377535102</v>
      </c>
      <c r="J13" s="7">
        <f>'CV Rotina &lt;2A - procedência'!R13</f>
        <v>0.1606864274570983</v>
      </c>
      <c r="K13" s="7">
        <f>'CV Rotina &lt;2A - procedência'!T13</f>
        <v>0.76131045241809669</v>
      </c>
      <c r="L13" s="7">
        <f>'CV Rotina &lt;2A - procedência'!X13</f>
        <v>0.73010920436817472</v>
      </c>
      <c r="M13" s="2">
        <f t="shared" si="0"/>
        <v>0</v>
      </c>
      <c r="N13" s="2">
        <f t="shared" si="1"/>
        <v>0</v>
      </c>
      <c r="O13" s="2">
        <f t="shared" si="2"/>
        <v>0</v>
      </c>
      <c r="P13" s="2">
        <f t="shared" si="3"/>
        <v>0</v>
      </c>
    </row>
    <row r="14" spans="1:16" x14ac:dyDescent="0.25">
      <c r="A14" s="2" t="s">
        <v>3</v>
      </c>
      <c r="B14" s="2" t="s">
        <v>18</v>
      </c>
      <c r="C14" s="7">
        <f>'CV Rotina &lt;2A - procedência'!F14</f>
        <v>0.50270270270270268</v>
      </c>
      <c r="D14" s="7">
        <f>'CV Rotina &lt;2A - procedência'!N14</f>
        <v>0.74054054054054053</v>
      </c>
      <c r="E14" s="7">
        <f>'CV Rotina &lt;2A - procedência'!H14</f>
        <v>0.84324324324324329</v>
      </c>
      <c r="F14" s="7">
        <f>'CV Rotina &lt;2A - procedência'!J14</f>
        <v>0.83243243243243248</v>
      </c>
      <c r="G14" s="7">
        <f>'CV Rotina &lt;2A - procedência'!L14</f>
        <v>0.77837837837837842</v>
      </c>
      <c r="H14" s="7">
        <f>'CV Rotina &lt;2A - procedência'!V14</f>
        <v>0.92972972972972978</v>
      </c>
      <c r="I14" s="7">
        <f>'CV Rotina &lt;2A - procedência'!P14</f>
        <v>0.87027027027027026</v>
      </c>
      <c r="J14" s="7">
        <f>'CV Rotina &lt;2A - procedência'!R14</f>
        <v>0.48108108108108111</v>
      </c>
      <c r="K14" s="7">
        <f>'CV Rotina &lt;2A - procedência'!T14</f>
        <v>0.83243243243243248</v>
      </c>
      <c r="L14" s="7">
        <f>'CV Rotina &lt;2A - procedência'!X14</f>
        <v>0.68648648648648647</v>
      </c>
      <c r="M14" s="2">
        <f t="shared" si="0"/>
        <v>0</v>
      </c>
      <c r="N14" s="2">
        <f t="shared" si="1"/>
        <v>0</v>
      </c>
      <c r="O14" s="2">
        <f t="shared" si="2"/>
        <v>0</v>
      </c>
      <c r="P14" s="2">
        <f t="shared" si="3"/>
        <v>0</v>
      </c>
    </row>
    <row r="15" spans="1:16" x14ac:dyDescent="0.25">
      <c r="A15" s="2" t="s">
        <v>5</v>
      </c>
      <c r="B15" s="2" t="s">
        <v>19</v>
      </c>
      <c r="C15" s="7">
        <f>'CV Rotina &lt;2A - procedência'!F15</f>
        <v>1.1494252873563218</v>
      </c>
      <c r="D15" s="7">
        <f>'CV Rotina &lt;2A - procedência'!N15</f>
        <v>1.264367816091954</v>
      </c>
      <c r="E15" s="7">
        <f>'CV Rotina &lt;2A - procedência'!H15</f>
        <v>1.0804597701149425</v>
      </c>
      <c r="F15" s="7">
        <f>'CV Rotina &lt;2A - procedência'!J15</f>
        <v>1.0919540229885059</v>
      </c>
      <c r="G15" s="7">
        <f>'CV Rotina &lt;2A - procedência'!L15</f>
        <v>1.3908045977011494</v>
      </c>
      <c r="H15" s="7">
        <f>'CV Rotina &lt;2A - procedência'!V15</f>
        <v>1.3448275862068966</v>
      </c>
      <c r="I15" s="7">
        <f>'CV Rotina &lt;2A - procedência'!P15</f>
        <v>1.1954022988505748</v>
      </c>
      <c r="J15" s="7">
        <f>'CV Rotina &lt;2A - procedência'!R15</f>
        <v>1.6206896551724137</v>
      </c>
      <c r="K15" s="7">
        <f>'CV Rotina &lt;2A - procedência'!T15</f>
        <v>1.1264367816091954</v>
      </c>
      <c r="L15" s="7">
        <f>'CV Rotina &lt;2A - procedência'!X15</f>
        <v>1.0114942528735633</v>
      </c>
      <c r="M15" s="2">
        <f t="shared" si="0"/>
        <v>2</v>
      </c>
      <c r="N15" s="2">
        <f t="shared" si="1"/>
        <v>8</v>
      </c>
      <c r="O15" s="2">
        <f t="shared" si="2"/>
        <v>10</v>
      </c>
      <c r="P15" s="2">
        <f t="shared" si="3"/>
        <v>4</v>
      </c>
    </row>
    <row r="16" spans="1:16" x14ac:dyDescent="0.25">
      <c r="A16" s="2" t="s">
        <v>2</v>
      </c>
      <c r="B16" s="2" t="s">
        <v>20</v>
      </c>
      <c r="C16" s="7">
        <f>'CV Rotina &lt;2A - procedência'!F16</f>
        <v>0.6431535269709544</v>
      </c>
      <c r="D16" s="7">
        <f>'CV Rotina &lt;2A - procedência'!N16</f>
        <v>0.69294605809128629</v>
      </c>
      <c r="E16" s="7">
        <f>'CV Rotina &lt;2A - procedência'!H16</f>
        <v>0.77178423236514526</v>
      </c>
      <c r="F16" s="7">
        <f>'CV Rotina &lt;2A - procedência'!J16</f>
        <v>0.77593360995850624</v>
      </c>
      <c r="G16" s="7">
        <f>'CV Rotina &lt;2A - procedência'!L16</f>
        <v>0.72199170124481327</v>
      </c>
      <c r="H16" s="7">
        <f>'CV Rotina &lt;2A - procedência'!V16</f>
        <v>0.92531120331950212</v>
      </c>
      <c r="I16" s="7">
        <f>'CV Rotina &lt;2A - procedência'!P16</f>
        <v>0.79253112033195017</v>
      </c>
      <c r="J16" s="7">
        <f>'CV Rotina &lt;2A - procedência'!R16</f>
        <v>5.5269709543568464</v>
      </c>
      <c r="K16" s="7">
        <f>'CV Rotina &lt;2A - procedência'!T16</f>
        <v>0.73029045643153523</v>
      </c>
      <c r="L16" s="7">
        <f>'CV Rotina &lt;2A - procedência'!X16</f>
        <v>0.67219917012448138</v>
      </c>
      <c r="M16" s="2">
        <f t="shared" si="0"/>
        <v>0</v>
      </c>
      <c r="N16" s="2">
        <f t="shared" si="1"/>
        <v>1</v>
      </c>
      <c r="O16" s="2">
        <f t="shared" si="2"/>
        <v>1</v>
      </c>
      <c r="P16" s="2">
        <f t="shared" si="3"/>
        <v>0</v>
      </c>
    </row>
    <row r="17" spans="1:16" x14ac:dyDescent="0.25">
      <c r="A17" s="2" t="s">
        <v>5</v>
      </c>
      <c r="B17" s="2" t="s">
        <v>21</v>
      </c>
      <c r="C17" s="7">
        <f>'CV Rotina &lt;2A - procedência'!F17</f>
        <v>0.94106242729740208</v>
      </c>
      <c r="D17" s="7">
        <f>'CV Rotina &lt;2A - procedência'!N17</f>
        <v>0.77278014734393174</v>
      </c>
      <c r="E17" s="7">
        <f>'CV Rotina &lt;2A - procedência'!H17</f>
        <v>0.74835207444746021</v>
      </c>
      <c r="F17" s="7">
        <f>'CV Rotina &lt;2A - procedência'!J17</f>
        <v>0.7429236138037999</v>
      </c>
      <c r="G17" s="7">
        <f>'CV Rotina &lt;2A - procedência'!L17</f>
        <v>0.81659557968204732</v>
      </c>
      <c r="H17" s="7">
        <f>'CV Rotina &lt;2A - procedência'!V17</f>
        <v>0.77161690577743314</v>
      </c>
      <c r="I17" s="7">
        <f>'CV Rotina &lt;2A - procedência'!P17</f>
        <v>0.77743311360992629</v>
      </c>
      <c r="J17" s="7">
        <f>'CV Rotina &lt;2A - procedência'!R17</f>
        <v>1.3691353237689026</v>
      </c>
      <c r="K17" s="7">
        <f>'CV Rotina &lt;2A - procedência'!T17</f>
        <v>0.68243505234587054</v>
      </c>
      <c r="L17" s="7">
        <f>'CV Rotina &lt;2A - procedência'!X17</f>
        <v>0.67002714230321825</v>
      </c>
      <c r="M17" s="2">
        <f t="shared" si="0"/>
        <v>1</v>
      </c>
      <c r="N17" s="2">
        <f t="shared" si="1"/>
        <v>1</v>
      </c>
      <c r="O17" s="2">
        <f t="shared" si="2"/>
        <v>2</v>
      </c>
      <c r="P17" s="2">
        <f t="shared" si="3"/>
        <v>0</v>
      </c>
    </row>
    <row r="18" spans="1:16" x14ac:dyDescent="0.25">
      <c r="A18" s="2" t="s">
        <v>2</v>
      </c>
      <c r="B18" s="2" t="s">
        <v>22</v>
      </c>
      <c r="C18" s="7">
        <f>'CV Rotina &lt;2A - procedência'!F18</f>
        <v>0.61469026548672567</v>
      </c>
      <c r="D18" s="7">
        <f>'CV Rotina &lt;2A - procedência'!N18</f>
        <v>0.76247787610619466</v>
      </c>
      <c r="E18" s="7">
        <f>'CV Rotina &lt;2A - procedência'!H18</f>
        <v>0.76265486725663711</v>
      </c>
      <c r="F18" s="7">
        <f>'CV Rotina &lt;2A - procedência'!J18</f>
        <v>0.76247787610619466</v>
      </c>
      <c r="G18" s="7">
        <f>'CV Rotina &lt;2A - procedência'!L18</f>
        <v>0.82973451327433634</v>
      </c>
      <c r="H18" s="7">
        <f>'CV Rotina &lt;2A - procedência'!V18</f>
        <v>0.83292035398230091</v>
      </c>
      <c r="I18" s="7">
        <f>'CV Rotina &lt;2A - procedência'!P18</f>
        <v>0.81061946902654869</v>
      </c>
      <c r="J18" s="7">
        <f>'CV Rotina &lt;2A - procedência'!R18</f>
        <v>5.9292035398230088E-2</v>
      </c>
      <c r="K18" s="7">
        <f>'CV Rotina &lt;2A - procedência'!T18</f>
        <v>0.77345132743362832</v>
      </c>
      <c r="L18" s="7">
        <f>'CV Rotina &lt;2A - procedência'!X18</f>
        <v>0.71522123893805312</v>
      </c>
      <c r="M18" s="2">
        <f t="shared" si="0"/>
        <v>0</v>
      </c>
      <c r="N18" s="2">
        <f t="shared" si="1"/>
        <v>0</v>
      </c>
      <c r="O18" s="2">
        <f t="shared" si="2"/>
        <v>0</v>
      </c>
      <c r="P18" s="2">
        <f t="shared" si="3"/>
        <v>0</v>
      </c>
    </row>
    <row r="19" spans="1:16" x14ac:dyDescent="0.25">
      <c r="A19" s="2" t="s">
        <v>5</v>
      </c>
      <c r="B19" s="2" t="s">
        <v>23</v>
      </c>
      <c r="C19" s="7">
        <f>'CV Rotina &lt;2A - procedência'!F19</f>
        <v>0.98620689655172411</v>
      </c>
      <c r="D19" s="7">
        <f>'CV Rotina &lt;2A - procedência'!N19</f>
        <v>0.82528735632183903</v>
      </c>
      <c r="E19" s="7">
        <f>'CV Rotina &lt;2A - procedência'!H19</f>
        <v>0.86436781609195401</v>
      </c>
      <c r="F19" s="7">
        <f>'CV Rotina &lt;2A - procedência'!J19</f>
        <v>0.8781609195402299</v>
      </c>
      <c r="G19" s="7">
        <f>'CV Rotina &lt;2A - procedência'!L19</f>
        <v>0.81149425287356325</v>
      </c>
      <c r="H19" s="7">
        <f>'CV Rotina &lt;2A - procedência'!V19</f>
        <v>1.0091954022988505</v>
      </c>
      <c r="I19" s="7">
        <f>'CV Rotina &lt;2A - procedência'!P19</f>
        <v>0.79540229885057467</v>
      </c>
      <c r="J19" s="7">
        <f>'CV Rotina &lt;2A - procedência'!R19</f>
        <v>1.5287356321839081</v>
      </c>
      <c r="K19" s="7">
        <f>'CV Rotina &lt;2A - procedência'!T19</f>
        <v>0.86896551724137927</v>
      </c>
      <c r="L19" s="7">
        <f>'CV Rotina &lt;2A - procedência'!X19</f>
        <v>0.86436781609195401</v>
      </c>
      <c r="M19" s="2">
        <f t="shared" si="0"/>
        <v>1</v>
      </c>
      <c r="N19" s="2">
        <f t="shared" si="1"/>
        <v>2</v>
      </c>
      <c r="O19" s="2">
        <f t="shared" si="2"/>
        <v>3</v>
      </c>
      <c r="P19" s="2">
        <f t="shared" si="3"/>
        <v>1</v>
      </c>
    </row>
    <row r="20" spans="1:16" x14ac:dyDescent="0.25">
      <c r="A20" s="2" t="s">
        <v>4</v>
      </c>
      <c r="B20" s="2" t="s">
        <v>24</v>
      </c>
      <c r="C20" s="7">
        <f>'CV Rotina &lt;2A - procedência'!F20</f>
        <v>1.005079365079365</v>
      </c>
      <c r="D20" s="7">
        <f>'CV Rotina &lt;2A - procedência'!N20</f>
        <v>0.56888888888888889</v>
      </c>
      <c r="E20" s="7">
        <f>'CV Rotina &lt;2A - procedência'!H20</f>
        <v>0.54539682539682544</v>
      </c>
      <c r="F20" s="7">
        <f>'CV Rotina &lt;2A - procedência'!J20</f>
        <v>0.54222222222222227</v>
      </c>
      <c r="G20" s="7">
        <f>'CV Rotina &lt;2A - procedência'!L20</f>
        <v>0.58603174603174601</v>
      </c>
      <c r="H20" s="7">
        <f>'CV Rotina &lt;2A - procedência'!V20</f>
        <v>0.6374603174603175</v>
      </c>
      <c r="I20" s="7">
        <f>'CV Rotina &lt;2A - procedência'!P20</f>
        <v>0.55682539682539678</v>
      </c>
      <c r="J20" s="7">
        <f>'CV Rotina &lt;2A - procedência'!R20</f>
        <v>0.10285714285714286</v>
      </c>
      <c r="K20" s="7">
        <f>'CV Rotina &lt;2A - procedência'!T20</f>
        <v>0.55555555555555558</v>
      </c>
      <c r="L20" s="7">
        <f>'CV Rotina &lt;2A - procedência'!X20</f>
        <v>0.56952380952380954</v>
      </c>
      <c r="M20" s="2">
        <f t="shared" si="0"/>
        <v>1</v>
      </c>
      <c r="N20" s="2">
        <f t="shared" si="1"/>
        <v>0</v>
      </c>
      <c r="O20" s="2">
        <f t="shared" si="2"/>
        <v>1</v>
      </c>
      <c r="P20" s="2">
        <f t="shared" si="3"/>
        <v>0</v>
      </c>
    </row>
    <row r="21" spans="1:16" x14ac:dyDescent="0.25">
      <c r="A21" s="2" t="s">
        <v>3</v>
      </c>
      <c r="B21" s="2" t="s">
        <v>25</v>
      </c>
      <c r="C21" s="7">
        <f>'CV Rotina &lt;2A - procedência'!F21</f>
        <v>4.1871921182266007E-2</v>
      </c>
      <c r="D21" s="7">
        <f>'CV Rotina &lt;2A - procedência'!N21</f>
        <v>0.43596059113300495</v>
      </c>
      <c r="E21" s="7">
        <f>'CV Rotina &lt;2A - procedência'!H21</f>
        <v>0.7142857142857143</v>
      </c>
      <c r="F21" s="7">
        <f>'CV Rotina &lt;2A - procedência'!J21</f>
        <v>0.68965517241379315</v>
      </c>
      <c r="G21" s="7">
        <f>'CV Rotina &lt;2A - procedência'!L21</f>
        <v>0.48768472906403942</v>
      </c>
      <c r="H21" s="7">
        <f>'CV Rotina &lt;2A - procedência'!V21</f>
        <v>0.55172413793103448</v>
      </c>
      <c r="I21" s="7">
        <f>'CV Rotina &lt;2A - procedência'!P21</f>
        <v>0.48029556650246308</v>
      </c>
      <c r="J21" s="7">
        <f>'CV Rotina &lt;2A - procedência'!R21</f>
        <v>2.2167487684729065E-2</v>
      </c>
      <c r="K21" s="7">
        <f>'CV Rotina &lt;2A - procedência'!T21</f>
        <v>0.37931034482758619</v>
      </c>
      <c r="L21" s="7">
        <f>'CV Rotina &lt;2A - procedência'!X21</f>
        <v>0.42857142857142855</v>
      </c>
      <c r="M21" s="2">
        <f t="shared" si="0"/>
        <v>0</v>
      </c>
      <c r="N21" s="2">
        <f t="shared" si="1"/>
        <v>0</v>
      </c>
      <c r="O21" s="2">
        <f t="shared" si="2"/>
        <v>0</v>
      </c>
      <c r="P21" s="2">
        <f t="shared" si="3"/>
        <v>0</v>
      </c>
    </row>
    <row r="22" spans="1:16" x14ac:dyDescent="0.25">
      <c r="A22" s="2" t="s">
        <v>2</v>
      </c>
      <c r="B22" s="2" t="s">
        <v>26</v>
      </c>
      <c r="C22" s="7">
        <f>'CV Rotina &lt;2A - procedência'!F22</f>
        <v>6.6666666666666666E-2</v>
      </c>
      <c r="D22" s="7">
        <f>'CV Rotina &lt;2A - procedência'!N22</f>
        <v>0.91111111111111109</v>
      </c>
      <c r="E22" s="7">
        <f>'CV Rotina &lt;2A - procedência'!H22</f>
        <v>0.8666666666666667</v>
      </c>
      <c r="F22" s="7">
        <f>'CV Rotina &lt;2A - procedência'!J22</f>
        <v>0.87222222222222223</v>
      </c>
      <c r="G22" s="7">
        <f>'CV Rotina &lt;2A - procedência'!L22</f>
        <v>0.87777777777777777</v>
      </c>
      <c r="H22" s="7">
        <f>'CV Rotina &lt;2A - procedência'!V22</f>
        <v>0.84444444444444444</v>
      </c>
      <c r="I22" s="7">
        <f>'CV Rotina &lt;2A - procedência'!P22</f>
        <v>0.75</v>
      </c>
      <c r="J22" s="7">
        <f>'CV Rotina &lt;2A - procedência'!R22</f>
        <v>0.05</v>
      </c>
      <c r="K22" s="7">
        <f>'CV Rotina &lt;2A - procedência'!T22</f>
        <v>0.81666666666666665</v>
      </c>
      <c r="L22" s="7">
        <f>'CV Rotina &lt;2A - procedência'!X22</f>
        <v>0.76666666666666672</v>
      </c>
      <c r="M22" s="2">
        <f t="shared" si="0"/>
        <v>1</v>
      </c>
      <c r="N22" s="2">
        <f t="shared" si="1"/>
        <v>0</v>
      </c>
      <c r="O22" s="2">
        <f t="shared" si="2"/>
        <v>1</v>
      </c>
      <c r="P22" s="2">
        <f t="shared" si="3"/>
        <v>0</v>
      </c>
    </row>
    <row r="23" spans="1:16" x14ac:dyDescent="0.25">
      <c r="A23" s="2" t="s">
        <v>5</v>
      </c>
      <c r="B23" s="2" t="s">
        <v>27</v>
      </c>
      <c r="C23" s="7">
        <f>'CV Rotina &lt;2A - procedência'!F23</f>
        <v>0.58620689655172409</v>
      </c>
      <c r="D23" s="7">
        <f>'CV Rotina &lt;2A - procedência'!N23</f>
        <v>0.60344827586206895</v>
      </c>
      <c r="E23" s="7">
        <f>'CV Rotina &lt;2A - procedência'!H23</f>
        <v>0.7931034482758621</v>
      </c>
      <c r="F23" s="7">
        <f>'CV Rotina &lt;2A - procedência'!J23</f>
        <v>0.75862068965517238</v>
      </c>
      <c r="G23" s="7">
        <f>'CV Rotina &lt;2A - procedência'!L23</f>
        <v>0.72413793103448276</v>
      </c>
      <c r="H23" s="7">
        <f>'CV Rotina &lt;2A - procedência'!V23</f>
        <v>1.0517241379310345</v>
      </c>
      <c r="I23" s="7">
        <f>'CV Rotina &lt;2A - procedência'!P23</f>
        <v>0.68965517241379315</v>
      </c>
      <c r="J23" s="7">
        <f>'CV Rotina &lt;2A - procedência'!R23</f>
        <v>6.8448275862068968</v>
      </c>
      <c r="K23" s="7">
        <f>'CV Rotina &lt;2A - procedência'!T23</f>
        <v>1.1551724137931034</v>
      </c>
      <c r="L23" s="7">
        <f>'CV Rotina &lt;2A - procedência'!X23</f>
        <v>1.1379310344827587</v>
      </c>
      <c r="M23" s="2">
        <f t="shared" si="0"/>
        <v>0</v>
      </c>
      <c r="N23" s="2">
        <f t="shared" si="1"/>
        <v>4</v>
      </c>
      <c r="O23" s="2">
        <f t="shared" si="2"/>
        <v>4</v>
      </c>
      <c r="P23" s="2">
        <f t="shared" si="3"/>
        <v>1</v>
      </c>
    </row>
    <row r="24" spans="1:16" x14ac:dyDescent="0.25">
      <c r="A24" s="2" t="s">
        <v>2</v>
      </c>
      <c r="B24" s="2" t="s">
        <v>28</v>
      </c>
      <c r="C24" s="7">
        <f>'CV Rotina &lt;2A - procedência'!F24</f>
        <v>0.5108910891089109</v>
      </c>
      <c r="D24" s="7">
        <f>'CV Rotina &lt;2A - procedência'!N24</f>
        <v>0.82772277227722768</v>
      </c>
      <c r="E24" s="7">
        <f>'CV Rotina &lt;2A - procedência'!H24</f>
        <v>0.87326732673267327</v>
      </c>
      <c r="F24" s="7">
        <f>'CV Rotina &lt;2A - procedência'!J24</f>
        <v>0.87128712871287128</v>
      </c>
      <c r="G24" s="7">
        <f>'CV Rotina &lt;2A - procedência'!L24</f>
        <v>0.83762376237623759</v>
      </c>
      <c r="H24" s="7">
        <f>'CV Rotina &lt;2A - procedência'!V24</f>
        <v>0.96039603960396036</v>
      </c>
      <c r="I24" s="7">
        <f>'CV Rotina &lt;2A - procedência'!P24</f>
        <v>0.83366336633663363</v>
      </c>
      <c r="J24" s="7">
        <f>'CV Rotina &lt;2A - procedência'!R24</f>
        <v>0.14257425742574256</v>
      </c>
      <c r="K24" s="7">
        <f>'CV Rotina &lt;2A - procedência'!T24</f>
        <v>0.87326732673267327</v>
      </c>
      <c r="L24" s="7">
        <f>'CV Rotina &lt;2A - procedência'!X24</f>
        <v>0.87524752475247525</v>
      </c>
      <c r="M24" s="2">
        <f t="shared" si="0"/>
        <v>0</v>
      </c>
      <c r="N24" s="2">
        <f t="shared" si="1"/>
        <v>1</v>
      </c>
      <c r="O24" s="2">
        <f t="shared" si="2"/>
        <v>1</v>
      </c>
      <c r="P24" s="2">
        <f t="shared" si="3"/>
        <v>1</v>
      </c>
    </row>
    <row r="25" spans="1:16" x14ac:dyDescent="0.25">
      <c r="A25" s="2" t="s">
        <v>5</v>
      </c>
      <c r="B25" s="2" t="s">
        <v>29</v>
      </c>
      <c r="C25" s="7">
        <f>'CV Rotina &lt;2A - procedência'!F25</f>
        <v>1.0357142857142858</v>
      </c>
      <c r="D25" s="7">
        <f>'CV Rotina &lt;2A - procedência'!N25</f>
        <v>1.0595238095238095</v>
      </c>
      <c r="E25" s="7">
        <f>'CV Rotina &lt;2A - procedência'!H25</f>
        <v>1.0833333333333333</v>
      </c>
      <c r="F25" s="7">
        <f>'CV Rotina &lt;2A - procedência'!J25</f>
        <v>1.0357142857142858</v>
      </c>
      <c r="G25" s="7">
        <f>'CV Rotina &lt;2A - procedência'!L25</f>
        <v>1.1309523809523809</v>
      </c>
      <c r="H25" s="7">
        <f>'CV Rotina &lt;2A - procedência'!V25</f>
        <v>0.8928571428571429</v>
      </c>
      <c r="I25" s="7">
        <f>'CV Rotina &lt;2A - procedência'!P25</f>
        <v>1.1547619047619047</v>
      </c>
      <c r="J25" s="7">
        <f>'CV Rotina &lt;2A - procedência'!R25</f>
        <v>2.8452380952380953</v>
      </c>
      <c r="K25" s="7">
        <f>'CV Rotina &lt;2A - procedência'!T25</f>
        <v>1</v>
      </c>
      <c r="L25" s="7">
        <f>'CV Rotina &lt;2A - procedência'!X25</f>
        <v>0.90476190476190477</v>
      </c>
      <c r="M25" s="2">
        <f t="shared" si="0"/>
        <v>2</v>
      </c>
      <c r="N25" s="2">
        <f t="shared" si="1"/>
        <v>6</v>
      </c>
      <c r="O25" s="2">
        <f t="shared" si="2"/>
        <v>8</v>
      </c>
      <c r="P25" s="2">
        <f t="shared" si="3"/>
        <v>3</v>
      </c>
    </row>
    <row r="26" spans="1:16" x14ac:dyDescent="0.25">
      <c r="A26" s="2" t="s">
        <v>3</v>
      </c>
      <c r="B26" s="2" t="s">
        <v>30</v>
      </c>
      <c r="C26" s="7">
        <f>'CV Rotina &lt;2A - procedência'!F26</f>
        <v>0.7909407665505227</v>
      </c>
      <c r="D26" s="7">
        <f>'CV Rotina &lt;2A - procedência'!N26</f>
        <v>0.85365853658536583</v>
      </c>
      <c r="E26" s="7">
        <f>'CV Rotina &lt;2A - procedência'!H26</f>
        <v>0.93379790940766549</v>
      </c>
      <c r="F26" s="7">
        <f>'CV Rotina &lt;2A - procedência'!J26</f>
        <v>0.95470383275261328</v>
      </c>
      <c r="G26" s="7">
        <f>'CV Rotina &lt;2A - procedência'!L26</f>
        <v>0.91289198606271782</v>
      </c>
      <c r="H26" s="7">
        <f>'CV Rotina &lt;2A - procedência'!V26</f>
        <v>0.93728222996515675</v>
      </c>
      <c r="I26" s="7">
        <f>'CV Rotina &lt;2A - procedência'!P26</f>
        <v>0.92682926829268297</v>
      </c>
      <c r="J26" s="7">
        <f>'CV Rotina &lt;2A - procedência'!R26</f>
        <v>0.26132404181184671</v>
      </c>
      <c r="K26" s="7">
        <f>'CV Rotina &lt;2A - procedência'!T26</f>
        <v>1.0209059233449478</v>
      </c>
      <c r="L26" s="7">
        <f>'CV Rotina &lt;2A - procedência'!X26</f>
        <v>0.89198606271777003</v>
      </c>
      <c r="M26" s="2">
        <f t="shared" si="0"/>
        <v>0</v>
      </c>
      <c r="N26" s="2">
        <f t="shared" si="1"/>
        <v>2</v>
      </c>
      <c r="O26" s="2">
        <f t="shared" si="2"/>
        <v>2</v>
      </c>
      <c r="P26" s="2">
        <f t="shared" si="3"/>
        <v>1</v>
      </c>
    </row>
    <row r="27" spans="1:16" x14ac:dyDescent="0.25">
      <c r="A27" s="2" t="s">
        <v>2</v>
      </c>
      <c r="B27" s="2" t="s">
        <v>31</v>
      </c>
      <c r="C27" s="7">
        <f>'CV Rotina &lt;2A - procedência'!F27</f>
        <v>0.21722846441947566</v>
      </c>
      <c r="D27" s="7">
        <f>'CV Rotina &lt;2A - procedência'!N27</f>
        <v>0.32209737827715357</v>
      </c>
      <c r="E27" s="7">
        <f>'CV Rotina &lt;2A - procedência'!H27</f>
        <v>0.29588014981273408</v>
      </c>
      <c r="F27" s="7">
        <f>'CV Rotina &lt;2A - procedência'!J27</f>
        <v>0.29962546816479402</v>
      </c>
      <c r="G27" s="7">
        <f>'CV Rotina &lt;2A - procedência'!L27</f>
        <v>0.31835205992509363</v>
      </c>
      <c r="H27" s="7">
        <f>'CV Rotina &lt;2A - procedência'!V27</f>
        <v>0.30711610486891383</v>
      </c>
      <c r="I27" s="7">
        <f>'CV Rotina &lt;2A - procedência'!P27</f>
        <v>0.30711610486891383</v>
      </c>
      <c r="J27" s="7">
        <f>'CV Rotina &lt;2A - procedência'!R27</f>
        <v>0.50936329588014984</v>
      </c>
      <c r="K27" s="7">
        <f>'CV Rotina &lt;2A - procedência'!T27</f>
        <v>0.30711610486891383</v>
      </c>
      <c r="L27" s="7">
        <f>'CV Rotina &lt;2A - procedência'!X27</f>
        <v>0.34456928838951312</v>
      </c>
      <c r="M27" s="2">
        <f t="shared" si="0"/>
        <v>0</v>
      </c>
      <c r="N27" s="2">
        <f t="shared" si="1"/>
        <v>0</v>
      </c>
      <c r="O27" s="2">
        <f t="shared" si="2"/>
        <v>0</v>
      </c>
      <c r="P27" s="2">
        <f t="shared" si="3"/>
        <v>0</v>
      </c>
    </row>
    <row r="28" spans="1:16" x14ac:dyDescent="0.25">
      <c r="A28" s="2" t="s">
        <v>4</v>
      </c>
      <c r="B28" s="2" t="s">
        <v>32</v>
      </c>
      <c r="C28" s="7">
        <f>'CV Rotina &lt;2A - procedência'!F28</f>
        <v>0.42857142857142855</v>
      </c>
      <c r="D28" s="7">
        <f>'CV Rotina &lt;2A - procedência'!N28</f>
        <v>0.98496240601503759</v>
      </c>
      <c r="E28" s="7">
        <f>'CV Rotina &lt;2A - procedência'!H28</f>
        <v>1.0075187969924813</v>
      </c>
      <c r="F28" s="7">
        <f>'CV Rotina &lt;2A - procedência'!J28</f>
        <v>1.0526315789473684</v>
      </c>
      <c r="G28" s="7">
        <f>'CV Rotina &lt;2A - procedência'!L28</f>
        <v>0.96992481203007519</v>
      </c>
      <c r="H28" s="7">
        <f>'CV Rotina &lt;2A - procedência'!V28</f>
        <v>0.89473684210526316</v>
      </c>
      <c r="I28" s="7">
        <f>'CV Rotina &lt;2A - procedência'!P28</f>
        <v>0.98496240601503759</v>
      </c>
      <c r="J28" s="7">
        <f>'CV Rotina &lt;2A - procedência'!R28</f>
        <v>0.14285714285714285</v>
      </c>
      <c r="K28" s="7">
        <f>'CV Rotina &lt;2A - procedência'!T28</f>
        <v>0.8721804511278195</v>
      </c>
      <c r="L28" s="7">
        <f>'CV Rotina &lt;2A - procedência'!X28</f>
        <v>0.84210526315789469</v>
      </c>
      <c r="M28" s="2">
        <f t="shared" si="0"/>
        <v>1</v>
      </c>
      <c r="N28" s="2">
        <f t="shared" si="1"/>
        <v>4</v>
      </c>
      <c r="O28" s="2">
        <f t="shared" si="2"/>
        <v>5</v>
      </c>
      <c r="P28" s="2">
        <f t="shared" si="3"/>
        <v>3</v>
      </c>
    </row>
    <row r="29" spans="1:16" x14ac:dyDescent="0.25">
      <c r="A29" s="2" t="s">
        <v>5</v>
      </c>
      <c r="B29" s="2" t="s">
        <v>33</v>
      </c>
      <c r="C29" s="7">
        <f>'CV Rotina &lt;2A - procedência'!F29</f>
        <v>1.0358851674641147</v>
      </c>
      <c r="D29" s="7">
        <f>'CV Rotina &lt;2A - procedência'!N29</f>
        <v>0.82775119617224879</v>
      </c>
      <c r="E29" s="7">
        <f>'CV Rotina &lt;2A - procedência'!H29</f>
        <v>0.81578947368421051</v>
      </c>
      <c r="F29" s="7">
        <f>'CV Rotina &lt;2A - procedência'!J29</f>
        <v>0.82775119617224879</v>
      </c>
      <c r="G29" s="7">
        <f>'CV Rotina &lt;2A - procedência'!L29</f>
        <v>0.90430622009569372</v>
      </c>
      <c r="H29" s="7">
        <f>'CV Rotina &lt;2A - procedência'!V29</f>
        <v>0.96172248803827753</v>
      </c>
      <c r="I29" s="7">
        <f>'CV Rotina &lt;2A - procedência'!P29</f>
        <v>0.87559808612440193</v>
      </c>
      <c r="J29" s="7">
        <f>'CV Rotina &lt;2A - procedência'!R29</f>
        <v>2.0215311004784691</v>
      </c>
      <c r="K29" s="7">
        <f>'CV Rotina &lt;2A - procedência'!T29</f>
        <v>0.77511961722488043</v>
      </c>
      <c r="L29" s="7">
        <f>'CV Rotina &lt;2A - procedência'!X29</f>
        <v>0.74880382775119614</v>
      </c>
      <c r="M29" s="2">
        <f t="shared" si="0"/>
        <v>1</v>
      </c>
      <c r="N29" s="2">
        <f t="shared" si="1"/>
        <v>2</v>
      </c>
      <c r="O29" s="2">
        <f t="shared" si="2"/>
        <v>3</v>
      </c>
      <c r="P29" s="2">
        <f t="shared" si="3"/>
        <v>1</v>
      </c>
    </row>
    <row r="30" spans="1:16" x14ac:dyDescent="0.25">
      <c r="A30" s="2" t="s">
        <v>2</v>
      </c>
      <c r="B30" s="2" t="s">
        <v>34</v>
      </c>
      <c r="C30" s="7">
        <f>'CV Rotina &lt;2A - procedência'!F30</f>
        <v>0.68641699273337065</v>
      </c>
      <c r="D30" s="7">
        <f>'CV Rotina &lt;2A - procedência'!N30</f>
        <v>0.59027389603130243</v>
      </c>
      <c r="E30" s="7">
        <f>'CV Rotina &lt;2A - procedência'!H30</f>
        <v>0.56959195081050862</v>
      </c>
      <c r="F30" s="7">
        <f>'CV Rotina &lt;2A - procedência'!J30</f>
        <v>0.56623812185578537</v>
      </c>
      <c r="G30" s="7">
        <f>'CV Rotina &lt;2A - procedência'!L30</f>
        <v>0.62604807154835107</v>
      </c>
      <c r="H30" s="7">
        <f>'CV Rotina &lt;2A - procedência'!V30</f>
        <v>0.60816098378982675</v>
      </c>
      <c r="I30" s="7">
        <f>'CV Rotina &lt;2A - procedência'!P30</f>
        <v>0.58300726662940194</v>
      </c>
      <c r="J30" s="7">
        <f>'CV Rotina &lt;2A - procedência'!R30</f>
        <v>5.5897149245388487E-4</v>
      </c>
      <c r="K30" s="7">
        <f>'CV Rotina &lt;2A - procedência'!T30</f>
        <v>0.5701509223029626</v>
      </c>
      <c r="L30" s="7">
        <f>'CV Rotina &lt;2A - procedência'!X30</f>
        <v>0.52822806036892123</v>
      </c>
      <c r="M30" s="2">
        <f t="shared" si="0"/>
        <v>0</v>
      </c>
      <c r="N30" s="2">
        <f t="shared" si="1"/>
        <v>0</v>
      </c>
      <c r="O30" s="2">
        <f t="shared" si="2"/>
        <v>0</v>
      </c>
      <c r="P30" s="2">
        <f t="shared" si="3"/>
        <v>0</v>
      </c>
    </row>
    <row r="31" spans="1:16" x14ac:dyDescent="0.25">
      <c r="A31" s="2" t="s">
        <v>2</v>
      </c>
      <c r="B31" s="2" t="s">
        <v>35</v>
      </c>
      <c r="C31" s="7">
        <f>'CV Rotina &lt;2A - procedência'!F31</f>
        <v>0.83375314861460958</v>
      </c>
      <c r="D31" s="7">
        <f>'CV Rotina &lt;2A - procedência'!N31</f>
        <v>0.91939546599496225</v>
      </c>
      <c r="E31" s="7">
        <f>'CV Rotina &lt;2A - procedência'!H31</f>
        <v>1.0125944584382871</v>
      </c>
      <c r="F31" s="7">
        <f>'CV Rotina &lt;2A - procedência'!J31</f>
        <v>1.0151133501259446</v>
      </c>
      <c r="G31" s="7">
        <f>'CV Rotina &lt;2A - procedência'!L31</f>
        <v>0.94206549118387906</v>
      </c>
      <c r="H31" s="7">
        <f>'CV Rotina &lt;2A - procedência'!V31</f>
        <v>0.98488664987405539</v>
      </c>
      <c r="I31" s="7">
        <f>'CV Rotina &lt;2A - procedência'!P31</f>
        <v>0.94962216624685136</v>
      </c>
      <c r="J31" s="7">
        <f>'CV Rotina &lt;2A - procedência'!R31</f>
        <v>0.3526448362720403</v>
      </c>
      <c r="K31" s="7">
        <f>'CV Rotina &lt;2A - procedência'!T31</f>
        <v>1.0075566750629723</v>
      </c>
      <c r="L31" s="7">
        <f>'CV Rotina &lt;2A - procedência'!X31</f>
        <v>0.98236775818639799</v>
      </c>
      <c r="M31" s="2">
        <f t="shared" si="0"/>
        <v>1</v>
      </c>
      <c r="N31" s="2">
        <f t="shared" si="1"/>
        <v>5</v>
      </c>
      <c r="O31" s="2">
        <f t="shared" si="2"/>
        <v>6</v>
      </c>
      <c r="P31" s="2">
        <f t="shared" si="3"/>
        <v>3</v>
      </c>
    </row>
    <row r="32" spans="1:16" x14ac:dyDescent="0.25">
      <c r="A32" s="2" t="s">
        <v>2</v>
      </c>
      <c r="B32" s="2" t="s">
        <v>36</v>
      </c>
      <c r="C32" s="7">
        <f>'CV Rotina &lt;2A - procedência'!F32</f>
        <v>0.50526315789473686</v>
      </c>
      <c r="D32" s="7">
        <f>'CV Rotina &lt;2A - procedência'!N32</f>
        <v>0.66842105263157892</v>
      </c>
      <c r="E32" s="7">
        <f>'CV Rotina &lt;2A - procedência'!H32</f>
        <v>0.72631578947368425</v>
      </c>
      <c r="F32" s="7">
        <f>'CV Rotina &lt;2A - procedência'!J32</f>
        <v>0.72631578947368425</v>
      </c>
      <c r="G32" s="7">
        <f>'CV Rotina &lt;2A - procedência'!L32</f>
        <v>0.69473684210526321</v>
      </c>
      <c r="H32" s="7">
        <f>'CV Rotina &lt;2A - procedência'!V32</f>
        <v>0.95263157894736838</v>
      </c>
      <c r="I32" s="7">
        <f>'CV Rotina &lt;2A - procedência'!P32</f>
        <v>0.71578947368421053</v>
      </c>
      <c r="J32" s="7">
        <f>'CV Rotina &lt;2A - procedência'!R32</f>
        <v>0.12631578947368421</v>
      </c>
      <c r="K32" s="7">
        <f>'CV Rotina &lt;2A - procedência'!T32</f>
        <v>0.79473684210526319</v>
      </c>
      <c r="L32" s="7">
        <f>'CV Rotina &lt;2A - procedência'!X32</f>
        <v>0.8</v>
      </c>
      <c r="M32" s="2">
        <f t="shared" si="0"/>
        <v>0</v>
      </c>
      <c r="N32" s="2">
        <f t="shared" si="1"/>
        <v>1</v>
      </c>
      <c r="O32" s="2">
        <f t="shared" si="2"/>
        <v>1</v>
      </c>
      <c r="P32" s="2">
        <f t="shared" si="3"/>
        <v>1</v>
      </c>
    </row>
    <row r="33" spans="1:16" x14ac:dyDescent="0.25">
      <c r="A33" s="2" t="s">
        <v>5</v>
      </c>
      <c r="B33" s="2" t="s">
        <v>37</v>
      </c>
      <c r="C33" s="7">
        <f>'CV Rotina &lt;2A - procedência'!F33</f>
        <v>0.23357664233576642</v>
      </c>
      <c r="D33" s="7">
        <f>'CV Rotina &lt;2A - procedência'!N33</f>
        <v>0.18248175182481752</v>
      </c>
      <c r="E33" s="7">
        <f>'CV Rotina &lt;2A - procedência'!H33</f>
        <v>0.21897810218978103</v>
      </c>
      <c r="F33" s="7">
        <f>'CV Rotina &lt;2A - procedência'!J33</f>
        <v>0.18978102189781021</v>
      </c>
      <c r="G33" s="7">
        <f>'CV Rotina &lt;2A - procedência'!L33</f>
        <v>0.16788321167883211</v>
      </c>
      <c r="H33" s="7">
        <f>'CV Rotina &lt;2A - procedência'!V33</f>
        <v>0.19708029197080293</v>
      </c>
      <c r="I33" s="7">
        <f>'CV Rotina &lt;2A - procedência'!P33</f>
        <v>0.15328467153284672</v>
      </c>
      <c r="J33" s="7">
        <f>'CV Rotina &lt;2A - procedência'!R33</f>
        <v>1.0072992700729928</v>
      </c>
      <c r="K33" s="7">
        <f>'CV Rotina &lt;2A - procedência'!T33</f>
        <v>0.17518248175182483</v>
      </c>
      <c r="L33" s="7">
        <f>'CV Rotina &lt;2A - procedência'!X33</f>
        <v>0.18978102189781021</v>
      </c>
      <c r="M33" s="2">
        <f t="shared" si="0"/>
        <v>0</v>
      </c>
      <c r="N33" s="2">
        <f t="shared" si="1"/>
        <v>1</v>
      </c>
      <c r="O33" s="2">
        <f t="shared" si="2"/>
        <v>1</v>
      </c>
      <c r="P33" s="2">
        <f t="shared" si="3"/>
        <v>0</v>
      </c>
    </row>
    <row r="34" spans="1:16" x14ac:dyDescent="0.25">
      <c r="A34" s="2" t="s">
        <v>5</v>
      </c>
      <c r="B34" s="2" t="s">
        <v>38</v>
      </c>
      <c r="C34" s="7">
        <f>'CV Rotina &lt;2A - procedência'!F34</f>
        <v>0.88888888888888884</v>
      </c>
      <c r="D34" s="7">
        <f>'CV Rotina &lt;2A - procedência'!N34</f>
        <v>1.0222222222222221</v>
      </c>
      <c r="E34" s="7">
        <f>'CV Rotina &lt;2A - procedência'!H34</f>
        <v>1.0666666666666667</v>
      </c>
      <c r="F34" s="7">
        <f>'CV Rotina &lt;2A - procedência'!J34</f>
        <v>1.0592592592592593</v>
      </c>
      <c r="G34" s="7">
        <f>'CV Rotina &lt;2A - procedência'!L34</f>
        <v>1.0148148148148148</v>
      </c>
      <c r="H34" s="7">
        <f>'CV Rotina &lt;2A - procedência'!V34</f>
        <v>1.0666666666666667</v>
      </c>
      <c r="I34" s="7">
        <f>'CV Rotina &lt;2A - procedência'!P34</f>
        <v>1.0296296296296297</v>
      </c>
      <c r="J34" s="7">
        <f>'CV Rotina &lt;2A - procedência'!R34</f>
        <v>0.28888888888888886</v>
      </c>
      <c r="K34" s="7">
        <f>'CV Rotina &lt;2A - procedência'!T34</f>
        <v>1.0074074074074073</v>
      </c>
      <c r="L34" s="7">
        <f>'CV Rotina &lt;2A - procedência'!X34</f>
        <v>0.98518518518518516</v>
      </c>
      <c r="M34" s="2">
        <f t="shared" ref="M34:M65" si="4">COUNTIF(C34:D34,"&gt;=0,9")</f>
        <v>1</v>
      </c>
      <c r="N34" s="2">
        <f t="shared" ref="N34:N65" si="5">COUNTIFS(E34:L34,"&gt;=0,95")</f>
        <v>7</v>
      </c>
      <c r="O34" s="2">
        <f t="shared" si="2"/>
        <v>8</v>
      </c>
      <c r="P34" s="2">
        <f t="shared" si="3"/>
        <v>4</v>
      </c>
    </row>
    <row r="35" spans="1:16" x14ac:dyDescent="0.25">
      <c r="A35" s="2" t="s">
        <v>5</v>
      </c>
      <c r="B35" s="2" t="s">
        <v>39</v>
      </c>
      <c r="C35" s="7">
        <f>'CV Rotina &lt;2A - procedência'!F35</f>
        <v>0.29357798165137616</v>
      </c>
      <c r="D35" s="7">
        <f>'CV Rotina &lt;2A - procedência'!N35</f>
        <v>0.21100917431192662</v>
      </c>
      <c r="E35" s="7">
        <f>'CV Rotina &lt;2A - procedência'!H35</f>
        <v>0.26605504587155965</v>
      </c>
      <c r="F35" s="7">
        <f>'CV Rotina &lt;2A - procedência'!J35</f>
        <v>0.22935779816513763</v>
      </c>
      <c r="G35" s="7">
        <f>'CV Rotina &lt;2A - procedência'!L35</f>
        <v>0.28440366972477066</v>
      </c>
      <c r="H35" s="7">
        <f>'CV Rotina &lt;2A - procedência'!V35</f>
        <v>0.49082568807339449</v>
      </c>
      <c r="I35" s="7">
        <f>'CV Rotina &lt;2A - procedência'!P35</f>
        <v>0.30275229357798167</v>
      </c>
      <c r="J35" s="7">
        <f>'CV Rotina &lt;2A - procedência'!R35</f>
        <v>0.64678899082568808</v>
      </c>
      <c r="K35" s="7">
        <f>'CV Rotina &lt;2A - procedência'!T35</f>
        <v>0.33486238532110091</v>
      </c>
      <c r="L35" s="7">
        <f>'CV Rotina &lt;2A - procedência'!X35</f>
        <v>0.33944954128440369</v>
      </c>
      <c r="M35" s="2">
        <f t="shared" si="4"/>
        <v>0</v>
      </c>
      <c r="N35" s="2">
        <f t="shared" si="5"/>
        <v>0</v>
      </c>
      <c r="O35" s="2">
        <f t="shared" si="2"/>
        <v>0</v>
      </c>
      <c r="P35" s="2">
        <f t="shared" si="3"/>
        <v>0</v>
      </c>
    </row>
    <row r="36" spans="1:16" x14ac:dyDescent="0.25">
      <c r="A36" s="2" t="s">
        <v>2</v>
      </c>
      <c r="B36" s="2" t="s">
        <v>40</v>
      </c>
      <c r="C36" s="7">
        <f>'CV Rotina &lt;2A - procedência'!F36</f>
        <v>0.8214285714285714</v>
      </c>
      <c r="D36" s="7">
        <f>'CV Rotina &lt;2A - procedência'!N36</f>
        <v>1.1071428571428572</v>
      </c>
      <c r="E36" s="7">
        <f>'CV Rotina &lt;2A - procedência'!H36</f>
        <v>1.0928571428571427</v>
      </c>
      <c r="F36" s="7">
        <f>'CV Rotina &lt;2A - procedência'!J36</f>
        <v>1.0857142857142856</v>
      </c>
      <c r="G36" s="7">
        <f>'CV Rotina &lt;2A - procedência'!L36</f>
        <v>1.1357142857142857</v>
      </c>
      <c r="H36" s="7">
        <f>'CV Rotina &lt;2A - procedência'!V36</f>
        <v>1.1499999999999999</v>
      </c>
      <c r="I36" s="7">
        <f>'CV Rotina &lt;2A - procedência'!P36</f>
        <v>1.1499999999999999</v>
      </c>
      <c r="J36" s="7">
        <f>'CV Rotina &lt;2A - procedência'!R36</f>
        <v>1.0928571428571427</v>
      </c>
      <c r="K36" s="7">
        <f>'CV Rotina &lt;2A - procedência'!T36</f>
        <v>1.1071428571428572</v>
      </c>
      <c r="L36" s="7">
        <f>'CV Rotina &lt;2A - procedência'!X36</f>
        <v>1.1071428571428572</v>
      </c>
      <c r="M36" s="2">
        <f t="shared" si="4"/>
        <v>1</v>
      </c>
      <c r="N36" s="2">
        <f t="shared" si="5"/>
        <v>8</v>
      </c>
      <c r="O36" s="2">
        <f t="shared" si="2"/>
        <v>9</v>
      </c>
      <c r="P36" s="2">
        <f t="shared" si="3"/>
        <v>4</v>
      </c>
    </row>
    <row r="37" spans="1:16" x14ac:dyDescent="0.25">
      <c r="A37" s="2" t="s">
        <v>5</v>
      </c>
      <c r="B37" s="2" t="s">
        <v>41</v>
      </c>
      <c r="C37" s="7">
        <f>'CV Rotina &lt;2A - procedência'!F37</f>
        <v>0.41935483870967744</v>
      </c>
      <c r="D37" s="7">
        <f>'CV Rotina &lt;2A - procedência'!N37</f>
        <v>0.2709677419354839</v>
      </c>
      <c r="E37" s="7">
        <f>'CV Rotina &lt;2A - procedência'!H37</f>
        <v>0.3241935483870968</v>
      </c>
      <c r="F37" s="7">
        <f>'CV Rotina &lt;2A - procedência'!J37</f>
        <v>0.32903225806451614</v>
      </c>
      <c r="G37" s="7">
        <f>'CV Rotina &lt;2A - procedência'!L37</f>
        <v>0.28225806451612906</v>
      </c>
      <c r="H37" s="7">
        <f>'CV Rotina &lt;2A - procedência'!V37</f>
        <v>0.29354838709677417</v>
      </c>
      <c r="I37" s="7">
        <f>'CV Rotina &lt;2A - procedência'!P37</f>
        <v>0.28225806451612906</v>
      </c>
      <c r="J37" s="7">
        <f>'CV Rotina &lt;2A - procedência'!R37</f>
        <v>0.14193548387096774</v>
      </c>
      <c r="K37" s="7">
        <f>'CV Rotina &lt;2A - procedência'!T37</f>
        <v>0.2709677419354839</v>
      </c>
      <c r="L37" s="7">
        <f>'CV Rotina &lt;2A - procedência'!X37</f>
        <v>0.25967741935483873</v>
      </c>
      <c r="M37" s="2">
        <f t="shared" si="4"/>
        <v>0</v>
      </c>
      <c r="N37" s="2">
        <f t="shared" si="5"/>
        <v>0</v>
      </c>
      <c r="O37" s="2">
        <f t="shared" si="2"/>
        <v>0</v>
      </c>
      <c r="P37" s="2">
        <f t="shared" si="3"/>
        <v>0</v>
      </c>
    </row>
    <row r="38" spans="1:16" x14ac:dyDescent="0.25">
      <c r="A38" s="2" t="s">
        <v>2</v>
      </c>
      <c r="B38" s="2" t="s">
        <v>42</v>
      </c>
      <c r="C38" s="7">
        <f>'CV Rotina &lt;2A - procedência'!F38</f>
        <v>0.7142857142857143</v>
      </c>
      <c r="D38" s="7">
        <f>'CV Rotina &lt;2A - procedência'!N38</f>
        <v>0.8125</v>
      </c>
      <c r="E38" s="7">
        <f>'CV Rotina &lt;2A - procedência'!H38</f>
        <v>0.8035714285714286</v>
      </c>
      <c r="F38" s="7">
        <f>'CV Rotina &lt;2A - procedência'!J38</f>
        <v>0.8035714285714286</v>
      </c>
      <c r="G38" s="7">
        <f>'CV Rotina &lt;2A - procedência'!L38</f>
        <v>0.8214285714285714</v>
      </c>
      <c r="H38" s="7">
        <f>'CV Rotina &lt;2A - procedência'!V38</f>
        <v>0.8660714285714286</v>
      </c>
      <c r="I38" s="7">
        <f>'CV Rotina &lt;2A - procedência'!P38</f>
        <v>0.8125</v>
      </c>
      <c r="J38" s="7">
        <f>'CV Rotina &lt;2A - procedência'!R38</f>
        <v>0.8660714285714286</v>
      </c>
      <c r="K38" s="7">
        <f>'CV Rotina &lt;2A - procedência'!T38</f>
        <v>0.7232142857142857</v>
      </c>
      <c r="L38" s="7">
        <f>'CV Rotina &lt;2A - procedência'!X38</f>
        <v>0.6964285714285714</v>
      </c>
      <c r="M38" s="2">
        <f t="shared" si="4"/>
        <v>0</v>
      </c>
      <c r="N38" s="2">
        <f t="shared" si="5"/>
        <v>0</v>
      </c>
      <c r="O38" s="2">
        <f t="shared" si="2"/>
        <v>0</v>
      </c>
      <c r="P38" s="2">
        <f t="shared" si="3"/>
        <v>0</v>
      </c>
    </row>
    <row r="39" spans="1:16" x14ac:dyDescent="0.25">
      <c r="A39" s="2" t="s">
        <v>5</v>
      </c>
      <c r="B39" s="2" t="s">
        <v>43</v>
      </c>
      <c r="C39" s="7">
        <f>'CV Rotina &lt;2A - procedência'!F39</f>
        <v>0.33070866141732286</v>
      </c>
      <c r="D39" s="7">
        <f>'CV Rotina &lt;2A - procedência'!N39</f>
        <v>0.77952755905511806</v>
      </c>
      <c r="E39" s="7">
        <f>'CV Rotina &lt;2A - procedência'!H39</f>
        <v>0.80839895013123364</v>
      </c>
      <c r="F39" s="7">
        <f>'CV Rotina &lt;2A - procedência'!J39</f>
        <v>0.77427821522309714</v>
      </c>
      <c r="G39" s="7">
        <f>'CV Rotina &lt;2A - procedência'!L39</f>
        <v>0.80839895013123364</v>
      </c>
      <c r="H39" s="7">
        <f>'CV Rotina &lt;2A - procedência'!V39</f>
        <v>0.85564304461942253</v>
      </c>
      <c r="I39" s="7">
        <f>'CV Rotina &lt;2A - procedência'!P39</f>
        <v>0.8241469816272966</v>
      </c>
      <c r="J39" s="7">
        <f>'CV Rotina &lt;2A - procedência'!R39</f>
        <v>0.76377952755905509</v>
      </c>
      <c r="K39" s="7">
        <f>'CV Rotina &lt;2A - procedência'!T39</f>
        <v>0.84251968503937003</v>
      </c>
      <c r="L39" s="7">
        <f>'CV Rotina &lt;2A - procedência'!X39</f>
        <v>0.78477690288713908</v>
      </c>
      <c r="M39" s="2">
        <f t="shared" si="4"/>
        <v>0</v>
      </c>
      <c r="N39" s="2">
        <f t="shared" si="5"/>
        <v>0</v>
      </c>
      <c r="O39" s="2">
        <f t="shared" si="2"/>
        <v>0</v>
      </c>
      <c r="P39" s="2">
        <f t="shared" si="3"/>
        <v>0</v>
      </c>
    </row>
    <row r="40" spans="1:16" x14ac:dyDescent="0.25">
      <c r="A40" s="2" t="s">
        <v>3</v>
      </c>
      <c r="B40" s="2" t="s">
        <v>44</v>
      </c>
      <c r="C40" s="7">
        <f>'CV Rotina &lt;2A - procedência'!F40</f>
        <v>0.25630252100840334</v>
      </c>
      <c r="D40" s="7">
        <f>'CV Rotina &lt;2A - procedência'!N40</f>
        <v>0.6071428571428571</v>
      </c>
      <c r="E40" s="7">
        <f>'CV Rotina &lt;2A - procedência'!H40</f>
        <v>0.66386554621848737</v>
      </c>
      <c r="F40" s="7">
        <f>'CV Rotina &lt;2A - procedência'!J40</f>
        <v>0.66176470588235292</v>
      </c>
      <c r="G40" s="7">
        <f>'CV Rotina &lt;2A - procedência'!L40</f>
        <v>0.67647058823529416</v>
      </c>
      <c r="H40" s="7">
        <f>'CV Rotina &lt;2A - procedência'!V40</f>
        <v>0.85084033613445376</v>
      </c>
      <c r="I40" s="7">
        <f>'CV Rotina &lt;2A - procedência'!P40</f>
        <v>0.6827731092436975</v>
      </c>
      <c r="J40" s="7">
        <f>'CV Rotina &lt;2A - procedência'!R40</f>
        <v>0.16806722689075632</v>
      </c>
      <c r="K40" s="7">
        <f>'CV Rotina &lt;2A - procedência'!T40</f>
        <v>0.75630252100840334</v>
      </c>
      <c r="L40" s="7">
        <f>'CV Rotina &lt;2A - procedência'!X40</f>
        <v>0.66596638655462181</v>
      </c>
      <c r="M40" s="2">
        <f t="shared" si="4"/>
        <v>0</v>
      </c>
      <c r="N40" s="2">
        <f t="shared" si="5"/>
        <v>0</v>
      </c>
      <c r="O40" s="2">
        <f t="shared" si="2"/>
        <v>0</v>
      </c>
      <c r="P40" s="2">
        <f t="shared" si="3"/>
        <v>0</v>
      </c>
    </row>
    <row r="41" spans="1:16" x14ac:dyDescent="0.25">
      <c r="A41" s="2" t="s">
        <v>5</v>
      </c>
      <c r="B41" s="2" t="s">
        <v>45</v>
      </c>
      <c r="C41" s="7">
        <f>'CV Rotina &lt;2A - procedência'!F41</f>
        <v>0.97916666666666663</v>
      </c>
      <c r="D41" s="7">
        <f>'CV Rotina &lt;2A - procedência'!N41</f>
        <v>0.94444444444444442</v>
      </c>
      <c r="E41" s="7">
        <f>'CV Rotina &lt;2A - procedência'!H41</f>
        <v>0.93055555555555558</v>
      </c>
      <c r="F41" s="7">
        <f>'CV Rotina &lt;2A - procedência'!J41</f>
        <v>0.90277777777777779</v>
      </c>
      <c r="G41" s="7">
        <f>'CV Rotina &lt;2A - procedência'!L41</f>
        <v>0.96527777777777779</v>
      </c>
      <c r="H41" s="7">
        <f>'CV Rotina &lt;2A - procedência'!V41</f>
        <v>0.91666666666666663</v>
      </c>
      <c r="I41" s="7">
        <f>'CV Rotina &lt;2A - procedência'!P41</f>
        <v>0.91666666666666663</v>
      </c>
      <c r="J41" s="7">
        <f>'CV Rotina &lt;2A - procedência'!R41</f>
        <v>0.3611111111111111</v>
      </c>
      <c r="K41" s="7">
        <f>'CV Rotina &lt;2A - procedência'!T41</f>
        <v>0.9375</v>
      </c>
      <c r="L41" s="7">
        <f>'CV Rotina &lt;2A - procedência'!X41</f>
        <v>0.90972222222222221</v>
      </c>
      <c r="M41" s="2">
        <f t="shared" si="4"/>
        <v>2</v>
      </c>
      <c r="N41" s="2">
        <f t="shared" si="5"/>
        <v>1</v>
      </c>
      <c r="O41" s="2">
        <f t="shared" si="2"/>
        <v>3</v>
      </c>
      <c r="P41" s="2">
        <f t="shared" si="3"/>
        <v>1</v>
      </c>
    </row>
    <row r="42" spans="1:16" x14ac:dyDescent="0.25">
      <c r="A42" s="2" t="s">
        <v>2</v>
      </c>
      <c r="B42" s="2" t="s">
        <v>46</v>
      </c>
      <c r="C42" s="7">
        <f>'CV Rotina &lt;2A - procedência'!F42</f>
        <v>0.30994152046783624</v>
      </c>
      <c r="D42" s="7">
        <f>'CV Rotina &lt;2A - procedência'!N42</f>
        <v>1.0292397660818713</v>
      </c>
      <c r="E42" s="7">
        <f>'CV Rotina &lt;2A - procedência'!H42</f>
        <v>1.1403508771929824</v>
      </c>
      <c r="F42" s="7">
        <f>'CV Rotina &lt;2A - procedência'!J42</f>
        <v>1.1403508771929824</v>
      </c>
      <c r="G42" s="7">
        <f>'CV Rotina &lt;2A - procedência'!L42</f>
        <v>1.0116959064327486</v>
      </c>
      <c r="H42" s="7">
        <f>'CV Rotina &lt;2A - procedência'!V42</f>
        <v>1.0409356725146199</v>
      </c>
      <c r="I42" s="7">
        <f>'CV Rotina &lt;2A - procedência'!P42</f>
        <v>1.0175438596491229</v>
      </c>
      <c r="J42" s="7">
        <f>'CV Rotina &lt;2A - procedência'!R42</f>
        <v>0.19883040935672514</v>
      </c>
      <c r="K42" s="7">
        <f>'CV Rotina &lt;2A - procedência'!T42</f>
        <v>1</v>
      </c>
      <c r="L42" s="7">
        <f>'CV Rotina &lt;2A - procedência'!X42</f>
        <v>0.93567251461988299</v>
      </c>
      <c r="M42" s="2">
        <f t="shared" si="4"/>
        <v>1</v>
      </c>
      <c r="N42" s="2">
        <f t="shared" si="5"/>
        <v>6</v>
      </c>
      <c r="O42" s="2">
        <f t="shared" si="2"/>
        <v>7</v>
      </c>
      <c r="P42" s="2">
        <f t="shared" si="3"/>
        <v>4</v>
      </c>
    </row>
    <row r="43" spans="1:16" x14ac:dyDescent="0.25">
      <c r="A43" s="2" t="s">
        <v>2</v>
      </c>
      <c r="B43" s="2" t="s">
        <v>47</v>
      </c>
      <c r="C43" s="7">
        <f>'CV Rotina &lt;2A - procedência'!F43</f>
        <v>0.77966101694915257</v>
      </c>
      <c r="D43" s="7">
        <f>'CV Rotina &lt;2A - procedência'!N43</f>
        <v>0.8728813559322034</v>
      </c>
      <c r="E43" s="7">
        <f>'CV Rotina &lt;2A - procedência'!H43</f>
        <v>0.9576271186440678</v>
      </c>
      <c r="F43" s="7">
        <f>'CV Rotina &lt;2A - procedência'!J43</f>
        <v>0.96610169491525422</v>
      </c>
      <c r="G43" s="7">
        <f>'CV Rotina &lt;2A - procedência'!L43</f>
        <v>0.8728813559322034</v>
      </c>
      <c r="H43" s="7">
        <f>'CV Rotina &lt;2A - procedência'!V43</f>
        <v>1.152542372881356</v>
      </c>
      <c r="I43" s="7">
        <f>'CV Rotina &lt;2A - procedência'!P43</f>
        <v>0.9152542372881356</v>
      </c>
      <c r="J43" s="7">
        <f>'CV Rotina &lt;2A - procedência'!R43</f>
        <v>8.8474576271186436</v>
      </c>
      <c r="K43" s="7">
        <f>'CV Rotina &lt;2A - procedência'!T43</f>
        <v>0.93220338983050843</v>
      </c>
      <c r="L43" s="7">
        <f>'CV Rotina &lt;2A - procedência'!X43</f>
        <v>0.9152542372881356</v>
      </c>
      <c r="M43" s="2">
        <f t="shared" si="4"/>
        <v>0</v>
      </c>
      <c r="N43" s="2">
        <f t="shared" si="5"/>
        <v>4</v>
      </c>
      <c r="O43" s="2">
        <f t="shared" si="2"/>
        <v>4</v>
      </c>
      <c r="P43" s="2">
        <f t="shared" si="3"/>
        <v>3</v>
      </c>
    </row>
    <row r="44" spans="1:16" x14ac:dyDescent="0.25">
      <c r="A44" s="2" t="s">
        <v>4</v>
      </c>
      <c r="B44" s="2" t="s">
        <v>48</v>
      </c>
      <c r="C44" s="7">
        <f>'CV Rotina &lt;2A - procedência'!F44</f>
        <v>1.2005559968228754</v>
      </c>
      <c r="D44" s="7">
        <f>'CV Rotina &lt;2A - procedência'!N44</f>
        <v>0.60285941223193007</v>
      </c>
      <c r="E44" s="7">
        <f>'CV Rotina &lt;2A - procedência'!H44</f>
        <v>0.61080222398729145</v>
      </c>
      <c r="F44" s="7">
        <f>'CV Rotina &lt;2A - procedência'!J44</f>
        <v>0.61675933280381257</v>
      </c>
      <c r="G44" s="7">
        <f>'CV Rotina &lt;2A - procedência'!L44</f>
        <v>0.64495631453534552</v>
      </c>
      <c r="H44" s="7">
        <f>'CV Rotina &lt;2A - procedência'!V44</f>
        <v>0.64495631453534552</v>
      </c>
      <c r="I44" s="7">
        <f>'CV Rotina &lt;2A - procedência'!P44</f>
        <v>0.64892772041302627</v>
      </c>
      <c r="J44" s="7">
        <f>'CV Rotina &lt;2A - procedência'!R44</f>
        <v>1.4694201747418586E-2</v>
      </c>
      <c r="K44" s="7">
        <f>'CV Rotina &lt;2A - procedência'!T44</f>
        <v>0.60524225575853852</v>
      </c>
      <c r="L44" s="7">
        <f>'CV Rotina &lt;2A - procedência'!X44</f>
        <v>0.56076250992851473</v>
      </c>
      <c r="M44" s="2">
        <f t="shared" si="4"/>
        <v>1</v>
      </c>
      <c r="N44" s="2">
        <f t="shared" si="5"/>
        <v>0</v>
      </c>
      <c r="O44" s="2">
        <f t="shared" si="2"/>
        <v>1</v>
      </c>
      <c r="P44" s="2">
        <f t="shared" si="3"/>
        <v>0</v>
      </c>
    </row>
    <row r="45" spans="1:16" x14ac:dyDescent="0.25">
      <c r="A45" s="2" t="s">
        <v>4</v>
      </c>
      <c r="B45" s="2" t="s">
        <v>49</v>
      </c>
      <c r="C45" s="7">
        <f>'CV Rotina &lt;2A - procedência'!F45</f>
        <v>0.80368098159509205</v>
      </c>
      <c r="D45" s="7">
        <f>'CV Rotina &lt;2A - procedência'!N45</f>
        <v>1.0429447852760736</v>
      </c>
      <c r="E45" s="7">
        <f>'CV Rotina &lt;2A - procedência'!H45</f>
        <v>1.0061349693251533</v>
      </c>
      <c r="F45" s="7">
        <f>'CV Rotina &lt;2A - procedência'!J45</f>
        <v>0.96319018404907975</v>
      </c>
      <c r="G45" s="7">
        <f>'CV Rotina &lt;2A - procedência'!L45</f>
        <v>1.0981595092024541</v>
      </c>
      <c r="H45" s="7">
        <f>'CV Rotina &lt;2A - procedência'!V45</f>
        <v>1.1533742331288344</v>
      </c>
      <c r="I45" s="7">
        <f>'CV Rotina &lt;2A - procedência'!P45</f>
        <v>0.97546012269938653</v>
      </c>
      <c r="J45" s="7">
        <f>'CV Rotina &lt;2A - procedência'!R45</f>
        <v>2.5460122699386503</v>
      </c>
      <c r="K45" s="7">
        <f>'CV Rotina &lt;2A - procedência'!T45</f>
        <v>0.87730061349693256</v>
      </c>
      <c r="L45" s="7">
        <f>'CV Rotina &lt;2A - procedência'!X45</f>
        <v>0.85276073619631898</v>
      </c>
      <c r="M45" s="2">
        <f t="shared" si="4"/>
        <v>1</v>
      </c>
      <c r="N45" s="2">
        <f t="shared" si="5"/>
        <v>6</v>
      </c>
      <c r="O45" s="2">
        <f t="shared" si="2"/>
        <v>7</v>
      </c>
      <c r="P45" s="2">
        <f t="shared" si="3"/>
        <v>4</v>
      </c>
    </row>
    <row r="46" spans="1:16" x14ac:dyDescent="0.25">
      <c r="A46" s="2" t="s">
        <v>5</v>
      </c>
      <c r="B46" s="2" t="s">
        <v>50</v>
      </c>
      <c r="C46" s="7">
        <f>'CV Rotina &lt;2A - procedência'!F46</f>
        <v>1.0348432055749128</v>
      </c>
      <c r="D46" s="7">
        <f>'CV Rotina &lt;2A - procedência'!N46</f>
        <v>0.94773519163763065</v>
      </c>
      <c r="E46" s="7">
        <f>'CV Rotina &lt;2A - procedência'!H46</f>
        <v>1.0139372822299653</v>
      </c>
      <c r="F46" s="7">
        <f>'CV Rotina &lt;2A - procedência'!J46</f>
        <v>0.96515679442508706</v>
      </c>
      <c r="G46" s="7">
        <f>'CV Rotina &lt;2A - procedência'!L46</f>
        <v>0.99128919860627174</v>
      </c>
      <c r="H46" s="7">
        <f>'CV Rotina &lt;2A - procedência'!V46</f>
        <v>0.96341463414634143</v>
      </c>
      <c r="I46" s="7">
        <f>'CV Rotina &lt;2A - procedência'!P46</f>
        <v>0.98257839721254359</v>
      </c>
      <c r="J46" s="7">
        <f>'CV Rotina &lt;2A - procedência'!R46</f>
        <v>0.31533101045296169</v>
      </c>
      <c r="K46" s="7">
        <f>'CV Rotina &lt;2A - procedência'!T46</f>
        <v>0.92160278745644597</v>
      </c>
      <c r="L46" s="7">
        <f>'CV Rotina &lt;2A - procedência'!X46</f>
        <v>0.88153310104529614</v>
      </c>
      <c r="M46" s="2">
        <f t="shared" si="4"/>
        <v>2</v>
      </c>
      <c r="N46" s="2">
        <f t="shared" si="5"/>
        <v>5</v>
      </c>
      <c r="O46" s="2">
        <f t="shared" si="2"/>
        <v>7</v>
      </c>
      <c r="P46" s="2">
        <f t="shared" si="3"/>
        <v>4</v>
      </c>
    </row>
    <row r="47" spans="1:16" x14ac:dyDescent="0.25">
      <c r="A47" s="2" t="s">
        <v>2</v>
      </c>
      <c r="B47" s="2" t="s">
        <v>51</v>
      </c>
      <c r="C47" s="7">
        <f>'CV Rotina &lt;2A - procedência'!F47</f>
        <v>0.73333333333333328</v>
      </c>
      <c r="D47" s="7">
        <f>'CV Rotina &lt;2A - procedência'!N47</f>
        <v>1.0044444444444445</v>
      </c>
      <c r="E47" s="7">
        <f>'CV Rotina &lt;2A - procedência'!H47</f>
        <v>0.9555555555555556</v>
      </c>
      <c r="F47" s="7">
        <f>'CV Rotina &lt;2A - procedência'!J47</f>
        <v>0.9555555555555556</v>
      </c>
      <c r="G47" s="7">
        <f>'CV Rotina &lt;2A - procedência'!L47</f>
        <v>1.0444444444444445</v>
      </c>
      <c r="H47" s="7">
        <f>'CV Rotina &lt;2A - procedência'!V47</f>
        <v>0.95111111111111113</v>
      </c>
      <c r="I47" s="7">
        <f>'CV Rotina &lt;2A - procedência'!P47</f>
        <v>1.0133333333333334</v>
      </c>
      <c r="J47" s="7">
        <f>'CV Rotina &lt;2A - procedência'!R47</f>
        <v>0.6</v>
      </c>
      <c r="K47" s="7">
        <f>'CV Rotina &lt;2A - procedência'!T47</f>
        <v>0.92</v>
      </c>
      <c r="L47" s="7">
        <f>'CV Rotina &lt;2A - procedência'!X47</f>
        <v>0.90666666666666662</v>
      </c>
      <c r="M47" s="2">
        <f t="shared" si="4"/>
        <v>1</v>
      </c>
      <c r="N47" s="2">
        <f t="shared" si="5"/>
        <v>5</v>
      </c>
      <c r="O47" s="2">
        <f t="shared" si="2"/>
        <v>6</v>
      </c>
      <c r="P47" s="2">
        <f t="shared" si="3"/>
        <v>4</v>
      </c>
    </row>
    <row r="48" spans="1:16" x14ac:dyDescent="0.25">
      <c r="A48" s="2" t="s">
        <v>4</v>
      </c>
      <c r="B48" s="2" t="s">
        <v>52</v>
      </c>
      <c r="C48" s="7">
        <f>'CV Rotina &lt;2A - procedência'!F48</f>
        <v>0.38011695906432746</v>
      </c>
      <c r="D48" s="7">
        <f>'CV Rotina &lt;2A - procedência'!N48</f>
        <v>0.78947368421052633</v>
      </c>
      <c r="E48" s="7">
        <f>'CV Rotina &lt;2A - procedência'!H48</f>
        <v>0.77192982456140347</v>
      </c>
      <c r="F48" s="7">
        <f>'CV Rotina &lt;2A - procedência'!J48</f>
        <v>0.78947368421052633</v>
      </c>
      <c r="G48" s="7">
        <f>'CV Rotina &lt;2A - procedência'!L48</f>
        <v>0.79532163742690054</v>
      </c>
      <c r="H48" s="7">
        <f>'CV Rotina &lt;2A - procedência'!V48</f>
        <v>0.83040935672514615</v>
      </c>
      <c r="I48" s="7">
        <f>'CV Rotina &lt;2A - procedência'!P48</f>
        <v>0.76023391812865493</v>
      </c>
      <c r="J48" s="7">
        <f>'CV Rotina &lt;2A - procedência'!R48</f>
        <v>1.2046783625730995</v>
      </c>
      <c r="K48" s="7">
        <f>'CV Rotina &lt;2A - procedência'!T48</f>
        <v>0.98830409356725146</v>
      </c>
      <c r="L48" s="7">
        <f>'CV Rotina &lt;2A - procedência'!X48</f>
        <v>0.93567251461988299</v>
      </c>
      <c r="M48" s="2">
        <f t="shared" si="4"/>
        <v>0</v>
      </c>
      <c r="N48" s="2">
        <f t="shared" si="5"/>
        <v>2</v>
      </c>
      <c r="O48" s="2">
        <f t="shared" si="2"/>
        <v>2</v>
      </c>
      <c r="P48" s="2">
        <f t="shared" si="3"/>
        <v>0</v>
      </c>
    </row>
    <row r="49" spans="1:16" x14ac:dyDescent="0.25">
      <c r="A49" s="2" t="s">
        <v>5</v>
      </c>
      <c r="B49" s="2" t="s">
        <v>53</v>
      </c>
      <c r="C49" s="7">
        <f>'CV Rotina &lt;2A - procedência'!F49</f>
        <v>0.98928571428571432</v>
      </c>
      <c r="D49" s="7">
        <f>'CV Rotina &lt;2A - procedência'!N49</f>
        <v>0.8928571428571429</v>
      </c>
      <c r="E49" s="7">
        <f>'CV Rotina &lt;2A - procedência'!H49</f>
        <v>0.92500000000000004</v>
      </c>
      <c r="F49" s="7">
        <f>'CV Rotina &lt;2A - procedência'!J49</f>
        <v>0.92500000000000004</v>
      </c>
      <c r="G49" s="7">
        <f>'CV Rotina &lt;2A - procedência'!L49</f>
        <v>0.91428571428571426</v>
      </c>
      <c r="H49" s="7">
        <f>'CV Rotina &lt;2A - procedência'!V49</f>
        <v>0.93571428571428572</v>
      </c>
      <c r="I49" s="7">
        <f>'CV Rotina &lt;2A - procedência'!P49</f>
        <v>0.92500000000000004</v>
      </c>
      <c r="J49" s="7">
        <f>'CV Rotina &lt;2A - procedência'!R49</f>
        <v>0.88928571428571423</v>
      </c>
      <c r="K49" s="7">
        <f>'CV Rotina &lt;2A - procedência'!T49</f>
        <v>0.9107142857142857</v>
      </c>
      <c r="L49" s="7">
        <f>'CV Rotina &lt;2A - procedência'!X49</f>
        <v>0.875</v>
      </c>
      <c r="M49" s="2">
        <f t="shared" si="4"/>
        <v>1</v>
      </c>
      <c r="N49" s="2">
        <f t="shared" si="5"/>
        <v>0</v>
      </c>
      <c r="O49" s="2">
        <f t="shared" si="2"/>
        <v>1</v>
      </c>
      <c r="P49" s="2">
        <f t="shared" si="3"/>
        <v>0</v>
      </c>
    </row>
    <row r="50" spans="1:16" x14ac:dyDescent="0.25">
      <c r="A50" s="2" t="s">
        <v>3</v>
      </c>
      <c r="B50" s="2" t="s">
        <v>54</v>
      </c>
      <c r="C50" s="7">
        <f>'CV Rotina &lt;2A - procedência'!F50</f>
        <v>0.620817843866171</v>
      </c>
      <c r="D50" s="7">
        <f>'CV Rotina &lt;2A - procedência'!N50</f>
        <v>0.87360594795539037</v>
      </c>
      <c r="E50" s="7">
        <f>'CV Rotina &lt;2A - procedência'!H50</f>
        <v>0.96282527881040891</v>
      </c>
      <c r="F50" s="7">
        <f>'CV Rotina &lt;2A - procedência'!J50</f>
        <v>0.96654275092936803</v>
      </c>
      <c r="G50" s="7">
        <f>'CV Rotina &lt;2A - procedência'!L50</f>
        <v>0.92565055762081783</v>
      </c>
      <c r="H50" s="7">
        <f>'CV Rotina &lt;2A - procedência'!V50</f>
        <v>1.0631970260223049</v>
      </c>
      <c r="I50" s="7">
        <f>'CV Rotina &lt;2A - procedência'!P50</f>
        <v>0.92936802973977695</v>
      </c>
      <c r="J50" s="7">
        <f>'CV Rotina &lt;2A - procedência'!R50</f>
        <v>0.27137546468401486</v>
      </c>
      <c r="K50" s="7">
        <f>'CV Rotina &lt;2A - procedência'!T50</f>
        <v>1.037174721189591</v>
      </c>
      <c r="L50" s="7">
        <f>'CV Rotina &lt;2A - procedência'!X50</f>
        <v>1.037174721189591</v>
      </c>
      <c r="M50" s="2">
        <f t="shared" si="4"/>
        <v>0</v>
      </c>
      <c r="N50" s="2">
        <f t="shared" si="5"/>
        <v>5</v>
      </c>
      <c r="O50" s="2">
        <f t="shared" si="2"/>
        <v>5</v>
      </c>
      <c r="P50" s="2">
        <f t="shared" si="3"/>
        <v>3</v>
      </c>
    </row>
    <row r="51" spans="1:16" x14ac:dyDescent="0.25">
      <c r="A51" s="2" t="s">
        <v>3</v>
      </c>
      <c r="B51" s="2" t="s">
        <v>55</v>
      </c>
      <c r="C51" s="7">
        <f>'CV Rotina &lt;2A - procedência'!F51</f>
        <v>0.1111111111111111</v>
      </c>
      <c r="D51" s="7">
        <f>'CV Rotina &lt;2A - procedência'!N51</f>
        <v>1.125</v>
      </c>
      <c r="E51" s="7">
        <f>'CV Rotina &lt;2A - procedência'!H51</f>
        <v>1.0277777777777777</v>
      </c>
      <c r="F51" s="7">
        <f>'CV Rotina &lt;2A - procedência'!J51</f>
        <v>1.0277777777777777</v>
      </c>
      <c r="G51" s="7">
        <f>'CV Rotina &lt;2A - procedência'!L51</f>
        <v>1.1388888888888888</v>
      </c>
      <c r="H51" s="7">
        <f>'CV Rotina &lt;2A - procedência'!V51</f>
        <v>1.0972222222222223</v>
      </c>
      <c r="I51" s="7">
        <f>'CV Rotina &lt;2A - procedência'!P51</f>
        <v>1.0972222222222223</v>
      </c>
      <c r="J51" s="7">
        <f>'CV Rotina &lt;2A - procedência'!R51</f>
        <v>2.8333333333333335</v>
      </c>
      <c r="K51" s="7">
        <f>'CV Rotina &lt;2A - procedência'!T51</f>
        <v>0.94444444444444442</v>
      </c>
      <c r="L51" s="7">
        <f>'CV Rotina &lt;2A - procedência'!X51</f>
        <v>0.95833333333333337</v>
      </c>
      <c r="M51" s="2">
        <f t="shared" si="4"/>
        <v>1</v>
      </c>
      <c r="N51" s="2">
        <f t="shared" si="5"/>
        <v>7</v>
      </c>
      <c r="O51" s="2">
        <f t="shared" si="2"/>
        <v>8</v>
      </c>
      <c r="P51" s="2">
        <f t="shared" si="3"/>
        <v>4</v>
      </c>
    </row>
    <row r="52" spans="1:16" x14ac:dyDescent="0.25">
      <c r="A52" s="2" t="s">
        <v>5</v>
      </c>
      <c r="B52" s="2" t="s">
        <v>56</v>
      </c>
      <c r="C52" s="7">
        <f>'CV Rotina &lt;2A - procedência'!F52</f>
        <v>0.41666666666666669</v>
      </c>
      <c r="D52" s="7">
        <f>'CV Rotina &lt;2A - procedência'!N52</f>
        <v>0.69696969696969702</v>
      </c>
      <c r="E52" s="7">
        <f>'CV Rotina &lt;2A - procedência'!H52</f>
        <v>0.80681818181818177</v>
      </c>
      <c r="F52" s="7">
        <f>'CV Rotina &lt;2A - procedência'!J52</f>
        <v>0.7992424242424242</v>
      </c>
      <c r="G52" s="7">
        <f>'CV Rotina &lt;2A - procedência'!L52</f>
        <v>0.72348484848484851</v>
      </c>
      <c r="H52" s="7">
        <f>'CV Rotina &lt;2A - procedência'!V52</f>
        <v>0.93939393939393945</v>
      </c>
      <c r="I52" s="7">
        <f>'CV Rotina &lt;2A - procedência'!P52</f>
        <v>0.78787878787878785</v>
      </c>
      <c r="J52" s="7">
        <f>'CV Rotina &lt;2A - procedência'!R52</f>
        <v>0.48484848484848486</v>
      </c>
      <c r="K52" s="7">
        <f>'CV Rotina &lt;2A - procedência'!T52</f>
        <v>0.92045454545454541</v>
      </c>
      <c r="L52" s="7">
        <f>'CV Rotina &lt;2A - procedência'!X52</f>
        <v>0.93560606060606055</v>
      </c>
      <c r="M52" s="2">
        <f t="shared" si="4"/>
        <v>0</v>
      </c>
      <c r="N52" s="2">
        <f t="shared" si="5"/>
        <v>0</v>
      </c>
      <c r="O52" s="2">
        <f t="shared" si="2"/>
        <v>0</v>
      </c>
      <c r="P52" s="2">
        <f t="shared" si="3"/>
        <v>0</v>
      </c>
    </row>
    <row r="53" spans="1:16" x14ac:dyDescent="0.25">
      <c r="A53" s="2" t="s">
        <v>5</v>
      </c>
      <c r="B53" s="2" t="s">
        <v>57</v>
      </c>
      <c r="C53" s="7">
        <f>'CV Rotina &lt;2A - procedência'!F53</f>
        <v>0.99408284023668636</v>
      </c>
      <c r="D53" s="7">
        <f>'CV Rotina &lt;2A - procedência'!N53</f>
        <v>0.98816568047337283</v>
      </c>
      <c r="E53" s="7">
        <f>'CV Rotina &lt;2A - procedência'!H53</f>
        <v>1.0059171597633136</v>
      </c>
      <c r="F53" s="7">
        <f>'CV Rotina &lt;2A - procedência'!J53</f>
        <v>1</v>
      </c>
      <c r="G53" s="7">
        <f>'CV Rotina &lt;2A - procedência'!L53</f>
        <v>1</v>
      </c>
      <c r="H53" s="7">
        <f>'CV Rotina &lt;2A - procedência'!V53</f>
        <v>0.85207100591715978</v>
      </c>
      <c r="I53" s="7">
        <f>'CV Rotina &lt;2A - procedência'!P53</f>
        <v>0.98816568047337283</v>
      </c>
      <c r="J53" s="7">
        <f>'CV Rotina &lt;2A - procedência'!R53</f>
        <v>3.7041420118343193</v>
      </c>
      <c r="K53" s="7">
        <f>'CV Rotina &lt;2A - procedência'!T53</f>
        <v>0.86390532544378695</v>
      </c>
      <c r="L53" s="7">
        <f>'CV Rotina &lt;2A - procedência'!X53</f>
        <v>0.86390532544378695</v>
      </c>
      <c r="M53" s="2">
        <f t="shared" si="4"/>
        <v>2</v>
      </c>
      <c r="N53" s="2">
        <f t="shared" si="5"/>
        <v>5</v>
      </c>
      <c r="O53" s="2">
        <f t="shared" si="2"/>
        <v>7</v>
      </c>
      <c r="P53" s="2">
        <f t="shared" si="3"/>
        <v>3</v>
      </c>
    </row>
    <row r="54" spans="1:16" x14ac:dyDescent="0.25">
      <c r="A54" s="2" t="s">
        <v>3</v>
      </c>
      <c r="B54" s="2" t="s">
        <v>58</v>
      </c>
      <c r="C54" s="7">
        <f>'CV Rotina &lt;2A - procedência'!F54</f>
        <v>0.63259668508287292</v>
      </c>
      <c r="D54" s="7">
        <f>'CV Rotina &lt;2A - procedência'!N54</f>
        <v>0.81629834254143652</v>
      </c>
      <c r="E54" s="7">
        <f>'CV Rotina &lt;2A - procedência'!H54</f>
        <v>0.86187845303867405</v>
      </c>
      <c r="F54" s="7">
        <f>'CV Rotina &lt;2A - procedência'!J54</f>
        <v>0.86602209944751385</v>
      </c>
      <c r="G54" s="7">
        <f>'CV Rotina &lt;2A - procedência'!L54</f>
        <v>0.86325966850828728</v>
      </c>
      <c r="H54" s="7">
        <f>'CV Rotina &lt;2A - procedência'!V54</f>
        <v>0.9433701657458563</v>
      </c>
      <c r="I54" s="7">
        <f>'CV Rotina &lt;2A - procedência'!P54</f>
        <v>0.84944751381215466</v>
      </c>
      <c r="J54" s="7">
        <f>'CV Rotina &lt;2A - procedência'!R54</f>
        <v>0.29696132596685082</v>
      </c>
      <c r="K54" s="7">
        <f>'CV Rotina &lt;2A - procedência'!T54</f>
        <v>0.83701657458563539</v>
      </c>
      <c r="L54" s="7">
        <f>'CV Rotina &lt;2A - procedência'!X54</f>
        <v>0.7983425414364641</v>
      </c>
      <c r="M54" s="2">
        <f t="shared" si="4"/>
        <v>0</v>
      </c>
      <c r="N54" s="2">
        <f t="shared" si="5"/>
        <v>0</v>
      </c>
      <c r="O54" s="2">
        <f t="shared" si="2"/>
        <v>0</v>
      </c>
      <c r="P54" s="2">
        <f t="shared" si="3"/>
        <v>0</v>
      </c>
    </row>
    <row r="55" spans="1:16" x14ac:dyDescent="0.25">
      <c r="A55" s="2" t="s">
        <v>4</v>
      </c>
      <c r="B55" s="2" t="s">
        <v>59</v>
      </c>
      <c r="C55" s="7">
        <f>'CV Rotina &lt;2A - procedência'!F55</f>
        <v>0.55462184873949583</v>
      </c>
      <c r="D55" s="7">
        <f>'CV Rotina &lt;2A - procedência'!N55</f>
        <v>0.89915966386554624</v>
      </c>
      <c r="E55" s="7">
        <f>'CV Rotina &lt;2A - procedência'!H55</f>
        <v>0.88235294117647056</v>
      </c>
      <c r="F55" s="7">
        <f>'CV Rotina &lt;2A - procedência'!J55</f>
        <v>0.86974789915966388</v>
      </c>
      <c r="G55" s="7">
        <f>'CV Rotina &lt;2A - procedência'!L55</f>
        <v>0.92016806722689071</v>
      </c>
      <c r="H55" s="7">
        <f>'CV Rotina &lt;2A - procedência'!V55</f>
        <v>0.88655462184873945</v>
      </c>
      <c r="I55" s="7">
        <f>'CV Rotina &lt;2A - procedência'!P55</f>
        <v>0.95378151260504207</v>
      </c>
      <c r="J55" s="7">
        <f>'CV Rotina &lt;2A - procedência'!R55</f>
        <v>1.0924369747899159</v>
      </c>
      <c r="K55" s="7">
        <f>'CV Rotina &lt;2A - procedência'!T55</f>
        <v>0.80252100840336138</v>
      </c>
      <c r="L55" s="7">
        <f>'CV Rotina &lt;2A - procedência'!X55</f>
        <v>0.82773109243697474</v>
      </c>
      <c r="M55" s="2">
        <f t="shared" si="4"/>
        <v>0</v>
      </c>
      <c r="N55" s="2">
        <f t="shared" si="5"/>
        <v>2</v>
      </c>
      <c r="O55" s="2">
        <f t="shared" si="2"/>
        <v>2</v>
      </c>
      <c r="P55" s="2">
        <f t="shared" si="3"/>
        <v>0</v>
      </c>
    </row>
    <row r="56" spans="1:16" x14ac:dyDescent="0.25">
      <c r="A56" s="2" t="s">
        <v>3</v>
      </c>
      <c r="B56" s="2" t="s">
        <v>60</v>
      </c>
      <c r="C56" s="7">
        <f>'CV Rotina &lt;2A - procedência'!F56</f>
        <v>0.27368421052631581</v>
      </c>
      <c r="D56" s="7">
        <f>'CV Rotina &lt;2A - procedência'!N56</f>
        <v>0.77894736842105261</v>
      </c>
      <c r="E56" s="7">
        <f>'CV Rotina &lt;2A - procedência'!H56</f>
        <v>0.76842105263157889</v>
      </c>
      <c r="F56" s="7">
        <f>'CV Rotina &lt;2A - procedência'!J56</f>
        <v>0.72368421052631582</v>
      </c>
      <c r="G56" s="7">
        <f>'CV Rotina &lt;2A - procedência'!L56</f>
        <v>0.82631578947368423</v>
      </c>
      <c r="H56" s="7">
        <f>'CV Rotina &lt;2A - procedência'!V56</f>
        <v>0.76315789473684215</v>
      </c>
      <c r="I56" s="7">
        <f>'CV Rotina &lt;2A - procedência'!P56</f>
        <v>0.75</v>
      </c>
      <c r="J56" s="7">
        <f>'CV Rotina &lt;2A - procedência'!R56</f>
        <v>0.38157894736842107</v>
      </c>
      <c r="K56" s="7">
        <f>'CV Rotina &lt;2A - procedência'!T56</f>
        <v>0.73684210526315785</v>
      </c>
      <c r="L56" s="7">
        <f>'CV Rotina &lt;2A - procedência'!X56</f>
        <v>0.71578947368421053</v>
      </c>
      <c r="M56" s="2">
        <f t="shared" si="4"/>
        <v>0</v>
      </c>
      <c r="N56" s="2">
        <f t="shared" si="5"/>
        <v>0</v>
      </c>
      <c r="O56" s="2">
        <f t="shared" si="2"/>
        <v>0</v>
      </c>
      <c r="P56" s="2">
        <f t="shared" si="3"/>
        <v>0</v>
      </c>
    </row>
    <row r="57" spans="1:16" x14ac:dyDescent="0.25">
      <c r="A57" s="2" t="s">
        <v>3</v>
      </c>
      <c r="B57" s="2" t="s">
        <v>61</v>
      </c>
      <c r="C57" s="7">
        <f>'CV Rotina &lt;2A - procedência'!F57</f>
        <v>0.13404825737265416</v>
      </c>
      <c r="D57" s="7">
        <f>'CV Rotina &lt;2A - procedência'!N57</f>
        <v>0.88203753351206438</v>
      </c>
      <c r="E57" s="7">
        <f>'CV Rotina &lt;2A - procedência'!H57</f>
        <v>0.8954423592493298</v>
      </c>
      <c r="F57" s="7">
        <f>'CV Rotina &lt;2A - procedência'!J57</f>
        <v>0.91152815013404831</v>
      </c>
      <c r="G57" s="7">
        <f>'CV Rotina &lt;2A - procedência'!L57</f>
        <v>0.93297587131367288</v>
      </c>
      <c r="H57" s="7">
        <f>'CV Rotina &lt;2A - procedência'!V57</f>
        <v>0.75067024128686322</v>
      </c>
      <c r="I57" s="7">
        <f>'CV Rotina &lt;2A - procedência'!P57</f>
        <v>0.91689008042895437</v>
      </c>
      <c r="J57" s="7">
        <f>'CV Rotina &lt;2A - procedência'!R57</f>
        <v>4.0214477211796246E-2</v>
      </c>
      <c r="K57" s="7">
        <f>'CV Rotina &lt;2A - procedência'!T57</f>
        <v>0.78552278820375332</v>
      </c>
      <c r="L57" s="7">
        <f>'CV Rotina &lt;2A - procedência'!X57</f>
        <v>0.72386058981233248</v>
      </c>
      <c r="M57" s="2">
        <f t="shared" si="4"/>
        <v>0</v>
      </c>
      <c r="N57" s="2">
        <f t="shared" si="5"/>
        <v>0</v>
      </c>
      <c r="O57" s="2">
        <f t="shared" si="2"/>
        <v>0</v>
      </c>
      <c r="P57" s="2">
        <f t="shared" si="3"/>
        <v>0</v>
      </c>
    </row>
    <row r="58" spans="1:16" x14ac:dyDescent="0.25">
      <c r="A58" s="2" t="s">
        <v>5</v>
      </c>
      <c r="B58" s="2" t="s">
        <v>62</v>
      </c>
      <c r="C58" s="7">
        <f>'CV Rotina &lt;2A - procedência'!F58</f>
        <v>0.59292035398230092</v>
      </c>
      <c r="D58" s="7">
        <f>'CV Rotina &lt;2A - procedência'!N58</f>
        <v>0.60766961651917406</v>
      </c>
      <c r="E58" s="7">
        <f>'CV Rotina &lt;2A - procedência'!H58</f>
        <v>0.67846607669616521</v>
      </c>
      <c r="F58" s="7">
        <f>'CV Rotina &lt;2A - procedência'!J58</f>
        <v>0.66076696165191739</v>
      </c>
      <c r="G58" s="7">
        <f>'CV Rotina &lt;2A - procedência'!L58</f>
        <v>0.65781710914454272</v>
      </c>
      <c r="H58" s="7">
        <f>'CV Rotina &lt;2A - procedência'!V58</f>
        <v>0.83775811209439532</v>
      </c>
      <c r="I58" s="7">
        <f>'CV Rotina &lt;2A - procedência'!P58</f>
        <v>0.7168141592920354</v>
      </c>
      <c r="J58" s="7">
        <f>'CV Rotina &lt;2A - procedência'!R58</f>
        <v>0.25368731563421831</v>
      </c>
      <c r="K58" s="7">
        <f>'CV Rotina &lt;2A - procedência'!T58</f>
        <v>0.34513274336283184</v>
      </c>
      <c r="L58" s="7">
        <f>'CV Rotina &lt;2A - procedência'!X58</f>
        <v>0.5752212389380531</v>
      </c>
      <c r="M58" s="2">
        <f t="shared" si="4"/>
        <v>0</v>
      </c>
      <c r="N58" s="2">
        <f t="shared" si="5"/>
        <v>0</v>
      </c>
      <c r="O58" s="2">
        <f t="shared" si="2"/>
        <v>0</v>
      </c>
      <c r="P58" s="2">
        <f t="shared" si="3"/>
        <v>0</v>
      </c>
    </row>
    <row r="59" spans="1:16" x14ac:dyDescent="0.25">
      <c r="A59" s="2" t="s">
        <v>3</v>
      </c>
      <c r="B59" s="2" t="s">
        <v>63</v>
      </c>
      <c r="C59" s="7">
        <f>'CV Rotina &lt;2A - procedência'!F59</f>
        <v>0.72727272727272729</v>
      </c>
      <c r="D59" s="7">
        <f>'CV Rotina &lt;2A - procedência'!N59</f>
        <v>1.3376623376623376</v>
      </c>
      <c r="E59" s="7">
        <f>'CV Rotina &lt;2A - procedência'!H59</f>
        <v>1.4025974025974026</v>
      </c>
      <c r="F59" s="7">
        <f>'CV Rotina &lt;2A - procedência'!J59</f>
        <v>1.3766233766233766</v>
      </c>
      <c r="G59" s="7">
        <f>'CV Rotina &lt;2A - procedência'!L59</f>
        <v>1.3636363636363635</v>
      </c>
      <c r="H59" s="7">
        <f>'CV Rotina &lt;2A - procedência'!V59</f>
        <v>1.4025974025974026</v>
      </c>
      <c r="I59" s="7">
        <f>'CV Rotina &lt;2A - procedência'!P59</f>
        <v>1.4805194805194806</v>
      </c>
      <c r="J59" s="7">
        <f>'CV Rotina &lt;2A - procedência'!R59</f>
        <v>2.4025974025974026</v>
      </c>
      <c r="K59" s="7">
        <f>'CV Rotina &lt;2A - procedência'!T59</f>
        <v>1.0649350649350648</v>
      </c>
      <c r="L59" s="7">
        <f>'CV Rotina &lt;2A - procedência'!X59</f>
        <v>1.1948051948051948</v>
      </c>
      <c r="M59" s="2">
        <f t="shared" si="4"/>
        <v>1</v>
      </c>
      <c r="N59" s="2">
        <f t="shared" si="5"/>
        <v>8</v>
      </c>
      <c r="O59" s="2">
        <f t="shared" si="2"/>
        <v>9</v>
      </c>
      <c r="P59" s="2">
        <f t="shared" si="3"/>
        <v>4</v>
      </c>
    </row>
    <row r="60" spans="1:16" x14ac:dyDescent="0.25">
      <c r="A60" s="2" t="s">
        <v>5</v>
      </c>
      <c r="B60" s="2" t="s">
        <v>64</v>
      </c>
      <c r="C60" s="7">
        <f>'CV Rotina &lt;2A - procedência'!F60</f>
        <v>0.85972850678733037</v>
      </c>
      <c r="D60" s="7">
        <f>'CV Rotina &lt;2A - procedência'!N60</f>
        <v>0.95927601809954754</v>
      </c>
      <c r="E60" s="7">
        <f>'CV Rotina &lt;2A - procedência'!H60</f>
        <v>1.0226244343891402</v>
      </c>
      <c r="F60" s="7">
        <f>'CV Rotina &lt;2A - procedência'!J60</f>
        <v>0.99095022624434392</v>
      </c>
      <c r="G60" s="7">
        <f>'CV Rotina &lt;2A - procedência'!L60</f>
        <v>0.98642533936651589</v>
      </c>
      <c r="H60" s="7">
        <f>'CV Rotina &lt;2A - procedência'!V60</f>
        <v>0.90497737556561086</v>
      </c>
      <c r="I60" s="7">
        <f>'CV Rotina &lt;2A - procedência'!P60</f>
        <v>0.96380090497737558</v>
      </c>
      <c r="J60" s="7">
        <f>'CV Rotina &lt;2A - procedência'!R60</f>
        <v>1.253393665158371</v>
      </c>
      <c r="K60" s="7">
        <f>'CV Rotina &lt;2A - procedência'!T60</f>
        <v>0.89140271493212675</v>
      </c>
      <c r="L60" s="7">
        <f>'CV Rotina &lt;2A - procedência'!X60</f>
        <v>0.85520361990950222</v>
      </c>
      <c r="M60" s="2">
        <f t="shared" si="4"/>
        <v>1</v>
      </c>
      <c r="N60" s="2">
        <f t="shared" si="5"/>
        <v>5</v>
      </c>
      <c r="O60" s="2">
        <f t="shared" si="2"/>
        <v>6</v>
      </c>
      <c r="P60" s="2">
        <f t="shared" si="3"/>
        <v>3</v>
      </c>
    </row>
    <row r="61" spans="1:16" x14ac:dyDescent="0.25">
      <c r="A61" s="2" t="s">
        <v>4</v>
      </c>
      <c r="B61" s="2" t="s">
        <v>65</v>
      </c>
      <c r="C61" s="7">
        <f>'CV Rotina &lt;2A - procedência'!F61</f>
        <v>0.18367346938775511</v>
      </c>
      <c r="D61" s="7">
        <f>'CV Rotina &lt;2A - procedência'!N61</f>
        <v>0.93537414965986398</v>
      </c>
      <c r="E61" s="7">
        <f>'CV Rotina &lt;2A - procedência'!H61</f>
        <v>0.91156462585034015</v>
      </c>
      <c r="F61" s="7">
        <f>'CV Rotina &lt;2A - procedência'!J61</f>
        <v>0.86734693877551017</v>
      </c>
      <c r="G61" s="7">
        <f>'CV Rotina &lt;2A - procedência'!L61</f>
        <v>0.95578231292517002</v>
      </c>
      <c r="H61" s="7">
        <f>'CV Rotina &lt;2A - procedência'!V61</f>
        <v>1.153061224489796</v>
      </c>
      <c r="I61" s="7">
        <f>'CV Rotina &lt;2A - procedência'!P61</f>
        <v>0.88775510204081631</v>
      </c>
      <c r="J61" s="7">
        <f>'CV Rotina &lt;2A - procedência'!R61</f>
        <v>0.20748299319727892</v>
      </c>
      <c r="K61" s="7">
        <f>'CV Rotina &lt;2A - procedência'!T61</f>
        <v>1.1462585034013606</v>
      </c>
      <c r="L61" s="7">
        <f>'CV Rotina &lt;2A - procedência'!X61</f>
        <v>1.1768707482993197</v>
      </c>
      <c r="M61" s="2">
        <f t="shared" si="4"/>
        <v>1</v>
      </c>
      <c r="N61" s="2">
        <f t="shared" si="5"/>
        <v>4</v>
      </c>
      <c r="O61" s="2">
        <f t="shared" si="2"/>
        <v>5</v>
      </c>
      <c r="P61" s="2">
        <f t="shared" si="3"/>
        <v>2</v>
      </c>
    </row>
    <row r="62" spans="1:16" x14ac:dyDescent="0.25">
      <c r="A62" s="2" t="s">
        <v>5</v>
      </c>
      <c r="B62" s="2" t="s">
        <v>66</v>
      </c>
      <c r="C62" s="7">
        <f>'CV Rotina &lt;2A - procedência'!F62</f>
        <v>0.54140127388535031</v>
      </c>
      <c r="D62" s="7">
        <f>'CV Rotina &lt;2A - procedência'!N62</f>
        <v>0.57324840764331209</v>
      </c>
      <c r="E62" s="7">
        <f>'CV Rotina &lt;2A - procedência'!H62</f>
        <v>0.63057324840764328</v>
      </c>
      <c r="F62" s="7">
        <f>'CV Rotina &lt;2A - procedência'!J62</f>
        <v>0.61783439490445857</v>
      </c>
      <c r="G62" s="7">
        <f>'CV Rotina &lt;2A - procedência'!L62</f>
        <v>0.63057324840764328</v>
      </c>
      <c r="H62" s="7">
        <f>'CV Rotina &lt;2A - procedência'!V62</f>
        <v>0.56050955414012738</v>
      </c>
      <c r="I62" s="7">
        <f>'CV Rotina &lt;2A - procedência'!P62</f>
        <v>0.52229299363057324</v>
      </c>
      <c r="J62" s="7">
        <f>'CV Rotina &lt;2A - procedência'!R62</f>
        <v>0.73248407643312097</v>
      </c>
      <c r="K62" s="7">
        <f>'CV Rotina &lt;2A - procedência'!T62</f>
        <v>0.59872611464968151</v>
      </c>
      <c r="L62" s="7">
        <f>'CV Rotina &lt;2A - procedência'!X62</f>
        <v>0.59235668789808915</v>
      </c>
      <c r="M62" s="2">
        <f t="shared" si="4"/>
        <v>0</v>
      </c>
      <c r="N62" s="2">
        <f t="shared" si="5"/>
        <v>0</v>
      </c>
      <c r="O62" s="2">
        <f t="shared" si="2"/>
        <v>0</v>
      </c>
      <c r="P62" s="2">
        <f t="shared" si="3"/>
        <v>0</v>
      </c>
    </row>
    <row r="63" spans="1:16" x14ac:dyDescent="0.25">
      <c r="A63" s="2" t="s">
        <v>2</v>
      </c>
      <c r="B63" s="2" t="s">
        <v>67</v>
      </c>
      <c r="C63" s="7">
        <f>'CV Rotina &lt;2A - procedência'!F63</f>
        <v>0.46902654867256638</v>
      </c>
      <c r="D63" s="7">
        <f>'CV Rotina &lt;2A - procedência'!N63</f>
        <v>0.93805309734513276</v>
      </c>
      <c r="E63" s="7">
        <f>'CV Rotina &lt;2A - procedência'!H63</f>
        <v>1.0619469026548674</v>
      </c>
      <c r="F63" s="7">
        <f>'CV Rotina &lt;2A - procedência'!J63</f>
        <v>1.0619469026548674</v>
      </c>
      <c r="G63" s="7">
        <f>'CV Rotina &lt;2A - procedência'!L63</f>
        <v>1.0176991150442478</v>
      </c>
      <c r="H63" s="7">
        <f>'CV Rotina &lt;2A - procedência'!V63</f>
        <v>1.0796460176991149</v>
      </c>
      <c r="I63" s="7">
        <f>'CV Rotina &lt;2A - procedência'!P63</f>
        <v>1</v>
      </c>
      <c r="J63" s="7">
        <f>'CV Rotina &lt;2A - procedência'!R63</f>
        <v>3.9557522123893807</v>
      </c>
      <c r="K63" s="7">
        <f>'CV Rotina &lt;2A - procedência'!T63</f>
        <v>0.97345132743362828</v>
      </c>
      <c r="L63" s="7">
        <f>'CV Rotina &lt;2A - procedência'!X63</f>
        <v>1.0088495575221239</v>
      </c>
      <c r="M63" s="2">
        <f t="shared" si="4"/>
        <v>1</v>
      </c>
      <c r="N63" s="2">
        <f t="shared" si="5"/>
        <v>8</v>
      </c>
      <c r="O63" s="2">
        <f t="shared" si="2"/>
        <v>9</v>
      </c>
      <c r="P63" s="2">
        <f t="shared" si="3"/>
        <v>4</v>
      </c>
    </row>
    <row r="64" spans="1:16" x14ac:dyDescent="0.25">
      <c r="A64" s="2" t="s">
        <v>2</v>
      </c>
      <c r="B64" s="2" t="s">
        <v>68</v>
      </c>
      <c r="C64" s="7">
        <f>'CV Rotina &lt;2A - procedência'!F64</f>
        <v>0.85589519650655022</v>
      </c>
      <c r="D64" s="7">
        <f>'CV Rotina &lt;2A - procedência'!N64</f>
        <v>0.75836972343522557</v>
      </c>
      <c r="E64" s="7">
        <f>'CV Rotina &lt;2A - procedência'!H64</f>
        <v>0.76710334788937407</v>
      </c>
      <c r="F64" s="7">
        <f>'CV Rotina &lt;2A - procedência'!J64</f>
        <v>0.74963609898107719</v>
      </c>
      <c r="G64" s="7">
        <f>'CV Rotina &lt;2A - procedência'!L64</f>
        <v>0.76710334788937407</v>
      </c>
      <c r="H64" s="7">
        <f>'CV Rotina &lt;2A - procedência'!V64</f>
        <v>0.76273653566229982</v>
      </c>
      <c r="I64" s="7">
        <f>'CV Rotina &lt;2A - procedência'!P64</f>
        <v>0.76128093158660848</v>
      </c>
      <c r="J64" s="7">
        <f>'CV Rotina &lt;2A - procedência'!R64</f>
        <v>0.12954876273653565</v>
      </c>
      <c r="K64" s="7">
        <f>'CV Rotina &lt;2A - procedência'!T64</f>
        <v>0.72780203784570596</v>
      </c>
      <c r="L64" s="7">
        <f>'CV Rotina &lt;2A - procedência'!X64</f>
        <v>0.73653566229985445</v>
      </c>
      <c r="M64" s="2">
        <f t="shared" si="4"/>
        <v>0</v>
      </c>
      <c r="N64" s="2">
        <f t="shared" si="5"/>
        <v>0</v>
      </c>
      <c r="O64" s="2">
        <f t="shared" si="2"/>
        <v>0</v>
      </c>
      <c r="P64" s="2">
        <f t="shared" si="3"/>
        <v>0</v>
      </c>
    </row>
    <row r="65" spans="1:16" x14ac:dyDescent="0.25">
      <c r="A65" s="2" t="s">
        <v>2</v>
      </c>
      <c r="B65" s="2" t="s">
        <v>69</v>
      </c>
      <c r="C65" s="7">
        <f>'CV Rotina &lt;2A - procedência'!F65</f>
        <v>0.83557046979865768</v>
      </c>
      <c r="D65" s="7">
        <f>'CV Rotina &lt;2A - procedência'!N65</f>
        <v>0.84563758389261745</v>
      </c>
      <c r="E65" s="7">
        <f>'CV Rotina &lt;2A - procedência'!H65</f>
        <v>0.84563758389261745</v>
      </c>
      <c r="F65" s="7">
        <f>'CV Rotina &lt;2A - procedência'!J65</f>
        <v>0.83892617449664431</v>
      </c>
      <c r="G65" s="7">
        <f>'CV Rotina &lt;2A - procedência'!L65</f>
        <v>0.84899328859060408</v>
      </c>
      <c r="H65" s="7">
        <f>'CV Rotina &lt;2A - procedência'!V65</f>
        <v>0.79530201342281881</v>
      </c>
      <c r="I65" s="7">
        <f>'CV Rotina &lt;2A - procedência'!P65</f>
        <v>0.87919463087248317</v>
      </c>
      <c r="J65" s="7">
        <f>'CV Rotina &lt;2A - procedência'!R65</f>
        <v>0.31879194630872482</v>
      </c>
      <c r="K65" s="7">
        <f>'CV Rotina &lt;2A - procedência'!T65</f>
        <v>0.82214765100671139</v>
      </c>
      <c r="L65" s="7">
        <f>'CV Rotina &lt;2A - procedência'!X65</f>
        <v>0.82885906040268453</v>
      </c>
      <c r="M65" s="2">
        <f t="shared" si="4"/>
        <v>0</v>
      </c>
      <c r="N65" s="2">
        <f t="shared" si="5"/>
        <v>0</v>
      </c>
      <c r="O65" s="2">
        <f t="shared" si="2"/>
        <v>0</v>
      </c>
      <c r="P65" s="2">
        <f t="shared" si="3"/>
        <v>0</v>
      </c>
    </row>
    <row r="66" spans="1:16" x14ac:dyDescent="0.25">
      <c r="A66" s="2" t="s">
        <v>4</v>
      </c>
      <c r="B66" s="2" t="s">
        <v>70</v>
      </c>
      <c r="C66" s="7">
        <f>'CV Rotina &lt;2A - procedência'!F66</f>
        <v>0.6160714285714286</v>
      </c>
      <c r="D66" s="7">
        <f>'CV Rotina &lt;2A - procedência'!N66</f>
        <v>0.9017857142857143</v>
      </c>
      <c r="E66" s="7">
        <f>'CV Rotina &lt;2A - procedência'!H66</f>
        <v>0.875</v>
      </c>
      <c r="F66" s="7">
        <f>'CV Rotina &lt;2A - procedência'!J66</f>
        <v>0.875</v>
      </c>
      <c r="G66" s="7">
        <f>'CV Rotina &lt;2A - procedência'!L66</f>
        <v>0.9553571428571429</v>
      </c>
      <c r="H66" s="7">
        <f>'CV Rotina &lt;2A - procedência'!V66</f>
        <v>0.875</v>
      </c>
      <c r="I66" s="7">
        <f>'CV Rotina &lt;2A - procedência'!P66</f>
        <v>0.9107142857142857</v>
      </c>
      <c r="J66" s="7">
        <f>'CV Rotina &lt;2A - procedência'!R66</f>
        <v>2.4464285714285716</v>
      </c>
      <c r="K66" s="7">
        <f>'CV Rotina &lt;2A - procedência'!T66</f>
        <v>0.9017857142857143</v>
      </c>
      <c r="L66" s="7">
        <f>'CV Rotina &lt;2A - procedência'!X66</f>
        <v>0.8125</v>
      </c>
      <c r="M66" s="2">
        <f t="shared" ref="M66:M79" si="6">COUNTIF(C66:D66,"&gt;=0,9")</f>
        <v>1</v>
      </c>
      <c r="N66" s="2">
        <f t="shared" ref="N66:N79" si="7">COUNTIFS(E66:L66,"&gt;=0,95")</f>
        <v>2</v>
      </c>
      <c r="O66" s="2">
        <f t="shared" si="2"/>
        <v>3</v>
      </c>
      <c r="P66" s="2">
        <f t="shared" si="3"/>
        <v>1</v>
      </c>
    </row>
    <row r="67" spans="1:16" x14ac:dyDescent="0.25">
      <c r="A67" s="2" t="s">
        <v>4</v>
      </c>
      <c r="B67" s="2" t="s">
        <v>71</v>
      </c>
      <c r="C67" s="7">
        <f>'CV Rotina &lt;2A - procedência'!F67</f>
        <v>0.1937046004842615</v>
      </c>
      <c r="D67" s="7">
        <f>'CV Rotina &lt;2A - procedência'!N67</f>
        <v>0.63196125907990319</v>
      </c>
      <c r="E67" s="7">
        <f>'CV Rotina &lt;2A - procedência'!H67</f>
        <v>0.7167070217917676</v>
      </c>
      <c r="F67" s="7">
        <f>'CV Rotina &lt;2A - procedência'!J67</f>
        <v>0.7142857142857143</v>
      </c>
      <c r="G67" s="7">
        <f>'CV Rotina &lt;2A - procedência'!L67</f>
        <v>0.65375302663438262</v>
      </c>
      <c r="H67" s="7">
        <f>'CV Rotina &lt;2A - procedência'!V67</f>
        <v>1.0072639225181599</v>
      </c>
      <c r="I67" s="7">
        <f>'CV Rotina &lt;2A - procedência'!P67</f>
        <v>0.76271186440677963</v>
      </c>
      <c r="J67" s="7">
        <f>'CV Rotina &lt;2A - procedência'!R67</f>
        <v>0.25907990314769974</v>
      </c>
      <c r="K67" s="7">
        <f>'CV Rotina &lt;2A - procedência'!T67</f>
        <v>0.80871670702179177</v>
      </c>
      <c r="L67" s="7">
        <f>'CV Rotina &lt;2A - procedência'!X67</f>
        <v>0.77239709443099269</v>
      </c>
      <c r="M67" s="2">
        <f t="shared" si="6"/>
        <v>0</v>
      </c>
      <c r="N67" s="2">
        <f t="shared" si="7"/>
        <v>1</v>
      </c>
      <c r="O67" s="2">
        <f t="shared" ref="O67:O79" si="8">SUM(M67:N67)</f>
        <v>1</v>
      </c>
      <c r="P67" s="2">
        <f t="shared" ref="P67:P79" si="9">COUNTIF(E67:H67,"&gt;=0,95")</f>
        <v>1</v>
      </c>
    </row>
    <row r="68" spans="1:16" x14ac:dyDescent="0.25">
      <c r="A68" s="2" t="s">
        <v>5</v>
      </c>
      <c r="B68" s="2" t="s">
        <v>72</v>
      </c>
      <c r="C68" s="7">
        <f>'CV Rotina &lt;2A - procedência'!F68</f>
        <v>1.0859375</v>
      </c>
      <c r="D68" s="7">
        <f>'CV Rotina &lt;2A - procedência'!N68</f>
        <v>0.890625</v>
      </c>
      <c r="E68" s="7">
        <f>'CV Rotina &lt;2A - procedência'!H68</f>
        <v>1.03125</v>
      </c>
      <c r="F68" s="7">
        <f>'CV Rotina &lt;2A - procedência'!J68</f>
        <v>1.0234375</v>
      </c>
      <c r="G68" s="7">
        <f>'CV Rotina &lt;2A - procedência'!L68</f>
        <v>0.890625</v>
      </c>
      <c r="H68" s="7">
        <f>'CV Rotina &lt;2A - procedência'!V68</f>
        <v>1.015625</v>
      </c>
      <c r="I68" s="7">
        <f>'CV Rotina &lt;2A - procedência'!P68</f>
        <v>0.953125</v>
      </c>
      <c r="J68" s="7">
        <f>'CV Rotina &lt;2A - procedência'!R68</f>
        <v>9.0703125</v>
      </c>
      <c r="K68" s="7">
        <f>'CV Rotina &lt;2A - procedência'!T68</f>
        <v>0.953125</v>
      </c>
      <c r="L68" s="7">
        <f>'CV Rotina &lt;2A - procedência'!X68</f>
        <v>0.9453125</v>
      </c>
      <c r="M68" s="2">
        <f t="shared" si="6"/>
        <v>1</v>
      </c>
      <c r="N68" s="2">
        <f t="shared" si="7"/>
        <v>6</v>
      </c>
      <c r="O68" s="2">
        <f t="shared" si="8"/>
        <v>7</v>
      </c>
      <c r="P68" s="2">
        <f t="shared" si="9"/>
        <v>3</v>
      </c>
    </row>
    <row r="69" spans="1:16" x14ac:dyDescent="0.25">
      <c r="A69" s="2" t="s">
        <v>3</v>
      </c>
      <c r="B69" s="2" t="s">
        <v>73</v>
      </c>
      <c r="C69" s="7">
        <f>'CV Rotina &lt;2A - procedência'!F69</f>
        <v>1.3110865968008825</v>
      </c>
      <c r="D69" s="7">
        <f>'CV Rotina &lt;2A - procedência'!N69</f>
        <v>0.76116933259790398</v>
      </c>
      <c r="E69" s="7">
        <f>'CV Rotina &lt;2A - procedência'!H69</f>
        <v>0.76337562051847763</v>
      </c>
      <c r="F69" s="7">
        <f>'CV Rotina &lt;2A - procedência'!J69</f>
        <v>0.74020959735245451</v>
      </c>
      <c r="G69" s="7">
        <f>'CV Rotina &lt;2A - procedência'!L69</f>
        <v>0.81356867071152783</v>
      </c>
      <c r="H69" s="7">
        <f>'CV Rotina &lt;2A - procedência'!V69</f>
        <v>0.79646993932708221</v>
      </c>
      <c r="I69" s="7">
        <f>'CV Rotina &lt;2A - procedência'!P69</f>
        <v>0.77220077220077221</v>
      </c>
      <c r="J69" s="7">
        <f>'CV Rotina &lt;2A - procedência'!R69</f>
        <v>5.7363485934914506E-2</v>
      </c>
      <c r="K69" s="7">
        <f>'CV Rotina &lt;2A - procedência'!T69</f>
        <v>0.22890237175951461</v>
      </c>
      <c r="L69" s="7">
        <f>'CV Rotina &lt;2A - procedência'!X69</f>
        <v>0.64313292884721451</v>
      </c>
      <c r="M69" s="2">
        <f t="shared" si="6"/>
        <v>1</v>
      </c>
      <c r="N69" s="2">
        <f t="shared" si="7"/>
        <v>0</v>
      </c>
      <c r="O69" s="2">
        <f t="shared" si="8"/>
        <v>1</v>
      </c>
      <c r="P69" s="2">
        <f t="shared" si="9"/>
        <v>0</v>
      </c>
    </row>
    <row r="70" spans="1:16" x14ac:dyDescent="0.25">
      <c r="A70" s="2" t="s">
        <v>4</v>
      </c>
      <c r="B70" s="2" t="s">
        <v>74</v>
      </c>
      <c r="C70" s="7">
        <f>'CV Rotina &lt;2A - procedência'!F70</f>
        <v>0.68807339449541283</v>
      </c>
      <c r="D70" s="7">
        <f>'CV Rotina &lt;2A - procedência'!N70</f>
        <v>0.97247706422018354</v>
      </c>
      <c r="E70" s="7">
        <f>'CV Rotina &lt;2A - procedência'!H70</f>
        <v>1.0275229357798166</v>
      </c>
      <c r="F70" s="7">
        <f>'CV Rotina &lt;2A - procedência'!J70</f>
        <v>1.0183486238532109</v>
      </c>
      <c r="G70" s="7">
        <f>'CV Rotina &lt;2A - procedência'!L70</f>
        <v>1.0183486238532109</v>
      </c>
      <c r="H70" s="7">
        <f>'CV Rotina &lt;2A - procedência'!V70</f>
        <v>1.2110091743119267</v>
      </c>
      <c r="I70" s="7">
        <f>'CV Rotina &lt;2A - procedência'!P70</f>
        <v>0.95412844036697253</v>
      </c>
      <c r="J70" s="7">
        <f>'CV Rotina &lt;2A - procedência'!R70</f>
        <v>47</v>
      </c>
      <c r="K70" s="7">
        <f>'CV Rotina &lt;2A - procedência'!T70</f>
        <v>1.0917431192660549</v>
      </c>
      <c r="L70" s="7">
        <f>'CV Rotina &lt;2A - procedência'!X70</f>
        <v>1.1192660550458715</v>
      </c>
      <c r="M70" s="2">
        <f t="shared" si="6"/>
        <v>1</v>
      </c>
      <c r="N70" s="2">
        <f t="shared" si="7"/>
        <v>8</v>
      </c>
      <c r="O70" s="2">
        <f t="shared" si="8"/>
        <v>9</v>
      </c>
      <c r="P70" s="2">
        <f t="shared" si="9"/>
        <v>4</v>
      </c>
    </row>
    <row r="71" spans="1:16" x14ac:dyDescent="0.25">
      <c r="A71" s="2" t="s">
        <v>2</v>
      </c>
      <c r="B71" s="2" t="s">
        <v>75</v>
      </c>
      <c r="C71" s="7">
        <f>'CV Rotina &lt;2A - procedência'!F71</f>
        <v>0.8836420558309418</v>
      </c>
      <c r="D71" s="7">
        <f>'CV Rotina &lt;2A - procedência'!N71</f>
        <v>0.85024784763892514</v>
      </c>
      <c r="E71" s="7">
        <f>'CV Rotina &lt;2A - procedência'!H71</f>
        <v>0.83629011218366811</v>
      </c>
      <c r="F71" s="7">
        <f>'CV Rotina &lt;2A - procedência'!J71</f>
        <v>0.84046438820767022</v>
      </c>
      <c r="G71" s="7">
        <f>'CV Rotina &lt;2A - procedência'!L71</f>
        <v>0.90399165144795202</v>
      </c>
      <c r="H71" s="7">
        <f>'CV Rotina &lt;2A - procedência'!V71</f>
        <v>0.81881033133315939</v>
      </c>
      <c r="I71" s="7">
        <f>'CV Rotina &lt;2A - procedência'!P71</f>
        <v>0.87672841116618838</v>
      </c>
      <c r="J71" s="7">
        <f>'CV Rotina &lt;2A - procedência'!R71</f>
        <v>3.7307591964518654E-2</v>
      </c>
      <c r="K71" s="7">
        <f>'CV Rotina &lt;2A - procedência'!T71</f>
        <v>0.82468040699191236</v>
      </c>
      <c r="L71" s="7">
        <f>'CV Rotina &lt;2A - procedência'!X71</f>
        <v>0.70871380120010441</v>
      </c>
      <c r="M71" s="2">
        <f t="shared" si="6"/>
        <v>0</v>
      </c>
      <c r="N71" s="2">
        <f t="shared" si="7"/>
        <v>0</v>
      </c>
      <c r="O71" s="2">
        <f t="shared" si="8"/>
        <v>0</v>
      </c>
      <c r="P71" s="2">
        <f t="shared" si="9"/>
        <v>0</v>
      </c>
    </row>
    <row r="72" spans="1:16" x14ac:dyDescent="0.25">
      <c r="A72" s="2" t="s">
        <v>4</v>
      </c>
      <c r="B72" s="2" t="s">
        <v>76</v>
      </c>
      <c r="C72" s="7">
        <f>'CV Rotina &lt;2A - procedência'!F72</f>
        <v>5.8558558558558557E-2</v>
      </c>
      <c r="D72" s="7">
        <f>'CV Rotina &lt;2A - procedência'!N72</f>
        <v>0.76576576576576572</v>
      </c>
      <c r="E72" s="7">
        <f>'CV Rotina &lt;2A - procedência'!H72</f>
        <v>0.80855855855855852</v>
      </c>
      <c r="F72" s="7">
        <f>'CV Rotina &lt;2A - procedência'!J72</f>
        <v>0.7927927927927928</v>
      </c>
      <c r="G72" s="7">
        <f>'CV Rotina &lt;2A - procedência'!L72</f>
        <v>0.83783783783783783</v>
      </c>
      <c r="H72" s="7">
        <f>'CV Rotina &lt;2A - procedência'!V72</f>
        <v>0.90540540540540537</v>
      </c>
      <c r="I72" s="7">
        <f>'CV Rotina &lt;2A - procedência'!P72</f>
        <v>0.8288288288288288</v>
      </c>
      <c r="J72" s="7">
        <f>'CV Rotina &lt;2A - procedência'!R72</f>
        <v>0.4752252252252252</v>
      </c>
      <c r="K72" s="7">
        <f>'CV Rotina &lt;2A - procedência'!T72</f>
        <v>0.88063063063063063</v>
      </c>
      <c r="L72" s="7">
        <f>'CV Rotina &lt;2A - procedência'!X72</f>
        <v>0.84459459459459463</v>
      </c>
      <c r="M72" s="2">
        <f t="shared" si="6"/>
        <v>0</v>
      </c>
      <c r="N72" s="2">
        <f t="shared" si="7"/>
        <v>0</v>
      </c>
      <c r="O72" s="2">
        <f t="shared" si="8"/>
        <v>0</v>
      </c>
      <c r="P72" s="2">
        <f t="shared" si="9"/>
        <v>0</v>
      </c>
    </row>
    <row r="73" spans="1:16" x14ac:dyDescent="0.25">
      <c r="A73" s="2" t="s">
        <v>5</v>
      </c>
      <c r="B73" s="2" t="s">
        <v>77</v>
      </c>
      <c r="C73" s="7">
        <f>'CV Rotina &lt;2A - procedência'!F73</f>
        <v>0.8309352517985612</v>
      </c>
      <c r="D73" s="7">
        <f>'CV Rotina &lt;2A - procedência'!N73</f>
        <v>0.79496402877697847</v>
      </c>
      <c r="E73" s="7">
        <f>'CV Rotina &lt;2A - procedência'!H73</f>
        <v>0.82374100719424459</v>
      </c>
      <c r="F73" s="7">
        <f>'CV Rotina &lt;2A - procedência'!J73</f>
        <v>0.8309352517985612</v>
      </c>
      <c r="G73" s="7">
        <f>'CV Rotina &lt;2A - procedência'!L73</f>
        <v>0.83812949640287771</v>
      </c>
      <c r="H73" s="7">
        <f>'CV Rotina &lt;2A - procedência'!V73</f>
        <v>0.83812949640287771</v>
      </c>
      <c r="I73" s="7">
        <f>'CV Rotina &lt;2A - procedência'!P73</f>
        <v>0.84532374100719421</v>
      </c>
      <c r="J73" s="7">
        <f>'CV Rotina &lt;2A - procedência'!R73</f>
        <v>1.1690647482014389</v>
      </c>
      <c r="K73" s="7">
        <f>'CV Rotina &lt;2A - procedência'!T73</f>
        <v>0.8848920863309353</v>
      </c>
      <c r="L73" s="7">
        <f>'CV Rotina &lt;2A - procedência'!X73</f>
        <v>0.79496402877697847</v>
      </c>
      <c r="M73" s="2">
        <f t="shared" si="6"/>
        <v>0</v>
      </c>
      <c r="N73" s="2">
        <f t="shared" si="7"/>
        <v>1</v>
      </c>
      <c r="O73" s="2">
        <f t="shared" si="8"/>
        <v>1</v>
      </c>
      <c r="P73" s="2">
        <f t="shared" si="9"/>
        <v>0</v>
      </c>
    </row>
    <row r="74" spans="1:16" x14ac:dyDescent="0.25">
      <c r="A74" s="2" t="s">
        <v>2</v>
      </c>
      <c r="B74" s="2" t="s">
        <v>78</v>
      </c>
      <c r="C74" s="7">
        <f>'CV Rotina &lt;2A - procedência'!F74</f>
        <v>1.3777777777777778</v>
      </c>
      <c r="D74" s="7">
        <f>'CV Rotina &lt;2A - procedência'!N74</f>
        <v>0.85833333333333328</v>
      </c>
      <c r="E74" s="7">
        <f>'CV Rotina &lt;2A - procedência'!H74</f>
        <v>0.88888888888888884</v>
      </c>
      <c r="F74" s="7">
        <f>'CV Rotina &lt;2A - procedência'!J74</f>
        <v>0.89722222222222225</v>
      </c>
      <c r="G74" s="7">
        <f>'CV Rotina &lt;2A - procedência'!L74</f>
        <v>0.86944444444444446</v>
      </c>
      <c r="H74" s="7">
        <f>'CV Rotina &lt;2A - procedência'!V74</f>
        <v>0.94722222222222219</v>
      </c>
      <c r="I74" s="7">
        <f>'CV Rotina &lt;2A - procedência'!P74</f>
        <v>0.80555555555555558</v>
      </c>
      <c r="J74" s="7">
        <f>'CV Rotina &lt;2A - procedência'!R74</f>
        <v>1.7083333333333333</v>
      </c>
      <c r="K74" s="7">
        <f>'CV Rotina &lt;2A - procedência'!T74</f>
        <v>0.94722222222222219</v>
      </c>
      <c r="L74" s="7">
        <f>'CV Rotina &lt;2A - procedência'!X74</f>
        <v>0.95833333333333337</v>
      </c>
      <c r="M74" s="2">
        <f t="shared" si="6"/>
        <v>1</v>
      </c>
      <c r="N74" s="2">
        <f t="shared" si="7"/>
        <v>2</v>
      </c>
      <c r="O74" s="2">
        <f t="shared" si="8"/>
        <v>3</v>
      </c>
      <c r="P74" s="2">
        <f t="shared" si="9"/>
        <v>0</v>
      </c>
    </row>
    <row r="75" spans="1:16" x14ac:dyDescent="0.25">
      <c r="A75" s="2" t="s">
        <v>2</v>
      </c>
      <c r="B75" s="2" t="s">
        <v>79</v>
      </c>
      <c r="C75" s="7">
        <f>'CV Rotina &lt;2A - procedência'!F75</f>
        <v>0.21808014911463186</v>
      </c>
      <c r="D75" s="7">
        <f>'CV Rotina &lt;2A - procedência'!N75</f>
        <v>0.68499534016775399</v>
      </c>
      <c r="E75" s="7">
        <f>'CV Rotina &lt;2A - procedência'!H75</f>
        <v>0.64026095060577815</v>
      </c>
      <c r="F75" s="7">
        <f>'CV Rotina &lt;2A - procedência'!J75</f>
        <v>0.63280521901211562</v>
      </c>
      <c r="G75" s="7">
        <f>'CV Rotina &lt;2A - procedência'!L75</f>
        <v>0.72320596458527497</v>
      </c>
      <c r="H75" s="7">
        <f>'CV Rotina &lt;2A - procedência'!V75</f>
        <v>0.8285181733457595</v>
      </c>
      <c r="I75" s="7">
        <f>'CV Rotina &lt;2A - procedência'!P75</f>
        <v>0.68033550792171482</v>
      </c>
      <c r="J75" s="7">
        <f>'CV Rotina &lt;2A - procedência'!R75</f>
        <v>0.10251630941286113</v>
      </c>
      <c r="K75" s="7">
        <f>'CV Rotina &lt;2A - procedência'!T75</f>
        <v>0.74930102516309416</v>
      </c>
      <c r="L75" s="7">
        <f>'CV Rotina &lt;2A - procedência'!X75</f>
        <v>0.70083876980428705</v>
      </c>
      <c r="M75" s="2">
        <f t="shared" si="6"/>
        <v>0</v>
      </c>
      <c r="N75" s="2">
        <f t="shared" si="7"/>
        <v>0</v>
      </c>
      <c r="O75" s="2">
        <f t="shared" si="8"/>
        <v>0</v>
      </c>
      <c r="P75" s="2">
        <f t="shared" si="9"/>
        <v>0</v>
      </c>
    </row>
    <row r="76" spans="1:16" x14ac:dyDescent="0.25">
      <c r="A76" s="2" t="s">
        <v>3</v>
      </c>
      <c r="B76" s="2" t="s">
        <v>80</v>
      </c>
      <c r="C76" s="7">
        <f>'CV Rotina &lt;2A - procedência'!F76</f>
        <v>0.59375</v>
      </c>
      <c r="D76" s="7">
        <f>'CV Rotina &lt;2A - procedência'!N76</f>
        <v>1.0520833333333333</v>
      </c>
      <c r="E76" s="7">
        <f>'CV Rotina &lt;2A - procedência'!H76</f>
        <v>0.89583333333333337</v>
      </c>
      <c r="F76" s="7">
        <f>'CV Rotina &lt;2A - procedência'!J76</f>
        <v>0.90625</v>
      </c>
      <c r="G76" s="7">
        <f>'CV Rotina &lt;2A - procedência'!L76</f>
        <v>1.0833333333333333</v>
      </c>
      <c r="H76" s="7">
        <f>'CV Rotina &lt;2A - procedência'!V76</f>
        <v>1.09375</v>
      </c>
      <c r="I76" s="7">
        <f>'CV Rotina &lt;2A - procedência'!P76</f>
        <v>0.94791666666666663</v>
      </c>
      <c r="J76" s="7">
        <f>'CV Rotina &lt;2A - procedência'!R76</f>
        <v>2.2291666666666665</v>
      </c>
      <c r="K76" s="7">
        <f>'CV Rotina &lt;2A - procedência'!T76</f>
        <v>1.0833333333333333</v>
      </c>
      <c r="L76" s="7">
        <f>'CV Rotina &lt;2A - procedência'!X76</f>
        <v>0.97916666666666663</v>
      </c>
      <c r="M76" s="2">
        <f t="shared" si="6"/>
        <v>1</v>
      </c>
      <c r="N76" s="2">
        <f t="shared" si="7"/>
        <v>5</v>
      </c>
      <c r="O76" s="2">
        <f t="shared" si="8"/>
        <v>6</v>
      </c>
      <c r="P76" s="2">
        <f t="shared" si="9"/>
        <v>2</v>
      </c>
    </row>
    <row r="77" spans="1:16" x14ac:dyDescent="0.25">
      <c r="A77" s="2" t="s">
        <v>4</v>
      </c>
      <c r="B77" s="2" t="s">
        <v>81</v>
      </c>
      <c r="C77" s="7">
        <f>'CV Rotina &lt;2A - procedência'!F77</f>
        <v>4.8034934497816595E-2</v>
      </c>
      <c r="D77" s="7">
        <f>'CV Rotina &lt;2A - procedência'!N77</f>
        <v>0.78165938864628826</v>
      </c>
      <c r="E77" s="7">
        <f>'CV Rotina &lt;2A - procedência'!H77</f>
        <v>1.0043668122270741</v>
      </c>
      <c r="F77" s="7">
        <f>'CV Rotina &lt;2A - procedência'!J77</f>
        <v>0.98253275109170302</v>
      </c>
      <c r="G77" s="7">
        <f>'CV Rotina &lt;2A - procedência'!L77</f>
        <v>0.89082969432314407</v>
      </c>
      <c r="H77" s="7">
        <f>'CV Rotina &lt;2A - procedência'!V77</f>
        <v>1.017467248908297</v>
      </c>
      <c r="I77" s="7">
        <f>'CV Rotina &lt;2A - procedência'!P77</f>
        <v>0.94759825327510916</v>
      </c>
      <c r="J77" s="7">
        <f>'CV Rotina &lt;2A - procedência'!R77</f>
        <v>16.49344978165939</v>
      </c>
      <c r="K77" s="7">
        <f>'CV Rotina &lt;2A - procedência'!T77</f>
        <v>0.88209606986899558</v>
      </c>
      <c r="L77" s="7">
        <f>'CV Rotina &lt;2A - procedência'!X77</f>
        <v>0.82096069868995636</v>
      </c>
      <c r="M77" s="2">
        <f t="shared" si="6"/>
        <v>0</v>
      </c>
      <c r="N77" s="2">
        <f t="shared" si="7"/>
        <v>4</v>
      </c>
      <c r="O77" s="2">
        <f t="shared" si="8"/>
        <v>4</v>
      </c>
      <c r="P77" s="2">
        <f t="shared" si="9"/>
        <v>3</v>
      </c>
    </row>
    <row r="78" spans="1:16" x14ac:dyDescent="0.25">
      <c r="A78" s="2" t="s">
        <v>2</v>
      </c>
      <c r="B78" s="2" t="s">
        <v>82</v>
      </c>
      <c r="C78" s="7">
        <f>'CV Rotina &lt;2A - procedência'!F78</f>
        <v>0.71793294370962779</v>
      </c>
      <c r="D78" s="7">
        <f>'CV Rotina &lt;2A - procedência'!N78</f>
        <v>0.74131036604121814</v>
      </c>
      <c r="E78" s="7">
        <f>'CV Rotina &lt;2A - procedência'!H78</f>
        <v>0.73085204552445404</v>
      </c>
      <c r="F78" s="7">
        <f>'CV Rotina &lt;2A - procedência'!J78</f>
        <v>0.72977545370655184</v>
      </c>
      <c r="G78" s="7">
        <f>'CV Rotina &lt;2A - procedência'!L78</f>
        <v>0.78206705629037221</v>
      </c>
      <c r="H78" s="7">
        <f>'CV Rotina &lt;2A - procedência'!V78</f>
        <v>0.74792371577976002</v>
      </c>
      <c r="I78" s="7">
        <f>'CV Rotina &lt;2A - procedência'!P78</f>
        <v>0.74377114733928018</v>
      </c>
      <c r="J78" s="7">
        <f>'CV Rotina &lt;2A - procedência'!R78</f>
        <v>0.43217471547216241</v>
      </c>
      <c r="K78" s="7">
        <f>'CV Rotina &lt;2A - procedência'!T78</f>
        <v>0.72485389111042753</v>
      </c>
      <c r="L78" s="7">
        <f>'CV Rotina &lt;2A - procedência'!X78</f>
        <v>0.67363888034450936</v>
      </c>
      <c r="M78" s="2">
        <f t="shared" si="6"/>
        <v>0</v>
      </c>
      <c r="N78" s="2">
        <f t="shared" si="7"/>
        <v>0</v>
      </c>
      <c r="O78" s="2">
        <f t="shared" si="8"/>
        <v>0</v>
      </c>
      <c r="P78" s="2">
        <f t="shared" si="9"/>
        <v>0</v>
      </c>
    </row>
    <row r="79" spans="1:16" x14ac:dyDescent="0.25">
      <c r="A79" s="2" t="s">
        <v>2</v>
      </c>
      <c r="B79" s="2" t="s">
        <v>83</v>
      </c>
      <c r="C79" s="7">
        <f>'CV Rotina &lt;2A - procedência'!F79</f>
        <v>1.9558331474459068</v>
      </c>
      <c r="D79" s="7">
        <f>'CV Rotina &lt;2A - procedência'!N79</f>
        <v>0.81240240910104844</v>
      </c>
      <c r="E79" s="7">
        <f>'CV Rotina &lt;2A - procedência'!H79</f>
        <v>0.87307606513495428</v>
      </c>
      <c r="F79" s="7">
        <f>'CV Rotina &lt;2A - procedência'!J79</f>
        <v>0.87374525987062235</v>
      </c>
      <c r="G79" s="7">
        <f>'CV Rotina &lt;2A - procedência'!L79</f>
        <v>0.87642203881329472</v>
      </c>
      <c r="H79" s="7">
        <f>'CV Rotina &lt;2A - procedência'!V79</f>
        <v>0.88177559669863925</v>
      </c>
      <c r="I79" s="7">
        <f>'CV Rotina &lt;2A - procedência'!P79</f>
        <v>0.86593798795449473</v>
      </c>
      <c r="J79" s="7">
        <f>'CV Rotina &lt;2A - procedência'!R79</f>
        <v>0</v>
      </c>
      <c r="K79" s="7">
        <f>'CV Rotina &lt;2A - procedência'!T79</f>
        <v>0.95516395271023868</v>
      </c>
      <c r="L79" s="7">
        <f>'CV Rotina &lt;2A - procedência'!X79</f>
        <v>0.84296230202989075</v>
      </c>
      <c r="M79" s="2">
        <f t="shared" si="6"/>
        <v>1</v>
      </c>
      <c r="N79" s="2">
        <f t="shared" si="7"/>
        <v>1</v>
      </c>
      <c r="O79" s="2">
        <f t="shared" si="8"/>
        <v>2</v>
      </c>
      <c r="P79" s="2">
        <f t="shared" si="9"/>
        <v>0</v>
      </c>
    </row>
    <row r="81" spans="1:16" s="22" customFormat="1" x14ac:dyDescent="0.25">
      <c r="A81" s="12"/>
      <c r="B81" s="17" t="s">
        <v>89</v>
      </c>
      <c r="C81" s="7">
        <f>'CV Rotina &lt;2A - procedência'!F81</f>
        <v>0.71330773083987309</v>
      </c>
      <c r="D81" s="7">
        <f>'CV Rotina &lt;2A - procedência'!N81</f>
        <v>0.77592252462848554</v>
      </c>
      <c r="E81" s="7">
        <f>'CV Rotina &lt;2A - procedência'!H81</f>
        <v>0.821840040073468</v>
      </c>
      <c r="F81" s="7">
        <f>'CV Rotina &lt;2A - procedência'!J81</f>
        <v>0.8129904825513441</v>
      </c>
      <c r="G81" s="7">
        <f>'CV Rotina &lt;2A - procedência'!L81</f>
        <v>0.82484555017532146</v>
      </c>
      <c r="H81" s="7">
        <f>'CV Rotina &lt;2A - procedência'!V81</f>
        <v>0.84454833862080481</v>
      </c>
      <c r="I81" s="7">
        <f>'CV Rotina &lt;2A - procedência'!P81</f>
        <v>0.80581065286358322</v>
      </c>
      <c r="J81" s="7">
        <f>'CV Rotina &lt;2A - procedência'!R81</f>
        <v>0.27383536483553184</v>
      </c>
      <c r="K81" s="7">
        <f>'CV Rotina &lt;2A - procedência'!T81</f>
        <v>0.61980297211554514</v>
      </c>
      <c r="L81" s="7">
        <f>'CV Rotina &lt;2A - procedência'!X81</f>
        <v>0.71764902320921686</v>
      </c>
      <c r="M81" s="2">
        <f>COUNTIF(C81:D81,"&gt;=0,9")</f>
        <v>0</v>
      </c>
      <c r="N81" s="2">
        <f>COUNTIFS(E81:L81,"&gt;=0,95")</f>
        <v>0</v>
      </c>
      <c r="O81" s="2">
        <f t="shared" ref="O81" si="10">SUM(M81:N81)</f>
        <v>0</v>
      </c>
      <c r="P81" s="2">
        <f t="shared" ref="P81" si="11">COUNTIF(E81:H81,"&gt;=0,95")</f>
        <v>0</v>
      </c>
    </row>
    <row r="82" spans="1:16" s="22" customFormat="1" x14ac:dyDescent="0.25">
      <c r="A82" s="12"/>
      <c r="B82" s="17" t="s">
        <v>90</v>
      </c>
      <c r="C82" s="7">
        <f>'CV Rotina &lt;2A - procedência'!F82</f>
        <v>0.81743093135858724</v>
      </c>
      <c r="D82" s="7">
        <f>'CV Rotina &lt;2A - procedência'!N82</f>
        <v>0.69196810025633726</v>
      </c>
      <c r="E82" s="7">
        <f>'CV Rotina &lt;2A - procedência'!H82</f>
        <v>0.70108231273141552</v>
      </c>
      <c r="F82" s="7">
        <f>'CV Rotina &lt;2A - procedência'!J82</f>
        <v>0.69780689262318429</v>
      </c>
      <c r="G82" s="7">
        <f>'CV Rotina &lt;2A - procedência'!L82</f>
        <v>0.72742808316718888</v>
      </c>
      <c r="H82" s="7">
        <f>'CV Rotina &lt;2A - procedência'!V82</f>
        <v>0.77684420393050413</v>
      </c>
      <c r="I82" s="7">
        <f>'CV Rotina &lt;2A - procedência'!P82</f>
        <v>0.7208772429507263</v>
      </c>
      <c r="J82" s="7">
        <f>'CV Rotina &lt;2A - procedência'!R82</f>
        <v>1.6277413842210195</v>
      </c>
      <c r="K82" s="7">
        <f>'CV Rotina &lt;2A - procedência'!T82</f>
        <v>0.70222158929080036</v>
      </c>
      <c r="L82" s="7">
        <f>'CV Rotina &lt;2A - procedência'!X82</f>
        <v>0.67715750498433491</v>
      </c>
      <c r="M82" s="2">
        <f t="shared" ref="M82:M85" si="12">COUNTIF(C82:D82,"&gt;=0,9")</f>
        <v>0</v>
      </c>
      <c r="N82" s="2">
        <f t="shared" ref="N82:N85" si="13">COUNTIFS(E82:L82,"&gt;=0,95")</f>
        <v>1</v>
      </c>
      <c r="O82" s="2">
        <f t="shared" ref="O82:O85" si="14">SUM(M82:N82)</f>
        <v>1</v>
      </c>
      <c r="P82" s="2">
        <f t="shared" ref="P82:P85" si="15">COUNTIF(E82:H82,"&gt;=0,95")</f>
        <v>0</v>
      </c>
    </row>
    <row r="83" spans="1:16" s="22" customFormat="1" x14ac:dyDescent="0.25">
      <c r="A83" s="12"/>
      <c r="B83" s="17" t="s">
        <v>91</v>
      </c>
      <c r="C83" s="7">
        <f>'CV Rotina &lt;2A - procedência'!F83</f>
        <v>0.88410926581359472</v>
      </c>
      <c r="D83" s="7">
        <f>'CV Rotina &lt;2A - procedência'!N83</f>
        <v>0.78174062982121795</v>
      </c>
      <c r="E83" s="7">
        <f>'CV Rotina &lt;2A - procedência'!H83</f>
        <v>0.78751852860211147</v>
      </c>
      <c r="F83" s="7">
        <f>'CV Rotina &lt;2A - procedência'!J83</f>
        <v>0.78703451613879061</v>
      </c>
      <c r="G83" s="7">
        <f>'CV Rotina &lt;2A - procedência'!L83</f>
        <v>0.82844783253168774</v>
      </c>
      <c r="H83" s="7">
        <f>'CV Rotina &lt;2A - procedência'!V83</f>
        <v>0.80802855673533591</v>
      </c>
      <c r="I83" s="7">
        <f>'CV Rotina &lt;2A - procedência'!P83</f>
        <v>0.80545724052394352</v>
      </c>
      <c r="J83" s="7">
        <f>'CV Rotina &lt;2A - procedência'!R83</f>
        <v>0.25410654324348853</v>
      </c>
      <c r="K83" s="7">
        <f>'CV Rotina &lt;2A - procedência'!T83</f>
        <v>0.79254015790906618</v>
      </c>
      <c r="L83" s="7">
        <f>'CV Rotina &lt;2A - procedência'!X83</f>
        <v>0.72438515291768768</v>
      </c>
      <c r="M83" s="2">
        <f t="shared" si="12"/>
        <v>0</v>
      </c>
      <c r="N83" s="2">
        <f t="shared" si="13"/>
        <v>0</v>
      </c>
      <c r="O83" s="2">
        <f t="shared" si="14"/>
        <v>0</v>
      </c>
      <c r="P83" s="2">
        <f t="shared" si="15"/>
        <v>0</v>
      </c>
    </row>
    <row r="84" spans="1:16" s="22" customFormat="1" x14ac:dyDescent="0.25">
      <c r="A84" s="12"/>
      <c r="B84" s="17" t="s">
        <v>92</v>
      </c>
      <c r="C84" s="7">
        <f>'CV Rotina &lt;2A - procedência'!F84</f>
        <v>0.81031952128260132</v>
      </c>
      <c r="D84" s="7">
        <f>'CV Rotina &lt;2A - procedência'!N84</f>
        <v>0.75747995935418311</v>
      </c>
      <c r="E84" s="7">
        <f>'CV Rotina &lt;2A - procedência'!H84</f>
        <v>0.77622219713221186</v>
      </c>
      <c r="F84" s="7">
        <f>'CV Rotina &lt;2A - procedência'!J84</f>
        <v>0.76718979338376425</v>
      </c>
      <c r="G84" s="7">
        <f>'CV Rotina &lt;2A - procedência'!L84</f>
        <v>0.79180309359828382</v>
      </c>
      <c r="H84" s="7">
        <f>'CV Rotina &lt;2A - procedência'!V84</f>
        <v>0.81698091904708137</v>
      </c>
      <c r="I84" s="7">
        <f>'CV Rotina &lt;2A - procedência'!P84</f>
        <v>0.7790448233036017</v>
      </c>
      <c r="J84" s="7">
        <f>'CV Rotina &lt;2A - procedência'!R84</f>
        <v>1.2481652929885967</v>
      </c>
      <c r="K84" s="7">
        <f>'CV Rotina &lt;2A - procedência'!T84</f>
        <v>0.73704414587332057</v>
      </c>
      <c r="L84" s="7">
        <f>'CV Rotina &lt;2A - procedência'!X84</f>
        <v>0.72372135034436036</v>
      </c>
      <c r="M84" s="2">
        <f t="shared" si="12"/>
        <v>0</v>
      </c>
      <c r="N84" s="2">
        <f t="shared" si="13"/>
        <v>1</v>
      </c>
      <c r="O84" s="2">
        <f t="shared" si="14"/>
        <v>1</v>
      </c>
      <c r="P84" s="2">
        <f t="shared" si="15"/>
        <v>0</v>
      </c>
    </row>
    <row r="85" spans="1:16" s="22" customFormat="1" x14ac:dyDescent="0.25">
      <c r="A85" s="12"/>
      <c r="B85" s="19" t="s">
        <v>88</v>
      </c>
      <c r="C85" s="27">
        <f>'CV Rotina &lt;2A - procedência'!F85</f>
        <v>0.84506144742831135</v>
      </c>
      <c r="D85" s="27">
        <f>'CV Rotina &lt;2A - procedência'!N85</f>
        <v>0.76571688666363225</v>
      </c>
      <c r="E85" s="27">
        <f>'CV Rotina &lt;2A - procedência'!H85</f>
        <v>0.77838871187983616</v>
      </c>
      <c r="F85" s="27">
        <f>'CV Rotina &lt;2A - procedência'!J85</f>
        <v>0.77525716886663631</v>
      </c>
      <c r="G85" s="27">
        <f>'CV Rotina &lt;2A - procedência'!L85</f>
        <v>0.8092307692307692</v>
      </c>
      <c r="H85" s="27">
        <f>'CV Rotina &lt;2A - procedência'!V85</f>
        <v>0.80946745562130173</v>
      </c>
      <c r="I85" s="27">
        <f>'CV Rotina &lt;2A - procedência'!P85</f>
        <v>0.79042330450614473</v>
      </c>
      <c r="J85" s="27">
        <f>'CV Rotina &lt;2A - procedência'!R85</f>
        <v>0.59217114246700042</v>
      </c>
      <c r="K85" s="27">
        <f>'CV Rotina &lt;2A - procedência'!T85</f>
        <v>0.75320892125625849</v>
      </c>
      <c r="L85" s="27">
        <f>'CV Rotina &lt;2A - procedência'!X85</f>
        <v>0.71750568957669547</v>
      </c>
      <c r="M85" s="2">
        <f t="shared" si="12"/>
        <v>0</v>
      </c>
      <c r="N85" s="2">
        <f t="shared" si="13"/>
        <v>0</v>
      </c>
      <c r="O85" s="2">
        <f t="shared" si="14"/>
        <v>0</v>
      </c>
      <c r="P85" s="2">
        <f t="shared" si="15"/>
        <v>0</v>
      </c>
    </row>
    <row r="88" spans="1:16" x14ac:dyDescent="0.25">
      <c r="A88" s="11" t="s">
        <v>137</v>
      </c>
      <c r="B88" s="8"/>
    </row>
    <row r="89" spans="1:16" x14ac:dyDescent="0.25">
      <c r="A89" s="11" t="s">
        <v>136</v>
      </c>
      <c r="B89" s="8"/>
    </row>
    <row r="90" spans="1:16" x14ac:dyDescent="0.25">
      <c r="A90" s="9" t="s">
        <v>138</v>
      </c>
    </row>
    <row r="91" spans="1:16" x14ac:dyDescent="0.25">
      <c r="A91" s="12" t="s">
        <v>139</v>
      </c>
    </row>
    <row r="92" spans="1:16" x14ac:dyDescent="0.25">
      <c r="A92" s="12" t="s">
        <v>84</v>
      </c>
    </row>
    <row r="93" spans="1:16" ht="17.25" x14ac:dyDescent="0.25">
      <c r="A93" s="1" t="s">
        <v>85</v>
      </c>
    </row>
    <row r="94" spans="1:16" x14ac:dyDescent="0.25">
      <c r="A94" s="12" t="s">
        <v>86</v>
      </c>
    </row>
    <row r="95" spans="1:16" x14ac:dyDescent="0.25">
      <c r="A95" s="12" t="s">
        <v>87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CV Rotina &lt;2A - procedência</vt:lpstr>
      <vt:lpstr>CV Ref 1 e 4A - procedência</vt:lpstr>
      <vt:lpstr>CV Rotina &lt;2A - residência</vt:lpstr>
      <vt:lpstr>CV Ref 1 e 4A - residência</vt:lpstr>
      <vt:lpstr>cálculos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Tamiris Cristine Ribeiro Ferreira</dc:creator>
  <cp:lastModifiedBy>Renata Martins Fantin</cp:lastModifiedBy>
  <dcterms:created xsi:type="dcterms:W3CDTF">2022-08-04T15:03:57Z</dcterms:created>
  <dcterms:modified xsi:type="dcterms:W3CDTF">2023-09-20T21:02:20Z</dcterms:modified>
</cp:coreProperties>
</file>