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07.jul\"/>
    </mc:Choice>
  </mc:AlternateContent>
  <bookViews>
    <workbookView xWindow="0" yWindow="0" windowWidth="28800" windowHeight="11730"/>
  </bookViews>
  <sheets>
    <sheet name="Cobertura Rotina &lt; 2 anos" sheetId="4" r:id="rId1"/>
    <sheet name="Cobertura Reforços 1 e 4 anos" sheetId="1" r:id="rId2"/>
    <sheet name="Cobert. Meningo C Adolescentes" sheetId="2" r:id="rId3"/>
    <sheet name="Cobert. HPV" sheetId="3" r:id="rId4"/>
    <sheet name="dTpa gestantes 2023" sheetId="6" r:id="rId5"/>
    <sheet name="cálculos" sheetId="5" state="hidden" r:id="rId6"/>
  </sheets>
  <definedNames>
    <definedName name="_xlnm._FilterDatabase" localSheetId="3" hidden="1">'Cobert. HPV'!$B$1:$B$88</definedName>
    <definedName name="_xlnm._FilterDatabase" localSheetId="1" hidden="1">'Cobertura Reforços 1 e 4 anos'!$A$1:$X$79</definedName>
    <definedName name="_xlnm._FilterDatabase" localSheetId="0" hidden="1">'Cobertura Rotina &lt; 2 anos'!$A$1:$X$86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6" l="1"/>
  <c r="C85" i="6"/>
  <c r="E84" i="6"/>
  <c r="C84" i="6"/>
  <c r="E83" i="6"/>
  <c r="C83" i="6"/>
  <c r="E82" i="6"/>
  <c r="C82" i="6"/>
  <c r="E81" i="6"/>
  <c r="C81" i="6"/>
  <c r="F79" i="6"/>
  <c r="D79" i="6"/>
  <c r="F78" i="6"/>
  <c r="D78" i="6"/>
  <c r="D77" i="6"/>
  <c r="F77" i="6" s="1"/>
  <c r="D76" i="6"/>
  <c r="F76" i="6" s="1"/>
  <c r="D75" i="6"/>
  <c r="F75" i="6" s="1"/>
  <c r="D74" i="6"/>
  <c r="F74" i="6" s="1"/>
  <c r="F73" i="6"/>
  <c r="D73" i="6"/>
  <c r="F72" i="6"/>
  <c r="D72" i="6"/>
  <c r="D71" i="6"/>
  <c r="F71" i="6" s="1"/>
  <c r="D70" i="6"/>
  <c r="F70" i="6" s="1"/>
  <c r="D69" i="6"/>
  <c r="F69" i="6" s="1"/>
  <c r="D68" i="6"/>
  <c r="F68" i="6" s="1"/>
  <c r="F67" i="6"/>
  <c r="D67" i="6"/>
  <c r="F66" i="6"/>
  <c r="D66" i="6"/>
  <c r="D65" i="6"/>
  <c r="F65" i="6" s="1"/>
  <c r="D64" i="6"/>
  <c r="F64" i="6" s="1"/>
  <c r="D63" i="6"/>
  <c r="F63" i="6" s="1"/>
  <c r="D62" i="6"/>
  <c r="F62" i="6" s="1"/>
  <c r="F61" i="6"/>
  <c r="D61" i="6"/>
  <c r="F60" i="6"/>
  <c r="D60" i="6"/>
  <c r="D59" i="6"/>
  <c r="F59" i="6" s="1"/>
  <c r="D58" i="6"/>
  <c r="F58" i="6" s="1"/>
  <c r="D57" i="6"/>
  <c r="F57" i="6" s="1"/>
  <c r="D56" i="6"/>
  <c r="F56" i="6" s="1"/>
  <c r="F55" i="6"/>
  <c r="D55" i="6"/>
  <c r="F54" i="6"/>
  <c r="D54" i="6"/>
  <c r="D53" i="6"/>
  <c r="F53" i="6" s="1"/>
  <c r="D52" i="6"/>
  <c r="F52" i="6" s="1"/>
  <c r="D51" i="6"/>
  <c r="F51" i="6" s="1"/>
  <c r="D50" i="6"/>
  <c r="F50" i="6" s="1"/>
  <c r="F49" i="6"/>
  <c r="D49" i="6"/>
  <c r="F48" i="6"/>
  <c r="D48" i="6"/>
  <c r="D47" i="6"/>
  <c r="F47" i="6" s="1"/>
  <c r="D46" i="6"/>
  <c r="F46" i="6" s="1"/>
  <c r="D45" i="6"/>
  <c r="F45" i="6" s="1"/>
  <c r="D44" i="6"/>
  <c r="F44" i="6" s="1"/>
  <c r="F43" i="6"/>
  <c r="D43" i="6"/>
  <c r="F42" i="6"/>
  <c r="D42" i="6"/>
  <c r="D41" i="6"/>
  <c r="F41" i="6" s="1"/>
  <c r="D40" i="6"/>
  <c r="F40" i="6" s="1"/>
  <c r="D39" i="6"/>
  <c r="F39" i="6" s="1"/>
  <c r="D38" i="6"/>
  <c r="F38" i="6" s="1"/>
  <c r="F37" i="6"/>
  <c r="D37" i="6"/>
  <c r="F36" i="6"/>
  <c r="D36" i="6"/>
  <c r="D35" i="6"/>
  <c r="F35" i="6" s="1"/>
  <c r="D34" i="6"/>
  <c r="F34" i="6" s="1"/>
  <c r="D33" i="6"/>
  <c r="F33" i="6" s="1"/>
  <c r="D32" i="6"/>
  <c r="F32" i="6" s="1"/>
  <c r="F31" i="6"/>
  <c r="D31" i="6"/>
  <c r="F30" i="6"/>
  <c r="D30" i="6"/>
  <c r="D29" i="6"/>
  <c r="F29" i="6" s="1"/>
  <c r="D28" i="6"/>
  <c r="F28" i="6" s="1"/>
  <c r="D27" i="6"/>
  <c r="F27" i="6" s="1"/>
  <c r="D26" i="6"/>
  <c r="F26" i="6" s="1"/>
  <c r="F25" i="6"/>
  <c r="D25" i="6"/>
  <c r="F24" i="6"/>
  <c r="D24" i="6"/>
  <c r="D23" i="6"/>
  <c r="F23" i="6" s="1"/>
  <c r="D22" i="6"/>
  <c r="F22" i="6" s="1"/>
  <c r="D21" i="6"/>
  <c r="F21" i="6" s="1"/>
  <c r="D20" i="6"/>
  <c r="F20" i="6" s="1"/>
  <c r="F19" i="6"/>
  <c r="D19" i="6"/>
  <c r="F18" i="6"/>
  <c r="D18" i="6"/>
  <c r="D17" i="6"/>
  <c r="F17" i="6" s="1"/>
  <c r="D16" i="6"/>
  <c r="F16" i="6" s="1"/>
  <c r="D15" i="6"/>
  <c r="F15" i="6" s="1"/>
  <c r="D14" i="6"/>
  <c r="F14" i="6" s="1"/>
  <c r="F13" i="6"/>
  <c r="D13" i="6"/>
  <c r="F12" i="6"/>
  <c r="D12" i="6"/>
  <c r="D11" i="6"/>
  <c r="F11" i="6" s="1"/>
  <c r="D10" i="6"/>
  <c r="F10" i="6" s="1"/>
  <c r="D9" i="6"/>
  <c r="F9" i="6" s="1"/>
  <c r="D8" i="6"/>
  <c r="F8" i="6" s="1"/>
  <c r="F7" i="6"/>
  <c r="D7" i="6"/>
  <c r="F6" i="6"/>
  <c r="D6" i="6"/>
  <c r="D5" i="6"/>
  <c r="F5" i="6" s="1"/>
  <c r="D4" i="6"/>
  <c r="D82" i="6" s="1"/>
  <c r="D3" i="6"/>
  <c r="F3" i="6" s="1"/>
  <c r="D2" i="6"/>
  <c r="D85" i="6" s="1"/>
  <c r="F82" i="6" l="1"/>
  <c r="F85" i="6"/>
  <c r="D83" i="6"/>
  <c r="F83" i="6" s="1"/>
  <c r="F2" i="6"/>
  <c r="E86" i="6" s="1"/>
  <c r="F86" i="6" s="1"/>
  <c r="D81" i="6"/>
  <c r="F81" i="6" s="1"/>
  <c r="D84" i="6"/>
  <c r="F84" i="6" s="1"/>
  <c r="F4" i="6"/>
  <c r="M86" i="4" l="1"/>
  <c r="G81" i="1" l="1"/>
  <c r="G82" i="1"/>
  <c r="G83" i="1"/>
  <c r="G84" i="1"/>
  <c r="G85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2" i="4"/>
  <c r="W81" i="1" l="1"/>
  <c r="W85" i="1"/>
  <c r="W84" i="1"/>
  <c r="W83" i="1"/>
  <c r="W82" i="1"/>
  <c r="I85" i="1" l="1"/>
  <c r="E85" i="1"/>
  <c r="E84" i="1"/>
  <c r="E83" i="1"/>
  <c r="E82" i="1"/>
  <c r="E81" i="1"/>
  <c r="C85" i="1"/>
  <c r="C84" i="1"/>
  <c r="C83" i="1"/>
  <c r="C82" i="1"/>
  <c r="C81" i="1"/>
  <c r="H2" i="1"/>
  <c r="C85" i="4" l="1"/>
  <c r="C84" i="4"/>
  <c r="C83" i="4"/>
  <c r="C82" i="4"/>
  <c r="C81" i="4"/>
  <c r="W84" i="4" l="1"/>
  <c r="W83" i="4"/>
  <c r="W82" i="4"/>
  <c r="W81" i="4"/>
  <c r="U84" i="4"/>
  <c r="U83" i="4"/>
  <c r="U82" i="4"/>
  <c r="U81" i="4"/>
  <c r="S84" i="4"/>
  <c r="S83" i="4"/>
  <c r="S82" i="4"/>
  <c r="S81" i="4"/>
  <c r="Q84" i="4"/>
  <c r="Q83" i="4"/>
  <c r="Q82" i="4"/>
  <c r="Q81" i="4"/>
  <c r="O84" i="4"/>
  <c r="O83" i="4"/>
  <c r="O82" i="4"/>
  <c r="O81" i="4"/>
  <c r="M81" i="4"/>
  <c r="M84" i="4"/>
  <c r="M83" i="4"/>
  <c r="M82" i="4"/>
  <c r="K84" i="4"/>
  <c r="K83" i="4"/>
  <c r="K82" i="4"/>
  <c r="K81" i="4"/>
  <c r="I84" i="4"/>
  <c r="I83" i="4"/>
  <c r="I82" i="4"/>
  <c r="I81" i="4"/>
  <c r="G84" i="4"/>
  <c r="G83" i="4"/>
  <c r="G82" i="4"/>
  <c r="G81" i="4"/>
  <c r="E84" i="4"/>
  <c r="E83" i="4"/>
  <c r="E82" i="4"/>
  <c r="E81" i="4"/>
  <c r="U85" i="4" l="1"/>
  <c r="O85" i="4"/>
  <c r="E85" i="4"/>
  <c r="M85" i="4"/>
  <c r="S85" i="4"/>
  <c r="I85" i="4"/>
  <c r="K85" i="4"/>
  <c r="Q85" i="4"/>
  <c r="W85" i="4"/>
  <c r="G85" i="4"/>
  <c r="D81" i="4"/>
  <c r="D85" i="4"/>
  <c r="D84" i="4"/>
  <c r="D83" i="4"/>
  <c r="D82" i="4"/>
  <c r="F85" i="4" l="1"/>
  <c r="C85" i="5" s="1"/>
  <c r="X83" i="4"/>
  <c r="L83" i="5" s="1"/>
  <c r="R81" i="4"/>
  <c r="J81" i="5" s="1"/>
  <c r="N82" i="4"/>
  <c r="D82" i="5" s="1"/>
  <c r="N84" i="4"/>
  <c r="D84" i="5" s="1"/>
  <c r="N85" i="4"/>
  <c r="D85" i="5" s="1"/>
  <c r="J83" i="4"/>
  <c r="F83" i="5" s="1"/>
  <c r="V82" i="4"/>
  <c r="H82" i="5" s="1"/>
  <c r="R85" i="4"/>
  <c r="J85" i="5" s="1"/>
  <c r="L81" i="4"/>
  <c r="G81" i="5" s="1"/>
  <c r="R84" i="4"/>
  <c r="J84" i="5" s="1"/>
  <c r="X82" i="4"/>
  <c r="L82" i="5" s="1"/>
  <c r="R83" i="4"/>
  <c r="J83" i="5" s="1"/>
  <c r="V81" i="4"/>
  <c r="H81" i="5" s="1"/>
  <c r="F81" i="4"/>
  <c r="C81" i="5" s="1"/>
  <c r="J81" i="4"/>
  <c r="F81" i="5" s="1"/>
  <c r="R82" i="4"/>
  <c r="J82" i="5" s="1"/>
  <c r="V85" i="4"/>
  <c r="H85" i="5" s="1"/>
  <c r="J85" i="4"/>
  <c r="F85" i="5" s="1"/>
  <c r="V84" i="4"/>
  <c r="H84" i="5" s="1"/>
  <c r="J84" i="4"/>
  <c r="F84" i="5" s="1"/>
  <c r="P81" i="4"/>
  <c r="I81" i="5" s="1"/>
  <c r="V83" i="4"/>
  <c r="H83" i="5" s="1"/>
  <c r="X81" i="4"/>
  <c r="L81" i="5" s="1"/>
  <c r="H81" i="4"/>
  <c r="E81" i="5" s="1"/>
  <c r="X85" i="4"/>
  <c r="L85" i="5" s="1"/>
  <c r="J82" i="4"/>
  <c r="F82" i="5" s="1"/>
  <c r="N81" i="4"/>
  <c r="D81" i="5" s="1"/>
  <c r="N83" i="4"/>
  <c r="D83" i="5" s="1"/>
  <c r="X84" i="4"/>
  <c r="L84" i="5" s="1"/>
  <c r="X79" i="4"/>
  <c r="L79" i="5" s="1"/>
  <c r="V79" i="4"/>
  <c r="H79" i="5" s="1"/>
  <c r="T79" i="4"/>
  <c r="K79" i="5" s="1"/>
  <c r="R79" i="4"/>
  <c r="J79" i="5" s="1"/>
  <c r="P79" i="4"/>
  <c r="I79" i="5" s="1"/>
  <c r="N79" i="4"/>
  <c r="D79" i="5" s="1"/>
  <c r="L79" i="4"/>
  <c r="G79" i="5" s="1"/>
  <c r="J79" i="4"/>
  <c r="F79" i="5" s="1"/>
  <c r="H79" i="4"/>
  <c r="E79" i="5" s="1"/>
  <c r="F79" i="4"/>
  <c r="C79" i="5" s="1"/>
  <c r="X78" i="4"/>
  <c r="L78" i="5" s="1"/>
  <c r="V78" i="4"/>
  <c r="H78" i="5" s="1"/>
  <c r="T78" i="4"/>
  <c r="K78" i="5" s="1"/>
  <c r="R78" i="4"/>
  <c r="J78" i="5" s="1"/>
  <c r="P78" i="4"/>
  <c r="I78" i="5" s="1"/>
  <c r="N78" i="4"/>
  <c r="D78" i="5" s="1"/>
  <c r="L78" i="4"/>
  <c r="G78" i="5" s="1"/>
  <c r="J78" i="4"/>
  <c r="F78" i="5" s="1"/>
  <c r="H78" i="4"/>
  <c r="E78" i="5" s="1"/>
  <c r="F78" i="4"/>
  <c r="C78" i="5" s="1"/>
  <c r="X77" i="4"/>
  <c r="L77" i="5" s="1"/>
  <c r="V77" i="4"/>
  <c r="H77" i="5" s="1"/>
  <c r="T77" i="4"/>
  <c r="K77" i="5" s="1"/>
  <c r="R77" i="4"/>
  <c r="J77" i="5" s="1"/>
  <c r="P77" i="4"/>
  <c r="I77" i="5" s="1"/>
  <c r="N77" i="4"/>
  <c r="D77" i="5" s="1"/>
  <c r="L77" i="4"/>
  <c r="G77" i="5" s="1"/>
  <c r="J77" i="4"/>
  <c r="F77" i="5" s="1"/>
  <c r="H77" i="4"/>
  <c r="E77" i="5" s="1"/>
  <c r="F77" i="4"/>
  <c r="C77" i="5" s="1"/>
  <c r="X76" i="4"/>
  <c r="L76" i="5" s="1"/>
  <c r="V76" i="4"/>
  <c r="H76" i="5" s="1"/>
  <c r="T76" i="4"/>
  <c r="K76" i="5" s="1"/>
  <c r="R76" i="4"/>
  <c r="J76" i="5" s="1"/>
  <c r="P76" i="4"/>
  <c r="I76" i="5" s="1"/>
  <c r="N76" i="4"/>
  <c r="D76" i="5" s="1"/>
  <c r="L76" i="4"/>
  <c r="G76" i="5" s="1"/>
  <c r="J76" i="4"/>
  <c r="F76" i="5" s="1"/>
  <c r="H76" i="4"/>
  <c r="E76" i="5" s="1"/>
  <c r="F76" i="4"/>
  <c r="C76" i="5" s="1"/>
  <c r="X75" i="4"/>
  <c r="L75" i="5" s="1"/>
  <c r="V75" i="4"/>
  <c r="H75" i="5" s="1"/>
  <c r="T75" i="4"/>
  <c r="K75" i="5" s="1"/>
  <c r="R75" i="4"/>
  <c r="J75" i="5" s="1"/>
  <c r="P75" i="4"/>
  <c r="I75" i="5" s="1"/>
  <c r="N75" i="4"/>
  <c r="D75" i="5" s="1"/>
  <c r="L75" i="4"/>
  <c r="G75" i="5" s="1"/>
  <c r="J75" i="4"/>
  <c r="F75" i="5" s="1"/>
  <c r="H75" i="4"/>
  <c r="E75" i="5" s="1"/>
  <c r="F75" i="4"/>
  <c r="C75" i="5" s="1"/>
  <c r="X74" i="4"/>
  <c r="L74" i="5" s="1"/>
  <c r="V74" i="4"/>
  <c r="H74" i="5" s="1"/>
  <c r="T74" i="4"/>
  <c r="K74" i="5" s="1"/>
  <c r="R74" i="4"/>
  <c r="J74" i="5" s="1"/>
  <c r="P74" i="4"/>
  <c r="I74" i="5" s="1"/>
  <c r="N74" i="4"/>
  <c r="D74" i="5" s="1"/>
  <c r="L74" i="4"/>
  <c r="G74" i="5" s="1"/>
  <c r="J74" i="4"/>
  <c r="F74" i="5" s="1"/>
  <c r="H74" i="4"/>
  <c r="E74" i="5" s="1"/>
  <c r="F74" i="4"/>
  <c r="C74" i="5" s="1"/>
  <c r="X73" i="4"/>
  <c r="L73" i="5" s="1"/>
  <c r="V73" i="4"/>
  <c r="H73" i="5" s="1"/>
  <c r="T73" i="4"/>
  <c r="K73" i="5" s="1"/>
  <c r="R73" i="4"/>
  <c r="J73" i="5" s="1"/>
  <c r="P73" i="4"/>
  <c r="I73" i="5" s="1"/>
  <c r="N73" i="4"/>
  <c r="D73" i="5" s="1"/>
  <c r="L73" i="4"/>
  <c r="G73" i="5" s="1"/>
  <c r="J73" i="4"/>
  <c r="F73" i="5" s="1"/>
  <c r="H73" i="4"/>
  <c r="E73" i="5" s="1"/>
  <c r="F73" i="4"/>
  <c r="C73" i="5" s="1"/>
  <c r="X72" i="4"/>
  <c r="L72" i="5" s="1"/>
  <c r="V72" i="4"/>
  <c r="H72" i="5" s="1"/>
  <c r="T72" i="4"/>
  <c r="K72" i="5" s="1"/>
  <c r="R72" i="4"/>
  <c r="J72" i="5" s="1"/>
  <c r="P72" i="4"/>
  <c r="I72" i="5" s="1"/>
  <c r="N72" i="4"/>
  <c r="D72" i="5" s="1"/>
  <c r="L72" i="4"/>
  <c r="G72" i="5" s="1"/>
  <c r="J72" i="4"/>
  <c r="F72" i="5" s="1"/>
  <c r="H72" i="4"/>
  <c r="E72" i="5" s="1"/>
  <c r="F72" i="4"/>
  <c r="C72" i="5" s="1"/>
  <c r="X71" i="4"/>
  <c r="L71" i="5" s="1"/>
  <c r="V71" i="4"/>
  <c r="H71" i="5" s="1"/>
  <c r="T71" i="4"/>
  <c r="K71" i="5" s="1"/>
  <c r="R71" i="4"/>
  <c r="J71" i="5" s="1"/>
  <c r="P71" i="4"/>
  <c r="I71" i="5" s="1"/>
  <c r="N71" i="4"/>
  <c r="D71" i="5" s="1"/>
  <c r="L71" i="4"/>
  <c r="G71" i="5" s="1"/>
  <c r="J71" i="4"/>
  <c r="F71" i="5" s="1"/>
  <c r="H71" i="4"/>
  <c r="E71" i="5" s="1"/>
  <c r="F71" i="4"/>
  <c r="C71" i="5" s="1"/>
  <c r="X70" i="4"/>
  <c r="L70" i="5" s="1"/>
  <c r="V70" i="4"/>
  <c r="H70" i="5" s="1"/>
  <c r="T70" i="4"/>
  <c r="K70" i="5" s="1"/>
  <c r="R70" i="4"/>
  <c r="J70" i="5" s="1"/>
  <c r="P70" i="4"/>
  <c r="I70" i="5" s="1"/>
  <c r="N70" i="4"/>
  <c r="D70" i="5" s="1"/>
  <c r="L70" i="4"/>
  <c r="G70" i="5" s="1"/>
  <c r="J70" i="4"/>
  <c r="F70" i="5" s="1"/>
  <c r="H70" i="4"/>
  <c r="E70" i="5" s="1"/>
  <c r="F70" i="4"/>
  <c r="C70" i="5" s="1"/>
  <c r="X69" i="4"/>
  <c r="L69" i="5" s="1"/>
  <c r="V69" i="4"/>
  <c r="H69" i="5" s="1"/>
  <c r="T69" i="4"/>
  <c r="K69" i="5" s="1"/>
  <c r="R69" i="4"/>
  <c r="J69" i="5" s="1"/>
  <c r="P69" i="4"/>
  <c r="I69" i="5" s="1"/>
  <c r="N69" i="4"/>
  <c r="D69" i="5" s="1"/>
  <c r="L69" i="4"/>
  <c r="G69" i="5" s="1"/>
  <c r="J69" i="4"/>
  <c r="F69" i="5" s="1"/>
  <c r="H69" i="4"/>
  <c r="E69" i="5" s="1"/>
  <c r="F69" i="4"/>
  <c r="C69" i="5" s="1"/>
  <c r="X68" i="4"/>
  <c r="L68" i="5" s="1"/>
  <c r="V68" i="4"/>
  <c r="H68" i="5" s="1"/>
  <c r="T68" i="4"/>
  <c r="K68" i="5" s="1"/>
  <c r="R68" i="4"/>
  <c r="J68" i="5" s="1"/>
  <c r="P68" i="4"/>
  <c r="I68" i="5" s="1"/>
  <c r="N68" i="4"/>
  <c r="D68" i="5" s="1"/>
  <c r="L68" i="4"/>
  <c r="G68" i="5" s="1"/>
  <c r="J68" i="4"/>
  <c r="F68" i="5" s="1"/>
  <c r="H68" i="4"/>
  <c r="E68" i="5" s="1"/>
  <c r="F68" i="4"/>
  <c r="C68" i="5" s="1"/>
  <c r="X67" i="4"/>
  <c r="L67" i="5" s="1"/>
  <c r="V67" i="4"/>
  <c r="H67" i="5" s="1"/>
  <c r="T67" i="4"/>
  <c r="K67" i="5" s="1"/>
  <c r="R67" i="4"/>
  <c r="J67" i="5" s="1"/>
  <c r="P67" i="4"/>
  <c r="I67" i="5" s="1"/>
  <c r="N67" i="4"/>
  <c r="D67" i="5" s="1"/>
  <c r="L67" i="4"/>
  <c r="G67" i="5" s="1"/>
  <c r="J67" i="4"/>
  <c r="F67" i="5" s="1"/>
  <c r="H67" i="4"/>
  <c r="E67" i="5" s="1"/>
  <c r="F67" i="4"/>
  <c r="C67" i="5" s="1"/>
  <c r="X66" i="4"/>
  <c r="L66" i="5" s="1"/>
  <c r="V66" i="4"/>
  <c r="H66" i="5" s="1"/>
  <c r="T66" i="4"/>
  <c r="K66" i="5" s="1"/>
  <c r="R66" i="4"/>
  <c r="J66" i="5" s="1"/>
  <c r="P66" i="4"/>
  <c r="I66" i="5" s="1"/>
  <c r="N66" i="4"/>
  <c r="D66" i="5" s="1"/>
  <c r="L66" i="4"/>
  <c r="G66" i="5" s="1"/>
  <c r="J66" i="4"/>
  <c r="F66" i="5" s="1"/>
  <c r="H66" i="4"/>
  <c r="E66" i="5" s="1"/>
  <c r="F66" i="4"/>
  <c r="C66" i="5" s="1"/>
  <c r="X65" i="4"/>
  <c r="L65" i="5" s="1"/>
  <c r="V65" i="4"/>
  <c r="H65" i="5" s="1"/>
  <c r="T65" i="4"/>
  <c r="K65" i="5" s="1"/>
  <c r="R65" i="4"/>
  <c r="J65" i="5" s="1"/>
  <c r="P65" i="4"/>
  <c r="I65" i="5" s="1"/>
  <c r="N65" i="4"/>
  <c r="D65" i="5" s="1"/>
  <c r="L65" i="4"/>
  <c r="G65" i="5" s="1"/>
  <c r="J65" i="4"/>
  <c r="F65" i="5" s="1"/>
  <c r="H65" i="4"/>
  <c r="E65" i="5" s="1"/>
  <c r="F65" i="4"/>
  <c r="C65" i="5" s="1"/>
  <c r="X64" i="4"/>
  <c r="L64" i="5" s="1"/>
  <c r="V64" i="4"/>
  <c r="H64" i="5" s="1"/>
  <c r="T64" i="4"/>
  <c r="K64" i="5" s="1"/>
  <c r="R64" i="4"/>
  <c r="J64" i="5" s="1"/>
  <c r="P64" i="4"/>
  <c r="I64" i="5" s="1"/>
  <c r="N64" i="4"/>
  <c r="D64" i="5" s="1"/>
  <c r="L64" i="4"/>
  <c r="G64" i="5" s="1"/>
  <c r="J64" i="4"/>
  <c r="F64" i="5" s="1"/>
  <c r="H64" i="4"/>
  <c r="E64" i="5" s="1"/>
  <c r="F64" i="4"/>
  <c r="C64" i="5" s="1"/>
  <c r="X63" i="4"/>
  <c r="L63" i="5" s="1"/>
  <c r="V63" i="4"/>
  <c r="H63" i="5" s="1"/>
  <c r="T63" i="4"/>
  <c r="K63" i="5" s="1"/>
  <c r="R63" i="4"/>
  <c r="J63" i="5" s="1"/>
  <c r="P63" i="4"/>
  <c r="I63" i="5" s="1"/>
  <c r="N63" i="4"/>
  <c r="D63" i="5" s="1"/>
  <c r="L63" i="4"/>
  <c r="G63" i="5" s="1"/>
  <c r="J63" i="4"/>
  <c r="F63" i="5" s="1"/>
  <c r="H63" i="4"/>
  <c r="E63" i="5" s="1"/>
  <c r="F63" i="4"/>
  <c r="C63" i="5" s="1"/>
  <c r="X62" i="4"/>
  <c r="L62" i="5" s="1"/>
  <c r="V62" i="4"/>
  <c r="H62" i="5" s="1"/>
  <c r="T62" i="4"/>
  <c r="K62" i="5" s="1"/>
  <c r="R62" i="4"/>
  <c r="J62" i="5" s="1"/>
  <c r="P62" i="4"/>
  <c r="I62" i="5" s="1"/>
  <c r="N62" i="4"/>
  <c r="D62" i="5" s="1"/>
  <c r="L62" i="4"/>
  <c r="G62" i="5" s="1"/>
  <c r="J62" i="4"/>
  <c r="F62" i="5" s="1"/>
  <c r="H62" i="4"/>
  <c r="E62" i="5" s="1"/>
  <c r="F62" i="4"/>
  <c r="C62" i="5" s="1"/>
  <c r="X61" i="4"/>
  <c r="L61" i="5" s="1"/>
  <c r="V61" i="4"/>
  <c r="H61" i="5" s="1"/>
  <c r="T61" i="4"/>
  <c r="K61" i="5" s="1"/>
  <c r="R61" i="4"/>
  <c r="J61" i="5" s="1"/>
  <c r="P61" i="4"/>
  <c r="I61" i="5" s="1"/>
  <c r="N61" i="4"/>
  <c r="D61" i="5" s="1"/>
  <c r="L61" i="4"/>
  <c r="G61" i="5" s="1"/>
  <c r="J61" i="4"/>
  <c r="F61" i="5" s="1"/>
  <c r="H61" i="4"/>
  <c r="E61" i="5" s="1"/>
  <c r="F61" i="4"/>
  <c r="C61" i="5" s="1"/>
  <c r="X60" i="4"/>
  <c r="L60" i="5" s="1"/>
  <c r="V60" i="4"/>
  <c r="H60" i="5" s="1"/>
  <c r="T60" i="4"/>
  <c r="K60" i="5" s="1"/>
  <c r="R60" i="4"/>
  <c r="J60" i="5" s="1"/>
  <c r="P60" i="4"/>
  <c r="I60" i="5" s="1"/>
  <c r="N60" i="4"/>
  <c r="D60" i="5" s="1"/>
  <c r="L60" i="4"/>
  <c r="G60" i="5" s="1"/>
  <c r="J60" i="4"/>
  <c r="F60" i="5" s="1"/>
  <c r="H60" i="4"/>
  <c r="E60" i="5" s="1"/>
  <c r="F60" i="4"/>
  <c r="C60" i="5" s="1"/>
  <c r="X59" i="4"/>
  <c r="L59" i="5" s="1"/>
  <c r="V59" i="4"/>
  <c r="H59" i="5" s="1"/>
  <c r="T59" i="4"/>
  <c r="K59" i="5" s="1"/>
  <c r="R59" i="4"/>
  <c r="J59" i="5" s="1"/>
  <c r="P59" i="4"/>
  <c r="I59" i="5" s="1"/>
  <c r="N59" i="4"/>
  <c r="D59" i="5" s="1"/>
  <c r="L59" i="4"/>
  <c r="G59" i="5" s="1"/>
  <c r="J59" i="4"/>
  <c r="F59" i="5" s="1"/>
  <c r="H59" i="4"/>
  <c r="E59" i="5" s="1"/>
  <c r="F59" i="4"/>
  <c r="C59" i="5" s="1"/>
  <c r="X58" i="4"/>
  <c r="L58" i="5" s="1"/>
  <c r="V58" i="4"/>
  <c r="H58" i="5" s="1"/>
  <c r="T58" i="4"/>
  <c r="K58" i="5" s="1"/>
  <c r="R58" i="4"/>
  <c r="J58" i="5" s="1"/>
  <c r="P58" i="4"/>
  <c r="I58" i="5" s="1"/>
  <c r="N58" i="4"/>
  <c r="D58" i="5" s="1"/>
  <c r="L58" i="4"/>
  <c r="G58" i="5" s="1"/>
  <c r="J58" i="4"/>
  <c r="F58" i="5" s="1"/>
  <c r="H58" i="4"/>
  <c r="E58" i="5" s="1"/>
  <c r="F58" i="4"/>
  <c r="C58" i="5" s="1"/>
  <c r="X57" i="4"/>
  <c r="L57" i="5" s="1"/>
  <c r="V57" i="4"/>
  <c r="H57" i="5" s="1"/>
  <c r="T57" i="4"/>
  <c r="K57" i="5" s="1"/>
  <c r="R57" i="4"/>
  <c r="J57" i="5" s="1"/>
  <c r="P57" i="4"/>
  <c r="I57" i="5" s="1"/>
  <c r="N57" i="4"/>
  <c r="D57" i="5" s="1"/>
  <c r="L57" i="4"/>
  <c r="G57" i="5" s="1"/>
  <c r="J57" i="4"/>
  <c r="F57" i="5" s="1"/>
  <c r="H57" i="4"/>
  <c r="E57" i="5" s="1"/>
  <c r="F57" i="4"/>
  <c r="C57" i="5" s="1"/>
  <c r="X56" i="4"/>
  <c r="L56" i="5" s="1"/>
  <c r="V56" i="4"/>
  <c r="H56" i="5" s="1"/>
  <c r="T56" i="4"/>
  <c r="K56" i="5" s="1"/>
  <c r="R56" i="4"/>
  <c r="J56" i="5" s="1"/>
  <c r="P56" i="4"/>
  <c r="I56" i="5" s="1"/>
  <c r="N56" i="4"/>
  <c r="D56" i="5" s="1"/>
  <c r="L56" i="4"/>
  <c r="G56" i="5" s="1"/>
  <c r="J56" i="4"/>
  <c r="F56" i="5" s="1"/>
  <c r="H56" i="4"/>
  <c r="E56" i="5" s="1"/>
  <c r="F56" i="4"/>
  <c r="C56" i="5" s="1"/>
  <c r="X55" i="4"/>
  <c r="L55" i="5" s="1"/>
  <c r="V55" i="4"/>
  <c r="H55" i="5" s="1"/>
  <c r="T55" i="4"/>
  <c r="K55" i="5" s="1"/>
  <c r="R55" i="4"/>
  <c r="J55" i="5" s="1"/>
  <c r="P55" i="4"/>
  <c r="I55" i="5" s="1"/>
  <c r="N55" i="4"/>
  <c r="D55" i="5" s="1"/>
  <c r="L55" i="4"/>
  <c r="G55" i="5" s="1"/>
  <c r="J55" i="4"/>
  <c r="F55" i="5" s="1"/>
  <c r="H55" i="4"/>
  <c r="E55" i="5" s="1"/>
  <c r="F55" i="4"/>
  <c r="C55" i="5" s="1"/>
  <c r="X54" i="4"/>
  <c r="L54" i="5" s="1"/>
  <c r="V54" i="4"/>
  <c r="H54" i="5" s="1"/>
  <c r="T54" i="4"/>
  <c r="K54" i="5" s="1"/>
  <c r="R54" i="4"/>
  <c r="J54" i="5" s="1"/>
  <c r="P54" i="4"/>
  <c r="I54" i="5" s="1"/>
  <c r="N54" i="4"/>
  <c r="D54" i="5" s="1"/>
  <c r="L54" i="4"/>
  <c r="G54" i="5" s="1"/>
  <c r="J54" i="4"/>
  <c r="F54" i="5" s="1"/>
  <c r="H54" i="4"/>
  <c r="E54" i="5" s="1"/>
  <c r="F54" i="4"/>
  <c r="C54" i="5" s="1"/>
  <c r="X53" i="4"/>
  <c r="L53" i="5" s="1"/>
  <c r="V53" i="4"/>
  <c r="H53" i="5" s="1"/>
  <c r="T53" i="4"/>
  <c r="K53" i="5" s="1"/>
  <c r="R53" i="4"/>
  <c r="J53" i="5" s="1"/>
  <c r="P53" i="4"/>
  <c r="I53" i="5" s="1"/>
  <c r="N53" i="4"/>
  <c r="D53" i="5" s="1"/>
  <c r="L53" i="4"/>
  <c r="G53" i="5" s="1"/>
  <c r="J53" i="4"/>
  <c r="F53" i="5" s="1"/>
  <c r="H53" i="4"/>
  <c r="E53" i="5" s="1"/>
  <c r="F53" i="4"/>
  <c r="C53" i="5" s="1"/>
  <c r="X52" i="4"/>
  <c r="L52" i="5" s="1"/>
  <c r="V52" i="4"/>
  <c r="H52" i="5" s="1"/>
  <c r="T52" i="4"/>
  <c r="K52" i="5" s="1"/>
  <c r="R52" i="4"/>
  <c r="J52" i="5" s="1"/>
  <c r="P52" i="4"/>
  <c r="I52" i="5" s="1"/>
  <c r="N52" i="4"/>
  <c r="D52" i="5" s="1"/>
  <c r="L52" i="4"/>
  <c r="G52" i="5" s="1"/>
  <c r="J52" i="4"/>
  <c r="F52" i="5" s="1"/>
  <c r="H52" i="4"/>
  <c r="E52" i="5" s="1"/>
  <c r="F52" i="4"/>
  <c r="C52" i="5" s="1"/>
  <c r="X51" i="4"/>
  <c r="L51" i="5" s="1"/>
  <c r="V51" i="4"/>
  <c r="H51" i="5" s="1"/>
  <c r="T51" i="4"/>
  <c r="K51" i="5" s="1"/>
  <c r="R51" i="4"/>
  <c r="J51" i="5" s="1"/>
  <c r="P51" i="4"/>
  <c r="I51" i="5" s="1"/>
  <c r="N51" i="4"/>
  <c r="D51" i="5" s="1"/>
  <c r="L51" i="4"/>
  <c r="G51" i="5" s="1"/>
  <c r="J51" i="4"/>
  <c r="F51" i="5" s="1"/>
  <c r="H51" i="4"/>
  <c r="E51" i="5" s="1"/>
  <c r="F51" i="4"/>
  <c r="C51" i="5" s="1"/>
  <c r="X50" i="4"/>
  <c r="L50" i="5" s="1"/>
  <c r="V50" i="4"/>
  <c r="H50" i="5" s="1"/>
  <c r="T50" i="4"/>
  <c r="K50" i="5" s="1"/>
  <c r="R50" i="4"/>
  <c r="J50" i="5" s="1"/>
  <c r="P50" i="4"/>
  <c r="I50" i="5" s="1"/>
  <c r="N50" i="4"/>
  <c r="D50" i="5" s="1"/>
  <c r="L50" i="4"/>
  <c r="G50" i="5" s="1"/>
  <c r="J50" i="4"/>
  <c r="F50" i="5" s="1"/>
  <c r="H50" i="4"/>
  <c r="E50" i="5" s="1"/>
  <c r="F50" i="4"/>
  <c r="C50" i="5" s="1"/>
  <c r="X49" i="4"/>
  <c r="L49" i="5" s="1"/>
  <c r="V49" i="4"/>
  <c r="H49" i="5" s="1"/>
  <c r="T49" i="4"/>
  <c r="K49" i="5" s="1"/>
  <c r="R49" i="4"/>
  <c r="J49" i="5" s="1"/>
  <c r="P49" i="4"/>
  <c r="I49" i="5" s="1"/>
  <c r="N49" i="4"/>
  <c r="D49" i="5" s="1"/>
  <c r="L49" i="4"/>
  <c r="G49" i="5" s="1"/>
  <c r="J49" i="4"/>
  <c r="F49" i="5" s="1"/>
  <c r="H49" i="4"/>
  <c r="E49" i="5" s="1"/>
  <c r="F49" i="4"/>
  <c r="C49" i="5" s="1"/>
  <c r="X48" i="4"/>
  <c r="L48" i="5" s="1"/>
  <c r="V48" i="4"/>
  <c r="H48" i="5" s="1"/>
  <c r="T48" i="4"/>
  <c r="K48" i="5" s="1"/>
  <c r="R48" i="4"/>
  <c r="J48" i="5" s="1"/>
  <c r="P48" i="4"/>
  <c r="I48" i="5" s="1"/>
  <c r="N48" i="4"/>
  <c r="D48" i="5" s="1"/>
  <c r="L48" i="4"/>
  <c r="G48" i="5" s="1"/>
  <c r="J48" i="4"/>
  <c r="F48" i="5" s="1"/>
  <c r="H48" i="4"/>
  <c r="E48" i="5" s="1"/>
  <c r="F48" i="4"/>
  <c r="C48" i="5" s="1"/>
  <c r="X47" i="4"/>
  <c r="L47" i="5" s="1"/>
  <c r="V47" i="4"/>
  <c r="H47" i="5" s="1"/>
  <c r="T47" i="4"/>
  <c r="K47" i="5" s="1"/>
  <c r="R47" i="4"/>
  <c r="J47" i="5" s="1"/>
  <c r="P47" i="4"/>
  <c r="I47" i="5" s="1"/>
  <c r="N47" i="4"/>
  <c r="D47" i="5" s="1"/>
  <c r="L47" i="4"/>
  <c r="G47" i="5" s="1"/>
  <c r="J47" i="4"/>
  <c r="F47" i="5" s="1"/>
  <c r="H47" i="4"/>
  <c r="E47" i="5" s="1"/>
  <c r="F47" i="4"/>
  <c r="C47" i="5" s="1"/>
  <c r="X46" i="4"/>
  <c r="L46" i="5" s="1"/>
  <c r="V46" i="4"/>
  <c r="H46" i="5" s="1"/>
  <c r="T46" i="4"/>
  <c r="K46" i="5" s="1"/>
  <c r="R46" i="4"/>
  <c r="J46" i="5" s="1"/>
  <c r="P46" i="4"/>
  <c r="I46" i="5" s="1"/>
  <c r="N46" i="4"/>
  <c r="D46" i="5" s="1"/>
  <c r="L46" i="4"/>
  <c r="G46" i="5" s="1"/>
  <c r="J46" i="4"/>
  <c r="F46" i="5" s="1"/>
  <c r="H46" i="4"/>
  <c r="E46" i="5" s="1"/>
  <c r="F46" i="4"/>
  <c r="C46" i="5" s="1"/>
  <c r="X45" i="4"/>
  <c r="L45" i="5" s="1"/>
  <c r="V45" i="4"/>
  <c r="H45" i="5" s="1"/>
  <c r="T45" i="4"/>
  <c r="K45" i="5" s="1"/>
  <c r="R45" i="4"/>
  <c r="J45" i="5" s="1"/>
  <c r="P45" i="4"/>
  <c r="I45" i="5" s="1"/>
  <c r="N45" i="4"/>
  <c r="D45" i="5" s="1"/>
  <c r="L45" i="4"/>
  <c r="G45" i="5" s="1"/>
  <c r="J45" i="4"/>
  <c r="F45" i="5" s="1"/>
  <c r="H45" i="4"/>
  <c r="E45" i="5" s="1"/>
  <c r="F45" i="4"/>
  <c r="C45" i="5" s="1"/>
  <c r="X44" i="4"/>
  <c r="L44" i="5" s="1"/>
  <c r="V44" i="4"/>
  <c r="H44" i="5" s="1"/>
  <c r="T44" i="4"/>
  <c r="K44" i="5" s="1"/>
  <c r="R44" i="4"/>
  <c r="J44" i="5" s="1"/>
  <c r="P44" i="4"/>
  <c r="I44" i="5" s="1"/>
  <c r="N44" i="4"/>
  <c r="D44" i="5" s="1"/>
  <c r="L44" i="4"/>
  <c r="G44" i="5" s="1"/>
  <c r="J44" i="4"/>
  <c r="F44" i="5" s="1"/>
  <c r="H44" i="4"/>
  <c r="E44" i="5" s="1"/>
  <c r="F44" i="4"/>
  <c r="C44" i="5" s="1"/>
  <c r="X43" i="4"/>
  <c r="L43" i="5" s="1"/>
  <c r="V43" i="4"/>
  <c r="H43" i="5" s="1"/>
  <c r="T43" i="4"/>
  <c r="K43" i="5" s="1"/>
  <c r="R43" i="4"/>
  <c r="J43" i="5" s="1"/>
  <c r="P43" i="4"/>
  <c r="I43" i="5" s="1"/>
  <c r="N43" i="4"/>
  <c r="D43" i="5" s="1"/>
  <c r="L43" i="4"/>
  <c r="G43" i="5" s="1"/>
  <c r="J43" i="4"/>
  <c r="F43" i="5" s="1"/>
  <c r="H43" i="4"/>
  <c r="E43" i="5" s="1"/>
  <c r="F43" i="4"/>
  <c r="C43" i="5" s="1"/>
  <c r="X42" i="4"/>
  <c r="L42" i="5" s="1"/>
  <c r="V42" i="4"/>
  <c r="H42" i="5" s="1"/>
  <c r="T42" i="4"/>
  <c r="K42" i="5" s="1"/>
  <c r="R42" i="4"/>
  <c r="J42" i="5" s="1"/>
  <c r="P42" i="4"/>
  <c r="I42" i="5" s="1"/>
  <c r="N42" i="4"/>
  <c r="D42" i="5" s="1"/>
  <c r="L42" i="4"/>
  <c r="G42" i="5" s="1"/>
  <c r="J42" i="4"/>
  <c r="F42" i="5" s="1"/>
  <c r="H42" i="4"/>
  <c r="E42" i="5" s="1"/>
  <c r="F42" i="4"/>
  <c r="C42" i="5" s="1"/>
  <c r="X41" i="4"/>
  <c r="L41" i="5" s="1"/>
  <c r="V41" i="4"/>
  <c r="H41" i="5" s="1"/>
  <c r="T41" i="4"/>
  <c r="K41" i="5" s="1"/>
  <c r="R41" i="4"/>
  <c r="J41" i="5" s="1"/>
  <c r="P41" i="4"/>
  <c r="I41" i="5" s="1"/>
  <c r="N41" i="4"/>
  <c r="D41" i="5" s="1"/>
  <c r="L41" i="4"/>
  <c r="G41" i="5" s="1"/>
  <c r="J41" i="4"/>
  <c r="F41" i="5" s="1"/>
  <c r="H41" i="4"/>
  <c r="E41" i="5" s="1"/>
  <c r="F41" i="4"/>
  <c r="C41" i="5" s="1"/>
  <c r="X40" i="4"/>
  <c r="L40" i="5" s="1"/>
  <c r="V40" i="4"/>
  <c r="H40" i="5" s="1"/>
  <c r="T40" i="4"/>
  <c r="K40" i="5" s="1"/>
  <c r="R40" i="4"/>
  <c r="J40" i="5" s="1"/>
  <c r="P40" i="4"/>
  <c r="I40" i="5" s="1"/>
  <c r="N40" i="4"/>
  <c r="D40" i="5" s="1"/>
  <c r="L40" i="4"/>
  <c r="G40" i="5" s="1"/>
  <c r="J40" i="4"/>
  <c r="F40" i="5" s="1"/>
  <c r="H40" i="4"/>
  <c r="E40" i="5" s="1"/>
  <c r="F40" i="4"/>
  <c r="C40" i="5" s="1"/>
  <c r="X39" i="4"/>
  <c r="L39" i="5" s="1"/>
  <c r="V39" i="4"/>
  <c r="H39" i="5" s="1"/>
  <c r="T39" i="4"/>
  <c r="K39" i="5" s="1"/>
  <c r="R39" i="4"/>
  <c r="J39" i="5" s="1"/>
  <c r="P39" i="4"/>
  <c r="I39" i="5" s="1"/>
  <c r="N39" i="4"/>
  <c r="D39" i="5" s="1"/>
  <c r="L39" i="4"/>
  <c r="G39" i="5" s="1"/>
  <c r="J39" i="4"/>
  <c r="F39" i="5" s="1"/>
  <c r="H39" i="4"/>
  <c r="E39" i="5" s="1"/>
  <c r="F39" i="4"/>
  <c r="C39" i="5" s="1"/>
  <c r="X38" i="4"/>
  <c r="L38" i="5" s="1"/>
  <c r="V38" i="4"/>
  <c r="H38" i="5" s="1"/>
  <c r="T38" i="4"/>
  <c r="K38" i="5" s="1"/>
  <c r="R38" i="4"/>
  <c r="J38" i="5" s="1"/>
  <c r="P38" i="4"/>
  <c r="I38" i="5" s="1"/>
  <c r="N38" i="4"/>
  <c r="D38" i="5" s="1"/>
  <c r="L38" i="4"/>
  <c r="G38" i="5" s="1"/>
  <c r="J38" i="4"/>
  <c r="F38" i="5" s="1"/>
  <c r="H38" i="4"/>
  <c r="E38" i="5" s="1"/>
  <c r="F38" i="4"/>
  <c r="C38" i="5" s="1"/>
  <c r="X37" i="4"/>
  <c r="L37" i="5" s="1"/>
  <c r="V37" i="4"/>
  <c r="H37" i="5" s="1"/>
  <c r="T37" i="4"/>
  <c r="K37" i="5" s="1"/>
  <c r="R37" i="4"/>
  <c r="J37" i="5" s="1"/>
  <c r="P37" i="4"/>
  <c r="I37" i="5" s="1"/>
  <c r="N37" i="4"/>
  <c r="D37" i="5" s="1"/>
  <c r="L37" i="4"/>
  <c r="G37" i="5" s="1"/>
  <c r="J37" i="4"/>
  <c r="F37" i="5" s="1"/>
  <c r="H37" i="4"/>
  <c r="E37" i="5" s="1"/>
  <c r="F37" i="4"/>
  <c r="C37" i="5" s="1"/>
  <c r="X36" i="4"/>
  <c r="L36" i="5" s="1"/>
  <c r="V36" i="4"/>
  <c r="H36" i="5" s="1"/>
  <c r="T36" i="4"/>
  <c r="K36" i="5" s="1"/>
  <c r="R36" i="4"/>
  <c r="J36" i="5" s="1"/>
  <c r="P36" i="4"/>
  <c r="I36" i="5" s="1"/>
  <c r="N36" i="4"/>
  <c r="D36" i="5" s="1"/>
  <c r="L36" i="4"/>
  <c r="G36" i="5" s="1"/>
  <c r="J36" i="4"/>
  <c r="F36" i="5" s="1"/>
  <c r="H36" i="4"/>
  <c r="E36" i="5" s="1"/>
  <c r="F36" i="4"/>
  <c r="C36" i="5" s="1"/>
  <c r="X35" i="4"/>
  <c r="L35" i="5" s="1"/>
  <c r="V35" i="4"/>
  <c r="H35" i="5" s="1"/>
  <c r="T35" i="4"/>
  <c r="K35" i="5" s="1"/>
  <c r="R35" i="4"/>
  <c r="J35" i="5" s="1"/>
  <c r="P35" i="4"/>
  <c r="I35" i="5" s="1"/>
  <c r="N35" i="4"/>
  <c r="D35" i="5" s="1"/>
  <c r="L35" i="4"/>
  <c r="G35" i="5" s="1"/>
  <c r="J35" i="4"/>
  <c r="F35" i="5" s="1"/>
  <c r="H35" i="4"/>
  <c r="E35" i="5" s="1"/>
  <c r="F35" i="4"/>
  <c r="C35" i="5" s="1"/>
  <c r="X34" i="4"/>
  <c r="L34" i="5" s="1"/>
  <c r="V34" i="4"/>
  <c r="H34" i="5" s="1"/>
  <c r="T34" i="4"/>
  <c r="K34" i="5" s="1"/>
  <c r="R34" i="4"/>
  <c r="J34" i="5" s="1"/>
  <c r="P34" i="4"/>
  <c r="I34" i="5" s="1"/>
  <c r="N34" i="4"/>
  <c r="D34" i="5" s="1"/>
  <c r="L34" i="4"/>
  <c r="G34" i="5" s="1"/>
  <c r="J34" i="4"/>
  <c r="F34" i="5" s="1"/>
  <c r="H34" i="4"/>
  <c r="E34" i="5" s="1"/>
  <c r="F34" i="4"/>
  <c r="C34" i="5" s="1"/>
  <c r="X33" i="4"/>
  <c r="L33" i="5" s="1"/>
  <c r="V33" i="4"/>
  <c r="H33" i="5" s="1"/>
  <c r="T33" i="4"/>
  <c r="K33" i="5" s="1"/>
  <c r="R33" i="4"/>
  <c r="J33" i="5" s="1"/>
  <c r="P33" i="4"/>
  <c r="I33" i="5" s="1"/>
  <c r="N33" i="4"/>
  <c r="D33" i="5" s="1"/>
  <c r="L33" i="4"/>
  <c r="G33" i="5" s="1"/>
  <c r="J33" i="4"/>
  <c r="F33" i="5" s="1"/>
  <c r="H33" i="4"/>
  <c r="E33" i="5" s="1"/>
  <c r="F33" i="4"/>
  <c r="C33" i="5" s="1"/>
  <c r="X32" i="4"/>
  <c r="L32" i="5" s="1"/>
  <c r="V32" i="4"/>
  <c r="H32" i="5" s="1"/>
  <c r="T32" i="4"/>
  <c r="K32" i="5" s="1"/>
  <c r="R32" i="4"/>
  <c r="J32" i="5" s="1"/>
  <c r="P32" i="4"/>
  <c r="I32" i="5" s="1"/>
  <c r="N32" i="4"/>
  <c r="D32" i="5" s="1"/>
  <c r="L32" i="4"/>
  <c r="G32" i="5" s="1"/>
  <c r="J32" i="4"/>
  <c r="F32" i="5" s="1"/>
  <c r="H32" i="4"/>
  <c r="E32" i="5" s="1"/>
  <c r="F32" i="4"/>
  <c r="C32" i="5" s="1"/>
  <c r="X31" i="4"/>
  <c r="L31" i="5" s="1"/>
  <c r="V31" i="4"/>
  <c r="H31" i="5" s="1"/>
  <c r="T31" i="4"/>
  <c r="K31" i="5" s="1"/>
  <c r="R31" i="4"/>
  <c r="J31" i="5" s="1"/>
  <c r="P31" i="4"/>
  <c r="I31" i="5" s="1"/>
  <c r="N31" i="4"/>
  <c r="D31" i="5" s="1"/>
  <c r="L31" i="4"/>
  <c r="G31" i="5" s="1"/>
  <c r="J31" i="4"/>
  <c r="F31" i="5" s="1"/>
  <c r="H31" i="4"/>
  <c r="E31" i="5" s="1"/>
  <c r="F31" i="4"/>
  <c r="C31" i="5" s="1"/>
  <c r="X30" i="4"/>
  <c r="L30" i="5" s="1"/>
  <c r="V30" i="4"/>
  <c r="H30" i="5" s="1"/>
  <c r="T30" i="4"/>
  <c r="K30" i="5" s="1"/>
  <c r="R30" i="4"/>
  <c r="J30" i="5" s="1"/>
  <c r="P30" i="4"/>
  <c r="I30" i="5" s="1"/>
  <c r="N30" i="4"/>
  <c r="D30" i="5" s="1"/>
  <c r="L30" i="4"/>
  <c r="G30" i="5" s="1"/>
  <c r="J30" i="4"/>
  <c r="F30" i="5" s="1"/>
  <c r="H30" i="4"/>
  <c r="E30" i="5" s="1"/>
  <c r="F30" i="4"/>
  <c r="C30" i="5" s="1"/>
  <c r="X29" i="4"/>
  <c r="L29" i="5" s="1"/>
  <c r="V29" i="4"/>
  <c r="H29" i="5" s="1"/>
  <c r="T29" i="4"/>
  <c r="K29" i="5" s="1"/>
  <c r="R29" i="4"/>
  <c r="J29" i="5" s="1"/>
  <c r="P29" i="4"/>
  <c r="I29" i="5" s="1"/>
  <c r="N29" i="4"/>
  <c r="D29" i="5" s="1"/>
  <c r="L29" i="4"/>
  <c r="G29" i="5" s="1"/>
  <c r="J29" i="4"/>
  <c r="F29" i="5" s="1"/>
  <c r="H29" i="4"/>
  <c r="E29" i="5" s="1"/>
  <c r="F29" i="4"/>
  <c r="C29" i="5" s="1"/>
  <c r="X28" i="4"/>
  <c r="L28" i="5" s="1"/>
  <c r="V28" i="4"/>
  <c r="H28" i="5" s="1"/>
  <c r="T28" i="4"/>
  <c r="K28" i="5" s="1"/>
  <c r="R28" i="4"/>
  <c r="J28" i="5" s="1"/>
  <c r="P28" i="4"/>
  <c r="I28" i="5" s="1"/>
  <c r="N28" i="4"/>
  <c r="D28" i="5" s="1"/>
  <c r="L28" i="4"/>
  <c r="G28" i="5" s="1"/>
  <c r="J28" i="4"/>
  <c r="F28" i="5" s="1"/>
  <c r="H28" i="4"/>
  <c r="E28" i="5" s="1"/>
  <c r="F28" i="4"/>
  <c r="C28" i="5" s="1"/>
  <c r="X27" i="4"/>
  <c r="L27" i="5" s="1"/>
  <c r="V27" i="4"/>
  <c r="H27" i="5" s="1"/>
  <c r="T27" i="4"/>
  <c r="K27" i="5" s="1"/>
  <c r="R27" i="4"/>
  <c r="J27" i="5" s="1"/>
  <c r="P27" i="4"/>
  <c r="I27" i="5" s="1"/>
  <c r="N27" i="4"/>
  <c r="D27" i="5" s="1"/>
  <c r="L27" i="4"/>
  <c r="G27" i="5" s="1"/>
  <c r="J27" i="4"/>
  <c r="F27" i="5" s="1"/>
  <c r="H27" i="4"/>
  <c r="E27" i="5" s="1"/>
  <c r="F27" i="4"/>
  <c r="C27" i="5" s="1"/>
  <c r="X26" i="4"/>
  <c r="L26" i="5" s="1"/>
  <c r="V26" i="4"/>
  <c r="H26" i="5" s="1"/>
  <c r="T26" i="4"/>
  <c r="K26" i="5" s="1"/>
  <c r="R26" i="4"/>
  <c r="J26" i="5" s="1"/>
  <c r="P26" i="4"/>
  <c r="I26" i="5" s="1"/>
  <c r="N26" i="4"/>
  <c r="D26" i="5" s="1"/>
  <c r="L26" i="4"/>
  <c r="G26" i="5" s="1"/>
  <c r="J26" i="4"/>
  <c r="F26" i="5" s="1"/>
  <c r="H26" i="4"/>
  <c r="E26" i="5" s="1"/>
  <c r="F26" i="4"/>
  <c r="C26" i="5" s="1"/>
  <c r="X25" i="4"/>
  <c r="L25" i="5" s="1"/>
  <c r="V25" i="4"/>
  <c r="H25" i="5" s="1"/>
  <c r="T25" i="4"/>
  <c r="K25" i="5" s="1"/>
  <c r="R25" i="4"/>
  <c r="J25" i="5" s="1"/>
  <c r="P25" i="4"/>
  <c r="I25" i="5" s="1"/>
  <c r="N25" i="4"/>
  <c r="D25" i="5" s="1"/>
  <c r="L25" i="4"/>
  <c r="G25" i="5" s="1"/>
  <c r="J25" i="4"/>
  <c r="F25" i="5" s="1"/>
  <c r="H25" i="4"/>
  <c r="E25" i="5" s="1"/>
  <c r="F25" i="4"/>
  <c r="C25" i="5" s="1"/>
  <c r="X24" i="4"/>
  <c r="L24" i="5" s="1"/>
  <c r="V24" i="4"/>
  <c r="H24" i="5" s="1"/>
  <c r="T24" i="4"/>
  <c r="K24" i="5" s="1"/>
  <c r="R24" i="4"/>
  <c r="J24" i="5" s="1"/>
  <c r="P24" i="4"/>
  <c r="I24" i="5" s="1"/>
  <c r="N24" i="4"/>
  <c r="D24" i="5" s="1"/>
  <c r="L24" i="4"/>
  <c r="G24" i="5" s="1"/>
  <c r="J24" i="4"/>
  <c r="F24" i="5" s="1"/>
  <c r="H24" i="4"/>
  <c r="E24" i="5" s="1"/>
  <c r="F24" i="4"/>
  <c r="C24" i="5" s="1"/>
  <c r="X23" i="4"/>
  <c r="L23" i="5" s="1"/>
  <c r="V23" i="4"/>
  <c r="H23" i="5" s="1"/>
  <c r="T23" i="4"/>
  <c r="K23" i="5" s="1"/>
  <c r="R23" i="4"/>
  <c r="J23" i="5" s="1"/>
  <c r="P23" i="4"/>
  <c r="I23" i="5" s="1"/>
  <c r="N23" i="4"/>
  <c r="D23" i="5" s="1"/>
  <c r="L23" i="4"/>
  <c r="G23" i="5" s="1"/>
  <c r="J23" i="4"/>
  <c r="F23" i="5" s="1"/>
  <c r="H23" i="4"/>
  <c r="E23" i="5" s="1"/>
  <c r="F23" i="4"/>
  <c r="C23" i="5" s="1"/>
  <c r="X22" i="4"/>
  <c r="L22" i="5" s="1"/>
  <c r="V22" i="4"/>
  <c r="H22" i="5" s="1"/>
  <c r="T22" i="4"/>
  <c r="K22" i="5" s="1"/>
  <c r="R22" i="4"/>
  <c r="J22" i="5" s="1"/>
  <c r="P22" i="4"/>
  <c r="I22" i="5" s="1"/>
  <c r="N22" i="4"/>
  <c r="D22" i="5" s="1"/>
  <c r="L22" i="4"/>
  <c r="G22" i="5" s="1"/>
  <c r="J22" i="4"/>
  <c r="F22" i="5" s="1"/>
  <c r="H22" i="4"/>
  <c r="E22" i="5" s="1"/>
  <c r="F22" i="4"/>
  <c r="C22" i="5" s="1"/>
  <c r="X21" i="4"/>
  <c r="L21" i="5" s="1"/>
  <c r="V21" i="4"/>
  <c r="H21" i="5" s="1"/>
  <c r="T21" i="4"/>
  <c r="K21" i="5" s="1"/>
  <c r="R21" i="4"/>
  <c r="J21" i="5" s="1"/>
  <c r="P21" i="4"/>
  <c r="I21" i="5" s="1"/>
  <c r="N21" i="4"/>
  <c r="D21" i="5" s="1"/>
  <c r="L21" i="4"/>
  <c r="G21" i="5" s="1"/>
  <c r="J21" i="4"/>
  <c r="F21" i="5" s="1"/>
  <c r="H21" i="4"/>
  <c r="E21" i="5" s="1"/>
  <c r="F21" i="4"/>
  <c r="C21" i="5" s="1"/>
  <c r="X20" i="4"/>
  <c r="L20" i="5" s="1"/>
  <c r="V20" i="4"/>
  <c r="H20" i="5" s="1"/>
  <c r="T20" i="4"/>
  <c r="K20" i="5" s="1"/>
  <c r="R20" i="4"/>
  <c r="J20" i="5" s="1"/>
  <c r="P20" i="4"/>
  <c r="I20" i="5" s="1"/>
  <c r="N20" i="4"/>
  <c r="D20" i="5" s="1"/>
  <c r="L20" i="4"/>
  <c r="G20" i="5" s="1"/>
  <c r="J20" i="4"/>
  <c r="F20" i="5" s="1"/>
  <c r="H20" i="4"/>
  <c r="E20" i="5" s="1"/>
  <c r="F20" i="4"/>
  <c r="C20" i="5" s="1"/>
  <c r="X19" i="4"/>
  <c r="L19" i="5" s="1"/>
  <c r="V19" i="4"/>
  <c r="H19" i="5" s="1"/>
  <c r="T19" i="4"/>
  <c r="K19" i="5" s="1"/>
  <c r="R19" i="4"/>
  <c r="J19" i="5" s="1"/>
  <c r="P19" i="4"/>
  <c r="I19" i="5" s="1"/>
  <c r="N19" i="4"/>
  <c r="D19" i="5" s="1"/>
  <c r="L19" i="4"/>
  <c r="G19" i="5" s="1"/>
  <c r="J19" i="4"/>
  <c r="F19" i="5" s="1"/>
  <c r="H19" i="4"/>
  <c r="E19" i="5" s="1"/>
  <c r="F19" i="4"/>
  <c r="C19" i="5" s="1"/>
  <c r="X18" i="4"/>
  <c r="L18" i="5" s="1"/>
  <c r="V18" i="4"/>
  <c r="H18" i="5" s="1"/>
  <c r="T18" i="4"/>
  <c r="K18" i="5" s="1"/>
  <c r="R18" i="4"/>
  <c r="J18" i="5" s="1"/>
  <c r="P18" i="4"/>
  <c r="I18" i="5" s="1"/>
  <c r="N18" i="4"/>
  <c r="D18" i="5" s="1"/>
  <c r="L18" i="4"/>
  <c r="G18" i="5" s="1"/>
  <c r="J18" i="4"/>
  <c r="F18" i="5" s="1"/>
  <c r="H18" i="4"/>
  <c r="E18" i="5" s="1"/>
  <c r="F18" i="4"/>
  <c r="C18" i="5" s="1"/>
  <c r="X17" i="4"/>
  <c r="L17" i="5" s="1"/>
  <c r="V17" i="4"/>
  <c r="H17" i="5" s="1"/>
  <c r="T17" i="4"/>
  <c r="K17" i="5" s="1"/>
  <c r="R17" i="4"/>
  <c r="J17" i="5" s="1"/>
  <c r="P17" i="4"/>
  <c r="I17" i="5" s="1"/>
  <c r="N17" i="4"/>
  <c r="D17" i="5" s="1"/>
  <c r="L17" i="4"/>
  <c r="G17" i="5" s="1"/>
  <c r="J17" i="4"/>
  <c r="F17" i="5" s="1"/>
  <c r="H17" i="4"/>
  <c r="E17" i="5" s="1"/>
  <c r="F17" i="4"/>
  <c r="C17" i="5" s="1"/>
  <c r="X16" i="4"/>
  <c r="L16" i="5" s="1"/>
  <c r="V16" i="4"/>
  <c r="H16" i="5" s="1"/>
  <c r="T16" i="4"/>
  <c r="K16" i="5" s="1"/>
  <c r="R16" i="4"/>
  <c r="J16" i="5" s="1"/>
  <c r="P16" i="4"/>
  <c r="I16" i="5" s="1"/>
  <c r="N16" i="4"/>
  <c r="D16" i="5" s="1"/>
  <c r="L16" i="4"/>
  <c r="G16" i="5" s="1"/>
  <c r="J16" i="4"/>
  <c r="F16" i="5" s="1"/>
  <c r="H16" i="4"/>
  <c r="E16" i="5" s="1"/>
  <c r="F16" i="4"/>
  <c r="C16" i="5" s="1"/>
  <c r="X15" i="4"/>
  <c r="L15" i="5" s="1"/>
  <c r="V15" i="4"/>
  <c r="H15" i="5" s="1"/>
  <c r="T15" i="4"/>
  <c r="K15" i="5" s="1"/>
  <c r="R15" i="4"/>
  <c r="J15" i="5" s="1"/>
  <c r="P15" i="4"/>
  <c r="I15" i="5" s="1"/>
  <c r="N15" i="4"/>
  <c r="D15" i="5" s="1"/>
  <c r="L15" i="4"/>
  <c r="G15" i="5" s="1"/>
  <c r="J15" i="4"/>
  <c r="F15" i="5" s="1"/>
  <c r="H15" i="4"/>
  <c r="E15" i="5" s="1"/>
  <c r="F15" i="4"/>
  <c r="C15" i="5" s="1"/>
  <c r="X14" i="4"/>
  <c r="L14" i="5" s="1"/>
  <c r="V14" i="4"/>
  <c r="H14" i="5" s="1"/>
  <c r="T14" i="4"/>
  <c r="K14" i="5" s="1"/>
  <c r="R14" i="4"/>
  <c r="J14" i="5" s="1"/>
  <c r="P14" i="4"/>
  <c r="I14" i="5" s="1"/>
  <c r="N14" i="4"/>
  <c r="D14" i="5" s="1"/>
  <c r="L14" i="4"/>
  <c r="G14" i="5" s="1"/>
  <c r="J14" i="4"/>
  <c r="F14" i="5" s="1"/>
  <c r="H14" i="4"/>
  <c r="E14" i="5" s="1"/>
  <c r="F14" i="4"/>
  <c r="C14" i="5" s="1"/>
  <c r="X13" i="4"/>
  <c r="L13" i="5" s="1"/>
  <c r="V13" i="4"/>
  <c r="H13" i="5" s="1"/>
  <c r="T13" i="4"/>
  <c r="K13" i="5" s="1"/>
  <c r="R13" i="4"/>
  <c r="J13" i="5" s="1"/>
  <c r="P13" i="4"/>
  <c r="I13" i="5" s="1"/>
  <c r="N13" i="4"/>
  <c r="D13" i="5" s="1"/>
  <c r="L13" i="4"/>
  <c r="G13" i="5" s="1"/>
  <c r="J13" i="4"/>
  <c r="F13" i="5" s="1"/>
  <c r="H13" i="4"/>
  <c r="E13" i="5" s="1"/>
  <c r="F13" i="4"/>
  <c r="C13" i="5" s="1"/>
  <c r="X12" i="4"/>
  <c r="L12" i="5" s="1"/>
  <c r="V12" i="4"/>
  <c r="H12" i="5" s="1"/>
  <c r="T12" i="4"/>
  <c r="K12" i="5" s="1"/>
  <c r="R12" i="4"/>
  <c r="J12" i="5" s="1"/>
  <c r="P12" i="4"/>
  <c r="I12" i="5" s="1"/>
  <c r="N12" i="4"/>
  <c r="D12" i="5" s="1"/>
  <c r="L12" i="4"/>
  <c r="G12" i="5" s="1"/>
  <c r="J12" i="4"/>
  <c r="F12" i="5" s="1"/>
  <c r="H12" i="4"/>
  <c r="E12" i="5" s="1"/>
  <c r="F12" i="4"/>
  <c r="C12" i="5" s="1"/>
  <c r="X11" i="4"/>
  <c r="L11" i="5" s="1"/>
  <c r="V11" i="4"/>
  <c r="H11" i="5" s="1"/>
  <c r="T11" i="4"/>
  <c r="K11" i="5" s="1"/>
  <c r="R11" i="4"/>
  <c r="J11" i="5" s="1"/>
  <c r="P11" i="4"/>
  <c r="I11" i="5" s="1"/>
  <c r="N11" i="4"/>
  <c r="D11" i="5" s="1"/>
  <c r="L11" i="4"/>
  <c r="G11" i="5" s="1"/>
  <c r="J11" i="4"/>
  <c r="F11" i="5" s="1"/>
  <c r="H11" i="4"/>
  <c r="E11" i="5" s="1"/>
  <c r="F11" i="4"/>
  <c r="C11" i="5" s="1"/>
  <c r="X10" i="4"/>
  <c r="L10" i="5" s="1"/>
  <c r="V10" i="4"/>
  <c r="H10" i="5" s="1"/>
  <c r="T10" i="4"/>
  <c r="K10" i="5" s="1"/>
  <c r="R10" i="4"/>
  <c r="J10" i="5" s="1"/>
  <c r="P10" i="4"/>
  <c r="I10" i="5" s="1"/>
  <c r="N10" i="4"/>
  <c r="D10" i="5" s="1"/>
  <c r="L10" i="4"/>
  <c r="G10" i="5" s="1"/>
  <c r="J10" i="4"/>
  <c r="F10" i="5" s="1"/>
  <c r="H10" i="4"/>
  <c r="E10" i="5" s="1"/>
  <c r="F10" i="4"/>
  <c r="C10" i="5" s="1"/>
  <c r="X9" i="4"/>
  <c r="L9" i="5" s="1"/>
  <c r="V9" i="4"/>
  <c r="H9" i="5" s="1"/>
  <c r="T9" i="4"/>
  <c r="K9" i="5" s="1"/>
  <c r="R9" i="4"/>
  <c r="J9" i="5" s="1"/>
  <c r="P9" i="4"/>
  <c r="I9" i="5" s="1"/>
  <c r="N9" i="4"/>
  <c r="D9" i="5" s="1"/>
  <c r="L9" i="4"/>
  <c r="G9" i="5" s="1"/>
  <c r="J9" i="4"/>
  <c r="F9" i="5" s="1"/>
  <c r="H9" i="4"/>
  <c r="E9" i="5" s="1"/>
  <c r="F9" i="4"/>
  <c r="C9" i="5" s="1"/>
  <c r="X8" i="4"/>
  <c r="L8" i="5" s="1"/>
  <c r="V8" i="4"/>
  <c r="H8" i="5" s="1"/>
  <c r="T8" i="4"/>
  <c r="K8" i="5" s="1"/>
  <c r="R8" i="4"/>
  <c r="J8" i="5" s="1"/>
  <c r="P8" i="4"/>
  <c r="I8" i="5" s="1"/>
  <c r="N8" i="4"/>
  <c r="D8" i="5" s="1"/>
  <c r="L8" i="4"/>
  <c r="G8" i="5" s="1"/>
  <c r="J8" i="4"/>
  <c r="F8" i="5" s="1"/>
  <c r="H8" i="4"/>
  <c r="E8" i="5" s="1"/>
  <c r="F8" i="4"/>
  <c r="C8" i="5" s="1"/>
  <c r="X7" i="4"/>
  <c r="L7" i="5" s="1"/>
  <c r="V7" i="4"/>
  <c r="H7" i="5" s="1"/>
  <c r="T7" i="4"/>
  <c r="K7" i="5" s="1"/>
  <c r="R7" i="4"/>
  <c r="J7" i="5" s="1"/>
  <c r="P7" i="4"/>
  <c r="I7" i="5" s="1"/>
  <c r="N7" i="4"/>
  <c r="D7" i="5" s="1"/>
  <c r="L7" i="4"/>
  <c r="G7" i="5" s="1"/>
  <c r="J7" i="4"/>
  <c r="F7" i="5" s="1"/>
  <c r="H7" i="4"/>
  <c r="E7" i="5" s="1"/>
  <c r="F7" i="4"/>
  <c r="C7" i="5" s="1"/>
  <c r="X6" i="4"/>
  <c r="L6" i="5" s="1"/>
  <c r="V6" i="4"/>
  <c r="H6" i="5" s="1"/>
  <c r="T6" i="4"/>
  <c r="K6" i="5" s="1"/>
  <c r="R6" i="4"/>
  <c r="J6" i="5" s="1"/>
  <c r="P6" i="4"/>
  <c r="I6" i="5" s="1"/>
  <c r="N6" i="4"/>
  <c r="D6" i="5" s="1"/>
  <c r="L6" i="4"/>
  <c r="G6" i="5" s="1"/>
  <c r="J6" i="4"/>
  <c r="F6" i="5" s="1"/>
  <c r="H6" i="4"/>
  <c r="E6" i="5" s="1"/>
  <c r="F6" i="4"/>
  <c r="C6" i="5" s="1"/>
  <c r="X5" i="4"/>
  <c r="L5" i="5" s="1"/>
  <c r="V5" i="4"/>
  <c r="H5" i="5" s="1"/>
  <c r="T5" i="4"/>
  <c r="R5" i="4"/>
  <c r="J5" i="5" s="1"/>
  <c r="P5" i="4"/>
  <c r="N5" i="4"/>
  <c r="D5" i="5" s="1"/>
  <c r="L5" i="4"/>
  <c r="J5" i="4"/>
  <c r="F5" i="5" s="1"/>
  <c r="H5" i="4"/>
  <c r="F5" i="4"/>
  <c r="X4" i="4"/>
  <c r="L4" i="5" s="1"/>
  <c r="V4" i="4"/>
  <c r="H4" i="5" s="1"/>
  <c r="T4" i="4"/>
  <c r="R4" i="4"/>
  <c r="J4" i="5" s="1"/>
  <c r="P4" i="4"/>
  <c r="N4" i="4"/>
  <c r="D4" i="5" s="1"/>
  <c r="L4" i="4"/>
  <c r="J4" i="4"/>
  <c r="F4" i="5" s="1"/>
  <c r="H4" i="4"/>
  <c r="F4" i="4"/>
  <c r="X3" i="4"/>
  <c r="L3" i="5" s="1"/>
  <c r="V3" i="4"/>
  <c r="H3" i="5" s="1"/>
  <c r="T3" i="4"/>
  <c r="R3" i="4"/>
  <c r="J3" i="5" s="1"/>
  <c r="P3" i="4"/>
  <c r="I3" i="5" s="1"/>
  <c r="N3" i="4"/>
  <c r="D3" i="5" s="1"/>
  <c r="L3" i="4"/>
  <c r="G3" i="5" s="1"/>
  <c r="J3" i="4"/>
  <c r="F3" i="5" s="1"/>
  <c r="H3" i="4"/>
  <c r="E3" i="5" s="1"/>
  <c r="F3" i="4"/>
  <c r="C3" i="5" s="1"/>
  <c r="X2" i="4"/>
  <c r="V2" i="4"/>
  <c r="T2" i="4"/>
  <c r="R2" i="4"/>
  <c r="P2" i="4"/>
  <c r="N2" i="4"/>
  <c r="L2" i="4"/>
  <c r="J2" i="4"/>
  <c r="H2" i="4"/>
  <c r="F2" i="4"/>
  <c r="J2" i="5" l="1"/>
  <c r="Q86" i="4"/>
  <c r="Q87" i="4" s="1"/>
  <c r="H2" i="5"/>
  <c r="U86" i="4"/>
  <c r="U87" i="4" s="1"/>
  <c r="L2" i="5"/>
  <c r="W86" i="4"/>
  <c r="W87" i="4" s="1"/>
  <c r="K2" i="5"/>
  <c r="S86" i="4"/>
  <c r="S87" i="4" s="1"/>
  <c r="C2" i="5"/>
  <c r="E86" i="4"/>
  <c r="E87" i="4" s="1"/>
  <c r="E2" i="5"/>
  <c r="G86" i="4"/>
  <c r="G87" i="4" s="1"/>
  <c r="F2" i="5"/>
  <c r="I86" i="4"/>
  <c r="I87" i="4" s="1"/>
  <c r="G2" i="5"/>
  <c r="K86" i="4"/>
  <c r="K87" i="4" s="1"/>
  <c r="D2" i="5"/>
  <c r="M87" i="4"/>
  <c r="I2" i="5"/>
  <c r="O86" i="4"/>
  <c r="O87" i="4" s="1"/>
  <c r="M17" i="5"/>
  <c r="M23" i="5"/>
  <c r="M29" i="5"/>
  <c r="M35" i="5"/>
  <c r="M41" i="5"/>
  <c r="M47" i="5"/>
  <c r="M11" i="5"/>
  <c r="M10" i="5"/>
  <c r="M46" i="5"/>
  <c r="M52" i="5"/>
  <c r="M70" i="5"/>
  <c r="M16" i="5"/>
  <c r="M28" i="5"/>
  <c r="M34" i="5"/>
  <c r="M58" i="5"/>
  <c r="M76" i="5"/>
  <c r="M22" i="5"/>
  <c r="M40" i="5"/>
  <c r="M64" i="5"/>
  <c r="M81" i="5"/>
  <c r="M53" i="5"/>
  <c r="M59" i="5"/>
  <c r="M77" i="5"/>
  <c r="M33" i="5"/>
  <c r="M3" i="5"/>
  <c r="M21" i="5"/>
  <c r="M51" i="5"/>
  <c r="M63" i="5"/>
  <c r="M15" i="5"/>
  <c r="M27" i="5"/>
  <c r="M39" i="5"/>
  <c r="M75" i="5"/>
  <c r="M9" i="5"/>
  <c r="M45" i="5"/>
  <c r="M57" i="5"/>
  <c r="M69" i="5"/>
  <c r="M54" i="5"/>
  <c r="M78" i="5"/>
  <c r="M65" i="5"/>
  <c r="M71" i="5"/>
  <c r="M2" i="5"/>
  <c r="M14" i="5"/>
  <c r="M8" i="5"/>
  <c r="M48" i="5"/>
  <c r="M60" i="5"/>
  <c r="M66" i="5"/>
  <c r="M72" i="5"/>
  <c r="H84" i="4"/>
  <c r="E84" i="5" s="1"/>
  <c r="E5" i="5"/>
  <c r="P11" i="5"/>
  <c r="AB11" i="4" s="1"/>
  <c r="AC11" i="4" s="1"/>
  <c r="N11" i="5"/>
  <c r="P17" i="5"/>
  <c r="AB17" i="4" s="1"/>
  <c r="AC17" i="4" s="1"/>
  <c r="N17" i="5"/>
  <c r="O17" i="5" s="1"/>
  <c r="Z17" i="4" s="1"/>
  <c r="AA17" i="4" s="1"/>
  <c r="P23" i="5"/>
  <c r="AB23" i="4" s="1"/>
  <c r="AC23" i="4" s="1"/>
  <c r="N23" i="5"/>
  <c r="N29" i="5"/>
  <c r="P29" i="5"/>
  <c r="AB29" i="4" s="1"/>
  <c r="AC29" i="4" s="1"/>
  <c r="N35" i="5"/>
  <c r="P35" i="5"/>
  <c r="AB35" i="4" s="1"/>
  <c r="AC35" i="4" s="1"/>
  <c r="P41" i="5"/>
  <c r="AB41" i="4" s="1"/>
  <c r="AC41" i="4" s="1"/>
  <c r="N41" i="5"/>
  <c r="O41" i="5" s="1"/>
  <c r="Z41" i="4" s="1"/>
  <c r="AA41" i="4" s="1"/>
  <c r="N47" i="5"/>
  <c r="O47" i="5" s="1"/>
  <c r="Z47" i="4" s="1"/>
  <c r="AA47" i="4" s="1"/>
  <c r="P47" i="5"/>
  <c r="AB47" i="4" s="1"/>
  <c r="AC47" i="4" s="1"/>
  <c r="P53" i="5"/>
  <c r="AB53" i="4" s="1"/>
  <c r="AC53" i="4" s="1"/>
  <c r="N53" i="5"/>
  <c r="N59" i="5"/>
  <c r="P59" i="5"/>
  <c r="AB59" i="4" s="1"/>
  <c r="AC59" i="4" s="1"/>
  <c r="P65" i="5"/>
  <c r="AB65" i="4" s="1"/>
  <c r="AC65" i="4" s="1"/>
  <c r="N65" i="5"/>
  <c r="N71" i="5"/>
  <c r="P71" i="5"/>
  <c r="AB71" i="4" s="1"/>
  <c r="AC71" i="4" s="1"/>
  <c r="P77" i="5"/>
  <c r="AB77" i="4" s="1"/>
  <c r="AC77" i="4" s="1"/>
  <c r="N77" i="5"/>
  <c r="F82" i="4"/>
  <c r="C82" i="5" s="1"/>
  <c r="M82" i="5" s="1"/>
  <c r="C4" i="5"/>
  <c r="M4" i="5" s="1"/>
  <c r="H82" i="4"/>
  <c r="E82" i="5" s="1"/>
  <c r="E4" i="5"/>
  <c r="L84" i="4"/>
  <c r="G84" i="5" s="1"/>
  <c r="G5" i="5"/>
  <c r="P10" i="5"/>
  <c r="AB10" i="4" s="1"/>
  <c r="AC10" i="4" s="1"/>
  <c r="N10" i="5"/>
  <c r="N16" i="5"/>
  <c r="P16" i="5"/>
  <c r="AB16" i="4" s="1"/>
  <c r="AC16" i="4" s="1"/>
  <c r="P22" i="5"/>
  <c r="AB22" i="4" s="1"/>
  <c r="AC22" i="4" s="1"/>
  <c r="N22" i="5"/>
  <c r="N28" i="5"/>
  <c r="O28" i="5" s="1"/>
  <c r="Z28" i="4" s="1"/>
  <c r="AA28" i="4" s="1"/>
  <c r="P28" i="5"/>
  <c r="AB28" i="4" s="1"/>
  <c r="AC28" i="4" s="1"/>
  <c r="N34" i="5"/>
  <c r="P34" i="5"/>
  <c r="AB34" i="4" s="1"/>
  <c r="AC34" i="4" s="1"/>
  <c r="N40" i="5"/>
  <c r="P40" i="5"/>
  <c r="AB40" i="4" s="1"/>
  <c r="AC40" i="4" s="1"/>
  <c r="N46" i="5"/>
  <c r="P46" i="5"/>
  <c r="AB46" i="4" s="1"/>
  <c r="AC46" i="4" s="1"/>
  <c r="N52" i="5"/>
  <c r="O52" i="5" s="1"/>
  <c r="Z52" i="4" s="1"/>
  <c r="AA52" i="4" s="1"/>
  <c r="P52" i="5"/>
  <c r="AB52" i="4" s="1"/>
  <c r="AC52" i="4" s="1"/>
  <c r="N58" i="5"/>
  <c r="P58" i="5"/>
  <c r="AB58" i="4" s="1"/>
  <c r="AC58" i="4" s="1"/>
  <c r="P64" i="5"/>
  <c r="AB64" i="4" s="1"/>
  <c r="AC64" i="4" s="1"/>
  <c r="N64" i="5"/>
  <c r="P70" i="5"/>
  <c r="AB70" i="4" s="1"/>
  <c r="AC70" i="4" s="1"/>
  <c r="N70" i="5"/>
  <c r="P76" i="5"/>
  <c r="AB76" i="4" s="1"/>
  <c r="AC76" i="4" s="1"/>
  <c r="N76" i="5"/>
  <c r="P27" i="5"/>
  <c r="AB27" i="4" s="1"/>
  <c r="AC27" i="4" s="1"/>
  <c r="N27" i="5"/>
  <c r="P33" i="5"/>
  <c r="AB33" i="4" s="1"/>
  <c r="AC33" i="4" s="1"/>
  <c r="N33" i="5"/>
  <c r="P39" i="5"/>
  <c r="AB39" i="4" s="1"/>
  <c r="AC39" i="4" s="1"/>
  <c r="N39" i="5"/>
  <c r="N45" i="5"/>
  <c r="P45" i="5"/>
  <c r="AB45" i="4" s="1"/>
  <c r="AC45" i="4" s="1"/>
  <c r="P51" i="5"/>
  <c r="AB51" i="4" s="1"/>
  <c r="AC51" i="4" s="1"/>
  <c r="N51" i="5"/>
  <c r="N57" i="5"/>
  <c r="P57" i="5"/>
  <c r="AB57" i="4" s="1"/>
  <c r="AC57" i="4" s="1"/>
  <c r="P63" i="5"/>
  <c r="AB63" i="4" s="1"/>
  <c r="AC63" i="4" s="1"/>
  <c r="N63" i="5"/>
  <c r="N69" i="5"/>
  <c r="P69" i="5"/>
  <c r="AB69" i="4" s="1"/>
  <c r="AC69" i="4" s="1"/>
  <c r="N75" i="5"/>
  <c r="P75" i="5"/>
  <c r="AB75" i="4" s="1"/>
  <c r="AC75" i="4" s="1"/>
  <c r="M20" i="5"/>
  <c r="M26" i="5"/>
  <c r="M32" i="5"/>
  <c r="M38" i="5"/>
  <c r="M44" i="5"/>
  <c r="M50" i="5"/>
  <c r="M56" i="5"/>
  <c r="M62" i="5"/>
  <c r="M68" i="5"/>
  <c r="M74" i="5"/>
  <c r="T84" i="4"/>
  <c r="K84" i="5" s="1"/>
  <c r="K5" i="5"/>
  <c r="N8" i="5"/>
  <c r="P8" i="5"/>
  <c r="AB8" i="4" s="1"/>
  <c r="AC8" i="4" s="1"/>
  <c r="N14" i="5"/>
  <c r="P14" i="5"/>
  <c r="AB14" i="4" s="1"/>
  <c r="AC14" i="4" s="1"/>
  <c r="N20" i="5"/>
  <c r="P20" i="5"/>
  <c r="AB20" i="4" s="1"/>
  <c r="AC20" i="4" s="1"/>
  <c r="N26" i="5"/>
  <c r="P26" i="5"/>
  <c r="AB26" i="4" s="1"/>
  <c r="AC26" i="4" s="1"/>
  <c r="N32" i="5"/>
  <c r="P32" i="5"/>
  <c r="AB32" i="4" s="1"/>
  <c r="AC32" i="4" s="1"/>
  <c r="N38" i="5"/>
  <c r="P38" i="5"/>
  <c r="AB38" i="4" s="1"/>
  <c r="AC38" i="4" s="1"/>
  <c r="P44" i="5"/>
  <c r="AB44" i="4" s="1"/>
  <c r="AC44" i="4" s="1"/>
  <c r="N44" i="5"/>
  <c r="N50" i="5"/>
  <c r="P50" i="5"/>
  <c r="AB50" i="4" s="1"/>
  <c r="AC50" i="4" s="1"/>
  <c r="P56" i="5"/>
  <c r="AB56" i="4" s="1"/>
  <c r="AC56" i="4" s="1"/>
  <c r="N56" i="5"/>
  <c r="P62" i="5"/>
  <c r="AB62" i="4" s="1"/>
  <c r="AC62" i="4" s="1"/>
  <c r="N62" i="5"/>
  <c r="P68" i="5"/>
  <c r="AB68" i="4" s="1"/>
  <c r="AC68" i="4" s="1"/>
  <c r="N68" i="5"/>
  <c r="P74" i="5"/>
  <c r="AB74" i="4" s="1"/>
  <c r="AC74" i="4" s="1"/>
  <c r="N74" i="5"/>
  <c r="P2" i="5"/>
  <c r="AB2" i="4" s="1"/>
  <c r="AC2" i="4" s="1"/>
  <c r="N2" i="5"/>
  <c r="P82" i="4"/>
  <c r="I82" i="5" s="1"/>
  <c r="I4" i="5"/>
  <c r="M7" i="5"/>
  <c r="M13" i="5"/>
  <c r="M19" i="5"/>
  <c r="M25" i="5"/>
  <c r="M31" i="5"/>
  <c r="M37" i="5"/>
  <c r="M43" i="5"/>
  <c r="M49" i="5"/>
  <c r="M55" i="5"/>
  <c r="M61" i="5"/>
  <c r="M67" i="5"/>
  <c r="M73" i="5"/>
  <c r="M79" i="5"/>
  <c r="P3" i="5"/>
  <c r="AB3" i="4" s="1"/>
  <c r="AC3" i="4" s="1"/>
  <c r="L82" i="4"/>
  <c r="G82" i="5" s="1"/>
  <c r="G4" i="5"/>
  <c r="P84" i="4"/>
  <c r="I84" i="5" s="1"/>
  <c r="I5" i="5"/>
  <c r="P9" i="5"/>
  <c r="AB9" i="4" s="1"/>
  <c r="AC9" i="4" s="1"/>
  <c r="N9" i="5"/>
  <c r="N15" i="5"/>
  <c r="P15" i="5"/>
  <c r="AB15" i="4" s="1"/>
  <c r="AC15" i="4" s="1"/>
  <c r="P21" i="5"/>
  <c r="AB21" i="4" s="1"/>
  <c r="AC21" i="4" s="1"/>
  <c r="N21" i="5"/>
  <c r="N37" i="5"/>
  <c r="P37" i="5"/>
  <c r="AB37" i="4" s="1"/>
  <c r="AC37" i="4" s="1"/>
  <c r="N43" i="5"/>
  <c r="P43" i="5"/>
  <c r="AB43" i="4" s="1"/>
  <c r="AC43" i="4" s="1"/>
  <c r="P49" i="5"/>
  <c r="AB49" i="4" s="1"/>
  <c r="AC49" i="4" s="1"/>
  <c r="N49" i="5"/>
  <c r="P55" i="5"/>
  <c r="AB55" i="4" s="1"/>
  <c r="AC55" i="4" s="1"/>
  <c r="N55" i="5"/>
  <c r="N61" i="5"/>
  <c r="P61" i="5"/>
  <c r="AB61" i="4" s="1"/>
  <c r="AC61" i="4" s="1"/>
  <c r="P67" i="5"/>
  <c r="AB67" i="4" s="1"/>
  <c r="AC67" i="4" s="1"/>
  <c r="N67" i="5"/>
  <c r="P73" i="5"/>
  <c r="AB73" i="4" s="1"/>
  <c r="AC73" i="4" s="1"/>
  <c r="N73" i="5"/>
  <c r="N79" i="5"/>
  <c r="P79" i="5"/>
  <c r="AB79" i="4" s="1"/>
  <c r="AC79" i="4" s="1"/>
  <c r="F84" i="4"/>
  <c r="C84" i="5" s="1"/>
  <c r="M84" i="5" s="1"/>
  <c r="C5" i="5"/>
  <c r="M5" i="5" s="1"/>
  <c r="N7" i="5"/>
  <c r="P7" i="5"/>
  <c r="AB7" i="4" s="1"/>
  <c r="AC7" i="4" s="1"/>
  <c r="N13" i="5"/>
  <c r="P13" i="5"/>
  <c r="AB13" i="4" s="1"/>
  <c r="AC13" i="4" s="1"/>
  <c r="N19" i="5"/>
  <c r="P19" i="5"/>
  <c r="AB19" i="4" s="1"/>
  <c r="AC19" i="4" s="1"/>
  <c r="P31" i="5"/>
  <c r="AB31" i="4" s="1"/>
  <c r="AC31" i="4" s="1"/>
  <c r="N31" i="5"/>
  <c r="M6" i="5"/>
  <c r="M24" i="5"/>
  <c r="M30" i="5"/>
  <c r="M36" i="5"/>
  <c r="M42" i="5"/>
  <c r="T82" i="4"/>
  <c r="K82" i="5" s="1"/>
  <c r="K4" i="5"/>
  <c r="N25" i="5"/>
  <c r="P25" i="5"/>
  <c r="AB25" i="4" s="1"/>
  <c r="AC25" i="4" s="1"/>
  <c r="M12" i="5"/>
  <c r="M18" i="5"/>
  <c r="T81" i="4"/>
  <c r="K81" i="5" s="1"/>
  <c r="N81" i="5" s="1"/>
  <c r="K3" i="5"/>
  <c r="N3" i="5" s="1"/>
  <c r="O3" i="5" s="1"/>
  <c r="Z3" i="4" s="1"/>
  <c r="AA3" i="4" s="1"/>
  <c r="N6" i="5"/>
  <c r="P6" i="5"/>
  <c r="AB6" i="4" s="1"/>
  <c r="AC6" i="4" s="1"/>
  <c r="P12" i="5"/>
  <c r="AB12" i="4" s="1"/>
  <c r="AC12" i="4" s="1"/>
  <c r="N12" i="5"/>
  <c r="N18" i="5"/>
  <c r="P18" i="5"/>
  <c r="AB18" i="4" s="1"/>
  <c r="AC18" i="4" s="1"/>
  <c r="P24" i="5"/>
  <c r="AB24" i="4" s="1"/>
  <c r="AC24" i="4" s="1"/>
  <c r="N24" i="5"/>
  <c r="N30" i="5"/>
  <c r="P30" i="5"/>
  <c r="AB30" i="4" s="1"/>
  <c r="AC30" i="4" s="1"/>
  <c r="N36" i="5"/>
  <c r="P36" i="5"/>
  <c r="AB36" i="4" s="1"/>
  <c r="AC36" i="4" s="1"/>
  <c r="N42" i="5"/>
  <c r="P42" i="5"/>
  <c r="AB42" i="4" s="1"/>
  <c r="AC42" i="4" s="1"/>
  <c r="N48" i="5"/>
  <c r="P48" i="5"/>
  <c r="AB48" i="4" s="1"/>
  <c r="AC48" i="4" s="1"/>
  <c r="P54" i="5"/>
  <c r="AB54" i="4" s="1"/>
  <c r="AC54" i="4" s="1"/>
  <c r="N54" i="5"/>
  <c r="P60" i="5"/>
  <c r="AB60" i="4" s="1"/>
  <c r="AC60" i="4" s="1"/>
  <c r="N60" i="5"/>
  <c r="O60" i="5" s="1"/>
  <c r="Z60" i="4" s="1"/>
  <c r="AA60" i="4" s="1"/>
  <c r="P66" i="5"/>
  <c r="AB66" i="4" s="1"/>
  <c r="AC66" i="4" s="1"/>
  <c r="N66" i="5"/>
  <c r="P72" i="5"/>
  <c r="AB72" i="4" s="1"/>
  <c r="AC72" i="4" s="1"/>
  <c r="N72" i="5"/>
  <c r="P78" i="5"/>
  <c r="AB78" i="4" s="1"/>
  <c r="AC78" i="4" s="1"/>
  <c r="N78" i="5"/>
  <c r="O78" i="5" s="1"/>
  <c r="Z78" i="4" s="1"/>
  <c r="AA78" i="4" s="1"/>
  <c r="P81" i="5"/>
  <c r="AB81" i="4" s="1"/>
  <c r="AC81" i="4" s="1"/>
  <c r="M85" i="5"/>
  <c r="F83" i="4"/>
  <c r="C83" i="5" s="1"/>
  <c r="M83" i="5" s="1"/>
  <c r="H83" i="4"/>
  <c r="E83" i="5" s="1"/>
  <c r="H85" i="4"/>
  <c r="E85" i="5" s="1"/>
  <c r="L85" i="4"/>
  <c r="G85" i="5" s="1"/>
  <c r="L83" i="4"/>
  <c r="G83" i="5" s="1"/>
  <c r="P85" i="4"/>
  <c r="I85" i="5" s="1"/>
  <c r="P83" i="4"/>
  <c r="I83" i="5" s="1"/>
  <c r="T85" i="4"/>
  <c r="K85" i="5" s="1"/>
  <c r="T83" i="4"/>
  <c r="K83" i="5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" i="1"/>
  <c r="V2" i="1"/>
  <c r="T2" i="1"/>
  <c r="R2" i="1"/>
  <c r="N2" i="1"/>
  <c r="L2" i="1"/>
  <c r="J2" i="1"/>
  <c r="F85" i="1"/>
  <c r="F84" i="1"/>
  <c r="F83" i="1"/>
  <c r="F82" i="1"/>
  <c r="F81" i="1"/>
  <c r="O11" i="5" l="1"/>
  <c r="Z11" i="4" s="1"/>
  <c r="AA11" i="4" s="1"/>
  <c r="O35" i="5"/>
  <c r="Z35" i="4" s="1"/>
  <c r="AA35" i="4" s="1"/>
  <c r="O23" i="5"/>
  <c r="Z23" i="4" s="1"/>
  <c r="AA23" i="4" s="1"/>
  <c r="O29" i="5"/>
  <c r="Z29" i="4" s="1"/>
  <c r="AA29" i="4" s="1"/>
  <c r="O71" i="5"/>
  <c r="Z71" i="4" s="1"/>
  <c r="AA71" i="4" s="1"/>
  <c r="O40" i="5"/>
  <c r="Z40" i="4" s="1"/>
  <c r="AA40" i="4" s="1"/>
  <c r="O16" i="5"/>
  <c r="Z16" i="4" s="1"/>
  <c r="AA16" i="4" s="1"/>
  <c r="O63" i="5"/>
  <c r="Z63" i="4" s="1"/>
  <c r="AA63" i="4" s="1"/>
  <c r="O81" i="5"/>
  <c r="Z81" i="4" s="1"/>
  <c r="AA81" i="4" s="1"/>
  <c r="O76" i="5"/>
  <c r="Z76" i="4" s="1"/>
  <c r="AA76" i="4" s="1"/>
  <c r="O66" i="5"/>
  <c r="Z66" i="4" s="1"/>
  <c r="AA66" i="4" s="1"/>
  <c r="O70" i="5"/>
  <c r="Z70" i="4" s="1"/>
  <c r="AA70" i="4" s="1"/>
  <c r="O51" i="5"/>
  <c r="Z51" i="4" s="1"/>
  <c r="AA51" i="4" s="1"/>
  <c r="O65" i="5"/>
  <c r="Z65" i="4" s="1"/>
  <c r="AA65" i="4" s="1"/>
  <c r="O45" i="5"/>
  <c r="Z45" i="4" s="1"/>
  <c r="AA45" i="4" s="1"/>
  <c r="O58" i="5"/>
  <c r="Z58" i="4" s="1"/>
  <c r="AA58" i="4" s="1"/>
  <c r="O46" i="5"/>
  <c r="Z46" i="4" s="1"/>
  <c r="AA46" i="4" s="1"/>
  <c r="O22" i="5"/>
  <c r="Z22" i="4" s="1"/>
  <c r="AA22" i="4" s="1"/>
  <c r="O72" i="5"/>
  <c r="Z72" i="4" s="1"/>
  <c r="AA72" i="4" s="1"/>
  <c r="O10" i="5"/>
  <c r="Z10" i="4" s="1"/>
  <c r="AA10" i="4" s="1"/>
  <c r="O21" i="5"/>
  <c r="Z21" i="4" s="1"/>
  <c r="AA21" i="4" s="1"/>
  <c r="O59" i="5"/>
  <c r="Z59" i="4" s="1"/>
  <c r="AA59" i="4" s="1"/>
  <c r="O34" i="5"/>
  <c r="Z34" i="4" s="1"/>
  <c r="AA34" i="4" s="1"/>
  <c r="O54" i="5"/>
  <c r="Z54" i="4" s="1"/>
  <c r="AA54" i="4" s="1"/>
  <c r="O15" i="5"/>
  <c r="Z15" i="4" s="1"/>
  <c r="AA15" i="4" s="1"/>
  <c r="O64" i="5"/>
  <c r="Z64" i="4" s="1"/>
  <c r="AA64" i="4" s="1"/>
  <c r="O69" i="5"/>
  <c r="Z69" i="4" s="1"/>
  <c r="AA69" i="4" s="1"/>
  <c r="O53" i="5"/>
  <c r="Z53" i="4" s="1"/>
  <c r="AA53" i="4" s="1"/>
  <c r="O8" i="5"/>
  <c r="Z8" i="4" s="1"/>
  <c r="AA8" i="4" s="1"/>
  <c r="O9" i="5"/>
  <c r="Z9" i="4" s="1"/>
  <c r="AA9" i="4" s="1"/>
  <c r="O39" i="5"/>
  <c r="Z39" i="4" s="1"/>
  <c r="AA39" i="4" s="1"/>
  <c r="O27" i="5"/>
  <c r="Z27" i="4" s="1"/>
  <c r="AA27" i="4" s="1"/>
  <c r="O14" i="5"/>
  <c r="Z14" i="4" s="1"/>
  <c r="AA14" i="4" s="1"/>
  <c r="O48" i="5"/>
  <c r="Z48" i="4" s="1"/>
  <c r="AA48" i="4" s="1"/>
  <c r="O36" i="5"/>
  <c r="Z36" i="4" s="1"/>
  <c r="AA36" i="4" s="1"/>
  <c r="O75" i="5"/>
  <c r="Z75" i="4" s="1"/>
  <c r="AA75" i="4" s="1"/>
  <c r="O33" i="5"/>
  <c r="Z33" i="4" s="1"/>
  <c r="AA33" i="4" s="1"/>
  <c r="O77" i="5"/>
  <c r="Z77" i="4" s="1"/>
  <c r="AA77" i="4" s="1"/>
  <c r="O79" i="5"/>
  <c r="Z79" i="4" s="1"/>
  <c r="AA79" i="4" s="1"/>
  <c r="O73" i="5"/>
  <c r="Z73" i="4" s="1"/>
  <c r="AA73" i="4" s="1"/>
  <c r="O57" i="5"/>
  <c r="Z57" i="4" s="1"/>
  <c r="AA57" i="4" s="1"/>
  <c r="O6" i="5"/>
  <c r="Z6" i="4" s="1"/>
  <c r="AA6" i="4" s="1"/>
  <c r="O37" i="5"/>
  <c r="Z37" i="4" s="1"/>
  <c r="AA37" i="4" s="1"/>
  <c r="O38" i="5"/>
  <c r="Z38" i="4" s="1"/>
  <c r="AA38" i="4" s="1"/>
  <c r="O61" i="5"/>
  <c r="Z61" i="4" s="1"/>
  <c r="AA61" i="4" s="1"/>
  <c r="O2" i="5"/>
  <c r="Z2" i="4" s="1"/>
  <c r="AA2" i="4" s="1"/>
  <c r="O26" i="5"/>
  <c r="Z26" i="4" s="1"/>
  <c r="AA26" i="4" s="1"/>
  <c r="P4" i="5"/>
  <c r="AB4" i="4" s="1"/>
  <c r="AC4" i="4" s="1"/>
  <c r="N4" i="5"/>
  <c r="O4" i="5" s="1"/>
  <c r="Z4" i="4" s="1"/>
  <c r="AA4" i="4" s="1"/>
  <c r="O55" i="5"/>
  <c r="Z55" i="4" s="1"/>
  <c r="AA55" i="4" s="1"/>
  <c r="O20" i="5"/>
  <c r="Z20" i="4" s="1"/>
  <c r="AA20" i="4" s="1"/>
  <c r="P82" i="5"/>
  <c r="AB82" i="4" s="1"/>
  <c r="AC82" i="4" s="1"/>
  <c r="N82" i="5"/>
  <c r="O82" i="5" s="1"/>
  <c r="Z82" i="4" s="1"/>
  <c r="AA82" i="4" s="1"/>
  <c r="O49" i="5"/>
  <c r="Z49" i="4" s="1"/>
  <c r="AA49" i="4" s="1"/>
  <c r="O74" i="5"/>
  <c r="Z74" i="4" s="1"/>
  <c r="AA74" i="4" s="1"/>
  <c r="O12" i="5"/>
  <c r="Z12" i="4" s="1"/>
  <c r="AA12" i="4" s="1"/>
  <c r="O43" i="5"/>
  <c r="Z43" i="4" s="1"/>
  <c r="AA43" i="4" s="1"/>
  <c r="O24" i="5"/>
  <c r="Z24" i="4" s="1"/>
  <c r="AA24" i="4" s="1"/>
  <c r="P83" i="5"/>
  <c r="AB83" i="4" s="1"/>
  <c r="AC83" i="4" s="1"/>
  <c r="N83" i="5"/>
  <c r="O83" i="5" s="1"/>
  <c r="Z83" i="4" s="1"/>
  <c r="AA83" i="4" s="1"/>
  <c r="O31" i="5"/>
  <c r="Z31" i="4" s="1"/>
  <c r="AA31" i="4" s="1"/>
  <c r="O68" i="5"/>
  <c r="Z68" i="4" s="1"/>
  <c r="AA68" i="4" s="1"/>
  <c r="P5" i="5"/>
  <c r="AB5" i="4" s="1"/>
  <c r="AC5" i="4" s="1"/>
  <c r="N5" i="5"/>
  <c r="O5" i="5" s="1"/>
  <c r="Z5" i="4" s="1"/>
  <c r="AA5" i="4" s="1"/>
  <c r="P85" i="5"/>
  <c r="AB85" i="4" s="1"/>
  <c r="AC85" i="4" s="1"/>
  <c r="N85" i="5"/>
  <c r="O85" i="5" s="1"/>
  <c r="Z85" i="4" s="1"/>
  <c r="AA85" i="4" s="1"/>
  <c r="O25" i="5"/>
  <c r="Z25" i="4" s="1"/>
  <c r="AA25" i="4" s="1"/>
  <c r="O62" i="5"/>
  <c r="Z62" i="4" s="1"/>
  <c r="AA62" i="4" s="1"/>
  <c r="N84" i="5"/>
  <c r="O84" i="5" s="1"/>
  <c r="Z84" i="4" s="1"/>
  <c r="AA84" i="4" s="1"/>
  <c r="P84" i="5"/>
  <c r="AB84" i="4" s="1"/>
  <c r="AC84" i="4" s="1"/>
  <c r="O18" i="5"/>
  <c r="Z18" i="4" s="1"/>
  <c r="AA18" i="4" s="1"/>
  <c r="O19" i="5"/>
  <c r="Z19" i="4" s="1"/>
  <c r="AA19" i="4" s="1"/>
  <c r="O56" i="5"/>
  <c r="Z56" i="4" s="1"/>
  <c r="AA56" i="4" s="1"/>
  <c r="O13" i="5"/>
  <c r="Z13" i="4" s="1"/>
  <c r="AA13" i="4" s="1"/>
  <c r="O50" i="5"/>
  <c r="Z50" i="4" s="1"/>
  <c r="AA50" i="4" s="1"/>
  <c r="O7" i="5"/>
  <c r="Z7" i="4" s="1"/>
  <c r="AA7" i="4" s="1"/>
  <c r="O44" i="5"/>
  <c r="Z44" i="4" s="1"/>
  <c r="AA44" i="4" s="1"/>
  <c r="O42" i="5"/>
  <c r="Z42" i="4" s="1"/>
  <c r="AA42" i="4" s="1"/>
  <c r="O30" i="5"/>
  <c r="Z30" i="4" s="1"/>
  <c r="AA30" i="4" s="1"/>
  <c r="O67" i="5"/>
  <c r="Z67" i="4" s="1"/>
  <c r="AA67" i="4" s="1"/>
  <c r="O32" i="5"/>
  <c r="Z32" i="4" s="1"/>
  <c r="AA32" i="4" s="1"/>
  <c r="X84" i="1"/>
  <c r="X83" i="1"/>
  <c r="X82" i="1"/>
  <c r="X81" i="1"/>
  <c r="X85" i="1"/>
  <c r="U84" i="1"/>
  <c r="U83" i="1"/>
  <c r="U82" i="1"/>
  <c r="U81" i="1"/>
  <c r="U85" i="1"/>
  <c r="S84" i="1"/>
  <c r="T84" i="1" s="1"/>
  <c r="S83" i="1"/>
  <c r="T83" i="1" s="1"/>
  <c r="S82" i="1"/>
  <c r="T82" i="1" s="1"/>
  <c r="S81" i="1"/>
  <c r="T81" i="1" s="1"/>
  <c r="S85" i="1"/>
  <c r="T85" i="1" s="1"/>
  <c r="Q84" i="1"/>
  <c r="Q83" i="1"/>
  <c r="Q82" i="1"/>
  <c r="Q81" i="1"/>
  <c r="Q85" i="1"/>
  <c r="O84" i="1"/>
  <c r="P84" i="1" s="1"/>
  <c r="O83" i="1"/>
  <c r="P83" i="1" s="1"/>
  <c r="O82" i="1"/>
  <c r="P82" i="1" s="1"/>
  <c r="O81" i="1"/>
  <c r="P81" i="1" s="1"/>
  <c r="O85" i="1"/>
  <c r="P85" i="1" s="1"/>
  <c r="M84" i="1"/>
  <c r="M83" i="1"/>
  <c r="M82" i="1"/>
  <c r="M81" i="1"/>
  <c r="M85" i="1"/>
  <c r="K84" i="1"/>
  <c r="L84" i="1" s="1"/>
  <c r="K83" i="1"/>
  <c r="L83" i="1" s="1"/>
  <c r="K82" i="1"/>
  <c r="L82" i="1" s="1"/>
  <c r="K81" i="1"/>
  <c r="L81" i="1" s="1"/>
  <c r="K85" i="1"/>
  <c r="L85" i="1" s="1"/>
  <c r="I84" i="1"/>
  <c r="I83" i="1"/>
  <c r="I82" i="1"/>
  <c r="I81" i="1"/>
  <c r="D81" i="1"/>
  <c r="D84" i="1"/>
  <c r="D83" i="1"/>
  <c r="D82" i="1"/>
  <c r="AF13" i="4" l="1"/>
  <c r="AF8" i="4"/>
  <c r="AF23" i="4"/>
  <c r="AF22" i="4"/>
  <c r="AF21" i="4"/>
  <c r="AF19" i="4"/>
  <c r="AF18" i="4"/>
  <c r="AF15" i="4"/>
  <c r="AF17" i="4"/>
  <c r="AF16" i="4"/>
  <c r="AF20" i="4"/>
  <c r="AF14" i="4"/>
  <c r="AF5" i="4"/>
  <c r="AF6" i="4"/>
  <c r="AF4" i="4"/>
  <c r="AF7" i="4"/>
  <c r="V84" i="1"/>
  <c r="V81" i="1"/>
  <c r="R82" i="1"/>
  <c r="R83" i="1"/>
  <c r="J81" i="1"/>
  <c r="J82" i="1"/>
  <c r="N84" i="1"/>
  <c r="R84" i="1"/>
  <c r="N83" i="1"/>
  <c r="J83" i="1"/>
  <c r="H84" i="1"/>
  <c r="H81" i="1"/>
  <c r="V82" i="1"/>
  <c r="H83" i="1"/>
  <c r="N81" i="1"/>
  <c r="N82" i="1"/>
  <c r="J84" i="1"/>
  <c r="H82" i="1"/>
  <c r="R81" i="1"/>
  <c r="V83" i="1"/>
  <c r="D85" i="1" l="1"/>
  <c r="J85" i="1" l="1"/>
  <c r="H85" i="1"/>
  <c r="V85" i="1" l="1"/>
  <c r="R85" i="1"/>
  <c r="N85" i="1"/>
</calcChain>
</file>

<file path=xl/comments1.xml><?xml version="1.0" encoding="utf-8"?>
<comments xmlns="http://schemas.openxmlformats.org/spreadsheetml/2006/main">
  <authors>
    <author>Renata Martins Fantin</author>
  </authors>
  <commentList>
    <comment ref="AB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C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<sst xmlns="http://schemas.openxmlformats.org/spreadsheetml/2006/main" count="1087" uniqueCount="188">
  <si>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</si>
  <si>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</si>
  <si>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</si>
  <si>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</si>
  <si>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</si>
  <si>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</si>
  <si>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</si>
  <si>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</si>
  <si>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</si>
  <si>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</si>
  <si>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</si>
  <si>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</si>
  <si>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</si>
  <si>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</si>
  <si>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</si>
  <si>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</si>
  <si>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</si>
  <si>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</si>
  <si>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</si>
  <si>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</si>
  <si>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</si>
  <si>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</si>
  <si>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</si>
  <si>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</si>
  <si>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</si>
  <si>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</si>
  <si>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</si>
  <si>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</si>
  <si>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</si>
  <si>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</si>
  <si>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</si>
  <si>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</si>
  <si>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</si>
  <si>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</si>
  <si>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</si>
  <si>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</si>
  <si>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</si>
  <si>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</si>
  <si>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</si>
  <si>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</si>
  <si>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</si>
  <si>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</si>
  <si>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</si>
  <si>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</si>
  <si>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</si>
  <si>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</si>
  <si>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</si>
  <si>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</si>
  <si>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</si>
  <si>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</si>
  <si>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</si>
  <si>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</si>
  <si>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</si>
  <si>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</si>
  <si>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</si>
  <si>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</si>
  <si>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</si>
  <si>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</si>
  <si>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</si>
  <si>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</si>
  <si>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</si>
  <si>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</si>
  <si>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</si>
  <si>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</si>
  <si>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</si>
  <si>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</si>
  <si>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</si>
  <si>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</si>
  <si>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</si>
  <si>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</si>
  <si>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</si>
  <si>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</si>
  <si>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</si>
  <si>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</si>
  <si>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</si>
  <si>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</si>
  <si>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</si>
  <si>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</si>
  <si>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</si>
  <si>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</si>
  <si>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</si>
  <si>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</si>
  <si>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</si>
  <si>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</si>
  <si>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</si>
  <si>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</si>
  <si>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</si>
  <si>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</si>
  <si>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</si>
  <si>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</si>
  <si>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</si>
  <si>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</si>
  <si>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</si>
  <si>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</si>
  <si>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</si>
  <si>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</si>
  <si>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</si>
  <si>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</si>
  <si>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</si>
  <si>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</si>
  <si>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</si>
  <si>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</si>
  <si>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</si>
  <si>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</si>
  <si>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</si>
  <si>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</si>
  <si>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</si>
  <si>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</si>
  <si>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População: Estimativas preliminares elaboradas pelo Ministério da Saúde/SVS/DASNT/CGIAE, 2021. http://tabnet.datasus.gov.br/cgi/deftohtm.exe?popsvs/cnv/popbr.def</t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</si>
  <si>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</si>
  <si>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</si>
  <si>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</si>
  <si>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</si>
  <si>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</si>
  <si>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</si>
  <si>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</si>
  <si>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</si>
  <si>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</si>
  <si>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</si>
  <si>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</si>
  <si>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</si>
  <si>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</si>
  <si>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</si>
  <si>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</si>
  <si>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</si>
  <si>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</si>
  <si>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</si>
  <si>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</si>
  <si>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</si>
  <si>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</si>
  <si>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</si>
  <si>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</si>
  <si>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</si>
  <si>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</si>
  <si>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</si>
  <si>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</si>
  <si>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</si>
  <si>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</si>
  <si>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</si>
  <si>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</si>
  <si>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</si>
  <si>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</si>
  <si>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</si>
  <si>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</si>
  <si>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</si>
  <si>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</si>
  <si>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</si>
  <si>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</si>
  <si>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</si>
  <si>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</si>
  <si>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</si>
  <si>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</si>
  <si>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</si>
  <si>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</si>
  <si>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</si>
  <si>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</si>
  <si>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</si>
  <si>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</si>
  <si>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</si>
  <si>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</si>
  <si>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</si>
  <si>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</si>
  <si>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</si>
  <si>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</si>
  <si>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</si>
  <si>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</si>
  <si>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</si>
  <si>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</si>
  <si>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</si>
  <si>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</si>
  <si>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</si>
  <si>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</si>
  <si>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</si>
  <si>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</si>
  <si>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Fonte: SIPNI/DATASUS, em 07 de agosto de 2023.*</t>
  </si>
  <si>
    <t xml:space="preserve"> Vacina e Confia, em 07 de agosto de 2023.**</t>
  </si>
  <si>
    <t>**Dados referente às doses aplicadas no período de janeiro a julho de 2023</t>
  </si>
  <si>
    <t>*Dados parciais gerados em 08/08/2023 (TABNET) e 08/08/2023 (VeC)</t>
  </si>
  <si>
    <t>HOMOGENEIDADE ENTRE MUNICÍPIOS</t>
  </si>
  <si>
    <t>Doses Aplicadas Varicela ***</t>
  </si>
  <si>
    <t>***Vacina Varicela: redução de envio da vacina por parte do Ministério da Saúde ao longo dos meses do ano de 2023. Na rotina do mês de agosto o ES não recebeu a referida vacina.</t>
  </si>
  <si>
    <t>POPULAÇÃO GESTANTE ANUAL</t>
  </si>
  <si>
    <t>POPULAÇÃO PROPORCIONAL JAN A JUL/2023</t>
  </si>
  <si>
    <t>DOSES APLICADAS dTpa GESTANTES</t>
  </si>
  <si>
    <t>COBERTURA VACINAL dTpa GESTANTES</t>
  </si>
  <si>
    <t>TOTAL ES</t>
  </si>
  <si>
    <t>*Dados parciais. Dados de janeiro/2022 a abril/2022 extraídos do TABNET em 29/09/2023</t>
  </si>
  <si>
    <t>*Dados de maio/2022 a julho/2023 extraídos do Vacina e Confia em 29/09/2023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</si>
</sst>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</cellStyleXfs>
  <cellXfs count="10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1" xfId="0" applyNumberFormat="1" applyFill="1" applyBorder="1"/>
    <xf numFmtId="0" fontId="1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vertical="center"/>
    </xf>
    <xf numFmtId="10" fontId="0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0" fillId="7" borderId="1" xfId="0" applyNumberForma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18" fillId="8" borderId="1" xfId="5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center" vertical="center"/>
    </xf>
    <xf numFmtId="9" fontId="0" fillId="10" borderId="1" xfId="4" applyFont="1" applyFill="1" applyBorder="1" applyAlignment="1">
      <alignment horizontal="center" vertical="center"/>
    </xf>
    <xf numFmtId="1" fontId="0" fillId="7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8" borderId="5" xfId="5" applyFont="1" applyFill="1" applyBorder="1" applyAlignment="1">
      <alignment horizontal="center" vertical="center"/>
    </xf>
    <xf numFmtId="1" fontId="11" fillId="8" borderId="5" xfId="0" applyNumberFormat="1" applyFont="1" applyFill="1" applyBorder="1" applyAlignment="1">
      <alignment horizontal="center" vertical="center"/>
    </xf>
    <xf numFmtId="9" fontId="1" fillId="10" borderId="1" xfId="4" applyFont="1" applyFill="1" applyBorder="1" applyAlignment="1">
      <alignment horizontal="center" vertical="center"/>
    </xf>
    <xf numFmtId="0" fontId="16" fillId="8" borderId="19" xfId="0" applyFont="1" applyFill="1" applyBorder="1" applyAlignment="1">
      <alignment horizontal="center" vertical="center"/>
    </xf>
    <xf numFmtId="9" fontId="1" fillId="10" borderId="19" xfId="4" applyFont="1" applyFill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5"/>
    <cellStyle name="Porcentagem" xfId="4" builtinId="5"/>
    <cellStyle name="Vírgula 2" xfId="2"/>
    <cellStyle name="Vírgula 2 2" xfId="3"/>
  </cellStyles>
  <dxfs count="1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7"/>
  <sheetViews>
    <sheetView tabSelected="1" workbookViewId="0">
      <pane ySplit="1" topLeftCell="A2" activePane="bottomLeft" state="frozen"/>
      <selection pane="bottomLeft" activeCell="U86" sqref="U86:V86"/>
    </sheetView>
  </sheetViews>
  <sheetFormatPr defaultRowHeight="15" x14ac:dyDescent="0.25"/>
  <cols>
    <col min="1" max="1" width="18.140625" style="65" customWidth="1"/>
    <col min="2" max="2" width="23.85546875" style="65" bestFit="1" customWidth="1"/>
    <col min="3" max="4" width="14.140625" style="65" customWidth="1"/>
    <col min="5" max="5" width="12" style="65" customWidth="1"/>
    <col min="6" max="22" width="13" style="65" customWidth="1"/>
    <col min="23" max="23" width="13.28515625" style="65" customWidth="1"/>
    <col min="24" max="24" width="10.140625" style="65" customWidth="1"/>
    <col min="25" max="25" width="9.140625" style="65"/>
    <col min="26" max="29" width="20.28515625" style="65" customWidth="1"/>
    <col min="30" max="30" width="9.140625" style="65"/>
    <col min="31" max="31" width="26.7109375" style="65" bestFit="1" customWidth="1"/>
    <col min="32" max="32" width="18" style="65" bestFit="1" customWidth="1"/>
    <col min="33" max="16384" width="9.140625" style="65"/>
  </cols>
  <sheetData>
    <row r="1" spans="1:32" ht="59.25" customHeight="1" x14ac:dyDescent="0.25">
      <c r="A1" s="43" t="s">
        <v>0</v>
      </c>
      <c r="B1" s="43" t="s">
        <v>1</v>
      </c>
      <c r="C1" s="46" t="s">
        <v>155</v>
      </c>
      <c r="D1" s="46" t="s">
        <v>135</v>
      </c>
      <c r="E1" s="44" t="s">
        <v>136</v>
      </c>
      <c r="F1" s="64" t="s">
        <v>137</v>
      </c>
      <c r="G1" s="44" t="s">
        <v>138</v>
      </c>
      <c r="H1" s="64" t="s">
        <v>139</v>
      </c>
      <c r="I1" s="44" t="s">
        <v>140</v>
      </c>
      <c r="J1" s="64" t="s">
        <v>141</v>
      </c>
      <c r="K1" s="44" t="s">
        <v>142</v>
      </c>
      <c r="L1" s="64" t="s">
        <v>143</v>
      </c>
      <c r="M1" s="44" t="s">
        <v>144</v>
      </c>
      <c r="N1" s="64" t="s">
        <v>145</v>
      </c>
      <c r="O1" s="44" t="s">
        <v>146</v>
      </c>
      <c r="P1" s="64" t="s">
        <v>147</v>
      </c>
      <c r="Q1" s="44" t="s">
        <v>148</v>
      </c>
      <c r="R1" s="64" t="s">
        <v>149</v>
      </c>
      <c r="S1" s="44" t="s">
        <v>150</v>
      </c>
      <c r="T1" s="64" t="s">
        <v>151</v>
      </c>
      <c r="U1" s="44" t="s">
        <v>152</v>
      </c>
      <c r="V1" s="64" t="s">
        <v>153</v>
      </c>
      <c r="W1" s="44" t="s">
        <v>179</v>
      </c>
      <c r="X1" s="64" t="s">
        <v>154</v>
      </c>
      <c r="Z1" s="59" t="s">
        <v>162</v>
      </c>
      <c r="AA1" s="59" t="s">
        <v>164</v>
      </c>
      <c r="AB1" s="60" t="s">
        <v>165</v>
      </c>
      <c r="AC1" s="60" t="s">
        <v>163</v>
      </c>
    </row>
    <row r="2" spans="1:32" ht="15" customHeight="1" x14ac:dyDescent="0.25">
      <c r="A2" s="66" t="s">
        <v>2</v>
      </c>
      <c r="B2" s="66" t="s">
        <v>6</v>
      </c>
      <c r="C2" s="67">
        <v>421</v>
      </c>
      <c r="D2" s="67">
        <f>(C2/12)*7</f>
        <v>245.58333333333334</v>
      </c>
      <c r="E2" s="66">
        <v>223</v>
      </c>
      <c r="F2" s="68">
        <f>E2/D2</f>
        <v>0.9080420766881574</v>
      </c>
      <c r="G2" s="66">
        <v>205</v>
      </c>
      <c r="H2" s="68">
        <f>G2/D2</f>
        <v>0.83474720054292495</v>
      </c>
      <c r="I2" s="66">
        <v>205</v>
      </c>
      <c r="J2" s="68">
        <f>I2/D2</f>
        <v>0.83474720054292495</v>
      </c>
      <c r="K2" s="66">
        <v>225</v>
      </c>
      <c r="L2" s="68">
        <f>K2/D2</f>
        <v>0.91618595181540541</v>
      </c>
      <c r="M2" s="66">
        <v>223</v>
      </c>
      <c r="N2" s="68">
        <f>M2/D2</f>
        <v>0.9080420766881574</v>
      </c>
      <c r="O2" s="66">
        <v>192</v>
      </c>
      <c r="P2" s="68">
        <f>O2/D2</f>
        <v>0.78181201221581265</v>
      </c>
      <c r="Q2" s="66">
        <v>176</v>
      </c>
      <c r="R2" s="68">
        <f>Q2/D2</f>
        <v>0.71666101119782832</v>
      </c>
      <c r="S2" s="66">
        <v>213</v>
      </c>
      <c r="T2" s="68">
        <f>S2/D2</f>
        <v>0.86732270105191722</v>
      </c>
      <c r="U2" s="66">
        <v>213</v>
      </c>
      <c r="V2" s="68">
        <f>U2/D2</f>
        <v>0.86732270105191722</v>
      </c>
      <c r="W2" s="66">
        <v>209</v>
      </c>
      <c r="X2" s="68">
        <f>W2/D2</f>
        <v>0.85103495079742109</v>
      </c>
      <c r="Z2" s="55">
        <f>cálculos!O2</f>
        <v>2</v>
      </c>
      <c r="AA2" s="56">
        <f>Z2*0.1</f>
        <v>0.2</v>
      </c>
      <c r="AB2" s="55">
        <f>cálculos!P2</f>
        <v>0</v>
      </c>
      <c r="AC2" s="56">
        <f>AB2*0.25</f>
        <v>0</v>
      </c>
      <c r="AE2" s="97" t="s">
        <v>172</v>
      </c>
      <c r="AF2" s="97"/>
    </row>
    <row r="3" spans="1:32" x14ac:dyDescent="0.25">
      <c r="A3" s="66" t="s">
        <v>3</v>
      </c>
      <c r="B3" s="66" t="s">
        <v>7</v>
      </c>
      <c r="C3" s="67">
        <v>160</v>
      </c>
      <c r="D3" s="67">
        <f t="shared" ref="D3:D66" si="0">(C3/12)*7</f>
        <v>93.333333333333343</v>
      </c>
      <c r="E3" s="66">
        <v>60</v>
      </c>
      <c r="F3" s="68">
        <f t="shared" ref="F3:F66" si="1">E3/D3</f>
        <v>0.64285714285714279</v>
      </c>
      <c r="G3" s="66">
        <v>81</v>
      </c>
      <c r="H3" s="68">
        <f t="shared" ref="H3:H66" si="2">G3/D3</f>
        <v>0.86785714285714277</v>
      </c>
      <c r="I3" s="66">
        <v>81</v>
      </c>
      <c r="J3" s="68">
        <f t="shared" ref="J3:J66" si="3">I3/D3</f>
        <v>0.86785714285714277</v>
      </c>
      <c r="K3" s="66">
        <v>87</v>
      </c>
      <c r="L3" s="68">
        <f t="shared" ref="L3:L66" si="4">K3/D3</f>
        <v>0.93214285714285705</v>
      </c>
      <c r="M3" s="66">
        <v>86</v>
      </c>
      <c r="N3" s="68">
        <f t="shared" ref="N3:N66" si="5">M3/D3</f>
        <v>0.92142857142857137</v>
      </c>
      <c r="O3" s="66">
        <v>86</v>
      </c>
      <c r="P3" s="68">
        <f t="shared" ref="P3:P66" si="6">O3/D3</f>
        <v>0.92142857142857137</v>
      </c>
      <c r="Q3" s="66">
        <v>64</v>
      </c>
      <c r="R3" s="68">
        <f t="shared" ref="R3:R66" si="7">Q3/D3</f>
        <v>0.68571428571428561</v>
      </c>
      <c r="S3" s="66">
        <v>93</v>
      </c>
      <c r="T3" s="68">
        <f t="shared" ref="T3:T66" si="8">S3/D3</f>
        <v>0.99642857142857133</v>
      </c>
      <c r="U3" s="66">
        <v>94</v>
      </c>
      <c r="V3" s="68">
        <f t="shared" ref="V3:V66" si="9">U3/D3</f>
        <v>1.0071428571428571</v>
      </c>
      <c r="W3" s="66">
        <v>80</v>
      </c>
      <c r="X3" s="68">
        <f t="shared" ref="X3:X66" si="10">W3/D3</f>
        <v>0.8571428571428571</v>
      </c>
      <c r="Z3" s="55">
        <f>cálculos!O3</f>
        <v>3</v>
      </c>
      <c r="AA3" s="56">
        <f t="shared" ref="AA3:AA66" si="11">Z3*0.1</f>
        <v>0.30000000000000004</v>
      </c>
      <c r="AB3" s="55">
        <f>cálculos!P3</f>
        <v>1</v>
      </c>
      <c r="AC3" s="56">
        <f t="shared" ref="AC3:AC66" si="12">AB3*0.25</f>
        <v>0.25</v>
      </c>
      <c r="AE3" s="60" t="s">
        <v>171</v>
      </c>
      <c r="AF3" s="60" t="s">
        <v>170</v>
      </c>
    </row>
    <row r="4" spans="1:32" x14ac:dyDescent="0.25">
      <c r="A4" s="66" t="s">
        <v>4</v>
      </c>
      <c r="B4" s="66" t="s">
        <v>8</v>
      </c>
      <c r="C4" s="67">
        <v>120</v>
      </c>
      <c r="D4" s="67">
        <f t="shared" si="0"/>
        <v>70</v>
      </c>
      <c r="E4" s="66">
        <v>56</v>
      </c>
      <c r="F4" s="68">
        <f t="shared" si="1"/>
        <v>0.8</v>
      </c>
      <c r="G4" s="66">
        <v>72</v>
      </c>
      <c r="H4" s="68">
        <f t="shared" si="2"/>
        <v>1.0285714285714285</v>
      </c>
      <c r="I4" s="66">
        <v>71</v>
      </c>
      <c r="J4" s="68">
        <f t="shared" si="3"/>
        <v>1.0142857142857142</v>
      </c>
      <c r="K4" s="66">
        <v>78</v>
      </c>
      <c r="L4" s="68">
        <f t="shared" si="4"/>
        <v>1.1142857142857143</v>
      </c>
      <c r="M4" s="66">
        <v>76</v>
      </c>
      <c r="N4" s="68">
        <f t="shared" si="5"/>
        <v>1.0857142857142856</v>
      </c>
      <c r="O4" s="66">
        <v>77</v>
      </c>
      <c r="P4" s="68">
        <f t="shared" si="6"/>
        <v>1.1000000000000001</v>
      </c>
      <c r="Q4" s="66">
        <v>65</v>
      </c>
      <c r="R4" s="68">
        <f t="shared" si="7"/>
        <v>0.9285714285714286</v>
      </c>
      <c r="S4" s="66">
        <v>82</v>
      </c>
      <c r="T4" s="68">
        <f t="shared" si="8"/>
        <v>1.1714285714285715</v>
      </c>
      <c r="U4" s="66">
        <v>86</v>
      </c>
      <c r="V4" s="68">
        <f t="shared" si="9"/>
        <v>1.2285714285714286</v>
      </c>
      <c r="W4" s="66">
        <v>76</v>
      </c>
      <c r="X4" s="68">
        <f t="shared" si="10"/>
        <v>1.0857142857142856</v>
      </c>
      <c r="Z4" s="55">
        <f>cálculos!O4</f>
        <v>8</v>
      </c>
      <c r="AA4" s="56">
        <f t="shared" si="11"/>
        <v>0.8</v>
      </c>
      <c r="AB4" s="55">
        <f>cálculos!P4</f>
        <v>4</v>
      </c>
      <c r="AC4" s="56">
        <f t="shared" si="12"/>
        <v>1</v>
      </c>
      <c r="AE4" s="56">
        <v>0</v>
      </c>
      <c r="AF4" s="63">
        <f>COUNTIF($AC$2:$AC$79,"=0")</f>
        <v>30</v>
      </c>
    </row>
    <row r="5" spans="1:32" x14ac:dyDescent="0.25">
      <c r="A5" s="66" t="s">
        <v>5</v>
      </c>
      <c r="B5" s="66" t="s">
        <v>9</v>
      </c>
      <c r="C5" s="67">
        <v>343</v>
      </c>
      <c r="D5" s="67">
        <f t="shared" si="0"/>
        <v>200.08333333333331</v>
      </c>
      <c r="E5" s="66">
        <v>109</v>
      </c>
      <c r="F5" s="68">
        <f t="shared" si="1"/>
        <v>0.54477301124531452</v>
      </c>
      <c r="G5" s="66">
        <v>185</v>
      </c>
      <c r="H5" s="68">
        <f t="shared" si="2"/>
        <v>0.92461474385672648</v>
      </c>
      <c r="I5" s="66">
        <v>183</v>
      </c>
      <c r="J5" s="68">
        <f t="shared" si="3"/>
        <v>0.91461890878800511</v>
      </c>
      <c r="K5" s="66">
        <v>193</v>
      </c>
      <c r="L5" s="68">
        <f t="shared" si="4"/>
        <v>0.96459808413161197</v>
      </c>
      <c r="M5" s="66">
        <v>189</v>
      </c>
      <c r="N5" s="68">
        <f t="shared" si="5"/>
        <v>0.94460641399416923</v>
      </c>
      <c r="O5" s="66">
        <v>179</v>
      </c>
      <c r="P5" s="68">
        <f t="shared" si="6"/>
        <v>0.89462723865056237</v>
      </c>
      <c r="Q5" s="66">
        <v>169</v>
      </c>
      <c r="R5" s="68">
        <f t="shared" si="7"/>
        <v>0.84464806330695552</v>
      </c>
      <c r="S5" s="66">
        <v>204</v>
      </c>
      <c r="T5" s="68">
        <f t="shared" si="8"/>
        <v>1.0195751770095793</v>
      </c>
      <c r="U5" s="66">
        <v>189</v>
      </c>
      <c r="V5" s="68">
        <f t="shared" si="9"/>
        <v>0.94460641399416923</v>
      </c>
      <c r="W5" s="66">
        <v>190</v>
      </c>
      <c r="X5" s="68">
        <f t="shared" si="10"/>
        <v>0.94960433152852985</v>
      </c>
      <c r="Z5" s="55">
        <f>cálculos!O5</f>
        <v>3</v>
      </c>
      <c r="AA5" s="56">
        <f t="shared" si="11"/>
        <v>0.30000000000000004</v>
      </c>
      <c r="AB5" s="55">
        <f>cálculos!P5</f>
        <v>1</v>
      </c>
      <c r="AC5" s="56">
        <f t="shared" si="12"/>
        <v>0.25</v>
      </c>
      <c r="AE5" s="56">
        <v>0.25</v>
      </c>
      <c r="AF5" s="63">
        <f>COUNTIF($AC$2:$AC$79,"=0,25")</f>
        <v>14</v>
      </c>
    </row>
    <row r="6" spans="1:32" x14ac:dyDescent="0.25">
      <c r="A6" s="66" t="s">
        <v>5</v>
      </c>
      <c r="B6" s="66" t="s">
        <v>10</v>
      </c>
      <c r="C6" s="67">
        <v>139</v>
      </c>
      <c r="D6" s="67">
        <f t="shared" si="0"/>
        <v>81.083333333333343</v>
      </c>
      <c r="E6" s="66">
        <v>51</v>
      </c>
      <c r="F6" s="68">
        <f t="shared" si="1"/>
        <v>0.62898252826310375</v>
      </c>
      <c r="G6" s="66">
        <v>54</v>
      </c>
      <c r="H6" s="68">
        <f t="shared" si="2"/>
        <v>0.6659815005138745</v>
      </c>
      <c r="I6" s="66">
        <v>54</v>
      </c>
      <c r="J6" s="68">
        <f t="shared" si="3"/>
        <v>0.6659815005138745</v>
      </c>
      <c r="K6" s="66">
        <v>73</v>
      </c>
      <c r="L6" s="68">
        <f t="shared" si="4"/>
        <v>0.90030832476875633</v>
      </c>
      <c r="M6" s="66">
        <v>73</v>
      </c>
      <c r="N6" s="68">
        <f t="shared" si="5"/>
        <v>0.90030832476875633</v>
      </c>
      <c r="O6" s="66">
        <v>63</v>
      </c>
      <c r="P6" s="68">
        <f t="shared" si="6"/>
        <v>0.77697841726618699</v>
      </c>
      <c r="Q6" s="66">
        <v>64</v>
      </c>
      <c r="R6" s="68">
        <f t="shared" si="7"/>
        <v>0.78931140801644395</v>
      </c>
      <c r="S6" s="66">
        <v>67</v>
      </c>
      <c r="T6" s="68">
        <f t="shared" si="8"/>
        <v>0.82631038026721471</v>
      </c>
      <c r="U6" s="66">
        <v>56</v>
      </c>
      <c r="V6" s="68">
        <f t="shared" si="9"/>
        <v>0.69064748201438841</v>
      </c>
      <c r="W6" s="66">
        <v>61</v>
      </c>
      <c r="X6" s="68">
        <f t="shared" si="10"/>
        <v>0.75231243576567308</v>
      </c>
      <c r="Z6" s="55">
        <f>cálculos!O6</f>
        <v>1</v>
      </c>
      <c r="AA6" s="56">
        <f t="shared" si="11"/>
        <v>0.1</v>
      </c>
      <c r="AB6" s="55">
        <f>cálculos!P6</f>
        <v>0</v>
      </c>
      <c r="AC6" s="56">
        <f t="shared" si="12"/>
        <v>0</v>
      </c>
      <c r="AE6" s="56">
        <v>0.5</v>
      </c>
      <c r="AF6" s="63">
        <f>COUNTIF($AC$2:$AC$79,"=0,5")</f>
        <v>12</v>
      </c>
    </row>
    <row r="7" spans="1:32" x14ac:dyDescent="0.25">
      <c r="A7" s="66" t="s">
        <v>4</v>
      </c>
      <c r="B7" s="66" t="s">
        <v>11</v>
      </c>
      <c r="C7" s="67">
        <v>101</v>
      </c>
      <c r="D7" s="67">
        <f t="shared" si="0"/>
        <v>58.916666666666664</v>
      </c>
      <c r="E7" s="66">
        <v>23</v>
      </c>
      <c r="F7" s="68">
        <f t="shared" si="1"/>
        <v>0.39038189533239037</v>
      </c>
      <c r="G7" s="66">
        <v>42</v>
      </c>
      <c r="H7" s="68">
        <f t="shared" si="2"/>
        <v>0.71287128712871295</v>
      </c>
      <c r="I7" s="66">
        <v>42</v>
      </c>
      <c r="J7" s="68">
        <f t="shared" si="3"/>
        <v>0.71287128712871295</v>
      </c>
      <c r="K7" s="66">
        <v>51</v>
      </c>
      <c r="L7" s="68">
        <f t="shared" si="4"/>
        <v>0.86562942008486565</v>
      </c>
      <c r="M7" s="66">
        <v>51</v>
      </c>
      <c r="N7" s="68">
        <f t="shared" si="5"/>
        <v>0.86562942008486565</v>
      </c>
      <c r="O7" s="66">
        <v>47</v>
      </c>
      <c r="P7" s="68">
        <f t="shared" si="6"/>
        <v>0.79773691654879775</v>
      </c>
      <c r="Q7" s="66">
        <v>33</v>
      </c>
      <c r="R7" s="68">
        <f t="shared" si="7"/>
        <v>0.56011315417256013</v>
      </c>
      <c r="S7" s="66">
        <v>68</v>
      </c>
      <c r="T7" s="68">
        <f t="shared" si="8"/>
        <v>1.1541725601131543</v>
      </c>
      <c r="U7" s="66">
        <v>54</v>
      </c>
      <c r="V7" s="68">
        <f t="shared" si="9"/>
        <v>0.91654879773691655</v>
      </c>
      <c r="W7" s="66">
        <v>65</v>
      </c>
      <c r="X7" s="68">
        <f t="shared" si="10"/>
        <v>1.1032531824611034</v>
      </c>
      <c r="Z7" s="55">
        <f>cálculos!O7</f>
        <v>2</v>
      </c>
      <c r="AA7" s="56">
        <f t="shared" si="11"/>
        <v>0.2</v>
      </c>
      <c r="AB7" s="55">
        <f>cálculos!P7</f>
        <v>0</v>
      </c>
      <c r="AC7" s="56">
        <f t="shared" si="12"/>
        <v>0</v>
      </c>
      <c r="AE7" s="56">
        <v>0.75</v>
      </c>
      <c r="AF7" s="63">
        <f>COUNTIF($AC$2:$AC$79,"=0,75")</f>
        <v>7</v>
      </c>
    </row>
    <row r="8" spans="1:32" x14ac:dyDescent="0.25">
      <c r="A8" s="66" t="s">
        <v>5</v>
      </c>
      <c r="B8" s="66" t="s">
        <v>12</v>
      </c>
      <c r="C8" s="67">
        <v>389</v>
      </c>
      <c r="D8" s="67">
        <f t="shared" si="0"/>
        <v>226.91666666666666</v>
      </c>
      <c r="E8" s="66">
        <v>171</v>
      </c>
      <c r="F8" s="68">
        <f t="shared" si="1"/>
        <v>0.75358060962174078</v>
      </c>
      <c r="G8" s="66">
        <v>212</v>
      </c>
      <c r="H8" s="68">
        <f t="shared" si="2"/>
        <v>0.93426367976496516</v>
      </c>
      <c r="I8" s="66">
        <v>208</v>
      </c>
      <c r="J8" s="68">
        <f t="shared" si="3"/>
        <v>0.91663606316562618</v>
      </c>
      <c r="K8" s="66">
        <v>216</v>
      </c>
      <c r="L8" s="68">
        <f t="shared" si="4"/>
        <v>0.95189129636430414</v>
      </c>
      <c r="M8" s="66">
        <v>216</v>
      </c>
      <c r="N8" s="68">
        <f t="shared" si="5"/>
        <v>0.95189129636430414</v>
      </c>
      <c r="O8" s="66">
        <v>215</v>
      </c>
      <c r="P8" s="68">
        <f t="shared" si="6"/>
        <v>0.94748439221446934</v>
      </c>
      <c r="Q8" s="66">
        <v>172</v>
      </c>
      <c r="R8" s="68">
        <f t="shared" si="7"/>
        <v>0.75798751377157547</v>
      </c>
      <c r="S8" s="66">
        <v>222</v>
      </c>
      <c r="T8" s="68">
        <f t="shared" si="8"/>
        <v>0.97833272126331261</v>
      </c>
      <c r="U8" s="66">
        <v>224</v>
      </c>
      <c r="V8" s="68">
        <f t="shared" si="9"/>
        <v>0.9871465295629821</v>
      </c>
      <c r="W8" s="66">
        <v>206</v>
      </c>
      <c r="X8" s="68">
        <f t="shared" si="10"/>
        <v>0.90782225486595669</v>
      </c>
      <c r="Z8" s="55">
        <f>cálculos!O8</f>
        <v>4</v>
      </c>
      <c r="AA8" s="56">
        <f t="shared" si="11"/>
        <v>0.4</v>
      </c>
      <c r="AB8" s="55">
        <f>cálculos!P8</f>
        <v>2</v>
      </c>
      <c r="AC8" s="56">
        <f t="shared" si="12"/>
        <v>0.5</v>
      </c>
      <c r="AE8" s="56">
        <v>1</v>
      </c>
      <c r="AF8" s="63">
        <f>COUNTIF($AC$2:$AC$79,"=1,0")</f>
        <v>15</v>
      </c>
    </row>
    <row r="9" spans="1:32" ht="15" customHeight="1" x14ac:dyDescent="0.25">
      <c r="A9" s="66" t="s">
        <v>5</v>
      </c>
      <c r="B9" s="66" t="s">
        <v>13</v>
      </c>
      <c r="C9" s="67">
        <v>75</v>
      </c>
      <c r="D9" s="67">
        <f t="shared" si="0"/>
        <v>43.75</v>
      </c>
      <c r="E9" s="66">
        <v>50</v>
      </c>
      <c r="F9" s="68">
        <f t="shared" si="1"/>
        <v>1.1428571428571428</v>
      </c>
      <c r="G9" s="66">
        <v>32</v>
      </c>
      <c r="H9" s="68">
        <f t="shared" si="2"/>
        <v>0.73142857142857143</v>
      </c>
      <c r="I9" s="66">
        <v>33</v>
      </c>
      <c r="J9" s="68">
        <f t="shared" si="3"/>
        <v>0.75428571428571434</v>
      </c>
      <c r="K9" s="66">
        <v>32</v>
      </c>
      <c r="L9" s="68">
        <f t="shared" si="4"/>
        <v>0.73142857142857143</v>
      </c>
      <c r="M9" s="66">
        <v>35</v>
      </c>
      <c r="N9" s="68">
        <f t="shared" si="5"/>
        <v>0.8</v>
      </c>
      <c r="O9" s="66">
        <v>30</v>
      </c>
      <c r="P9" s="68">
        <f t="shared" si="6"/>
        <v>0.68571428571428572</v>
      </c>
      <c r="Q9" s="66">
        <v>33</v>
      </c>
      <c r="R9" s="68">
        <f t="shared" si="7"/>
        <v>0.75428571428571434</v>
      </c>
      <c r="S9" s="66">
        <v>33</v>
      </c>
      <c r="T9" s="68">
        <f t="shared" si="8"/>
        <v>0.75428571428571434</v>
      </c>
      <c r="U9" s="66">
        <v>46</v>
      </c>
      <c r="V9" s="68">
        <f t="shared" si="9"/>
        <v>1.0514285714285714</v>
      </c>
      <c r="W9" s="66">
        <v>31</v>
      </c>
      <c r="X9" s="68">
        <f t="shared" si="10"/>
        <v>0.70857142857142852</v>
      </c>
      <c r="Z9" s="55">
        <f>cálculos!O9</f>
        <v>2</v>
      </c>
      <c r="AA9" s="56">
        <f t="shared" si="11"/>
        <v>0.2</v>
      </c>
      <c r="AB9" s="55">
        <f>cálculos!P9</f>
        <v>1</v>
      </c>
      <c r="AC9" s="56">
        <f t="shared" si="12"/>
        <v>0.25</v>
      </c>
    </row>
    <row r="10" spans="1:32" x14ac:dyDescent="0.25">
      <c r="A10" s="66" t="s">
        <v>2</v>
      </c>
      <c r="B10" s="66" t="s">
        <v>14</v>
      </c>
      <c r="C10" s="67">
        <v>1449</v>
      </c>
      <c r="D10" s="67">
        <f t="shared" si="0"/>
        <v>845.25</v>
      </c>
      <c r="E10" s="66">
        <v>783</v>
      </c>
      <c r="F10" s="68">
        <f t="shared" si="1"/>
        <v>0.92635314995563445</v>
      </c>
      <c r="G10" s="66">
        <v>784</v>
      </c>
      <c r="H10" s="68">
        <f t="shared" si="2"/>
        <v>0.92753623188405798</v>
      </c>
      <c r="I10" s="66">
        <v>784</v>
      </c>
      <c r="J10" s="68">
        <f t="shared" si="3"/>
        <v>0.92753623188405798</v>
      </c>
      <c r="K10" s="66">
        <v>859</v>
      </c>
      <c r="L10" s="68">
        <f t="shared" si="4"/>
        <v>1.0162673765158237</v>
      </c>
      <c r="M10" s="66">
        <v>828</v>
      </c>
      <c r="N10" s="68">
        <f t="shared" si="5"/>
        <v>0.97959183673469385</v>
      </c>
      <c r="O10" s="66">
        <v>809</v>
      </c>
      <c r="P10" s="68">
        <f t="shared" si="6"/>
        <v>0.95711328009464658</v>
      </c>
      <c r="Q10" s="66">
        <v>691</v>
      </c>
      <c r="R10" s="68">
        <f t="shared" si="7"/>
        <v>0.81750961254066845</v>
      </c>
      <c r="S10" s="66">
        <v>751</v>
      </c>
      <c r="T10" s="68">
        <f t="shared" si="8"/>
        <v>0.88849452824608099</v>
      </c>
      <c r="U10" s="66">
        <v>782</v>
      </c>
      <c r="V10" s="68">
        <f t="shared" si="9"/>
        <v>0.92517006802721091</v>
      </c>
      <c r="W10" s="66">
        <v>663</v>
      </c>
      <c r="X10" s="68">
        <f t="shared" si="10"/>
        <v>0.78438331854480925</v>
      </c>
      <c r="Z10" s="55">
        <f>cálculos!O10</f>
        <v>4</v>
      </c>
      <c r="AA10" s="56">
        <f t="shared" si="11"/>
        <v>0.4</v>
      </c>
      <c r="AB10" s="55">
        <f>cálculos!P10</f>
        <v>1</v>
      </c>
      <c r="AC10" s="56">
        <f t="shared" si="12"/>
        <v>0.25</v>
      </c>
    </row>
    <row r="11" spans="1:32" x14ac:dyDescent="0.25">
      <c r="A11" s="66" t="s">
        <v>5</v>
      </c>
      <c r="B11" s="66" t="s">
        <v>15</v>
      </c>
      <c r="C11" s="67">
        <v>145</v>
      </c>
      <c r="D11" s="67">
        <f t="shared" si="0"/>
        <v>84.583333333333343</v>
      </c>
      <c r="E11" s="66">
        <v>7</v>
      </c>
      <c r="F11" s="68">
        <f t="shared" si="1"/>
        <v>8.2758620689655157E-2</v>
      </c>
      <c r="G11" s="66">
        <v>89</v>
      </c>
      <c r="H11" s="68">
        <f t="shared" si="2"/>
        <v>1.0522167487684728</v>
      </c>
      <c r="I11" s="66">
        <v>89</v>
      </c>
      <c r="J11" s="68">
        <f t="shared" si="3"/>
        <v>1.0522167487684728</v>
      </c>
      <c r="K11" s="66">
        <v>84</v>
      </c>
      <c r="L11" s="68">
        <f t="shared" si="4"/>
        <v>0.99310344827586194</v>
      </c>
      <c r="M11" s="66">
        <v>86</v>
      </c>
      <c r="N11" s="68">
        <f t="shared" si="5"/>
        <v>1.0167487684729062</v>
      </c>
      <c r="O11" s="66">
        <v>84</v>
      </c>
      <c r="P11" s="68">
        <f t="shared" si="6"/>
        <v>0.99310344827586194</v>
      </c>
      <c r="Q11" s="66">
        <v>72</v>
      </c>
      <c r="R11" s="68">
        <f t="shared" si="7"/>
        <v>0.85123152709359595</v>
      </c>
      <c r="S11" s="66">
        <v>76</v>
      </c>
      <c r="T11" s="68">
        <f t="shared" si="8"/>
        <v>0.89852216748768465</v>
      </c>
      <c r="U11" s="66">
        <v>83</v>
      </c>
      <c r="V11" s="68">
        <f t="shared" si="9"/>
        <v>0.98128078817733977</v>
      </c>
      <c r="W11" s="66">
        <v>72</v>
      </c>
      <c r="X11" s="68">
        <f t="shared" si="10"/>
        <v>0.85123152709359595</v>
      </c>
      <c r="Z11" s="55">
        <f>cálculos!O11</f>
        <v>6</v>
      </c>
      <c r="AA11" s="56">
        <f t="shared" si="11"/>
        <v>0.60000000000000009</v>
      </c>
      <c r="AB11" s="55">
        <f>cálculos!P11</f>
        <v>4</v>
      </c>
      <c r="AC11" s="56">
        <f t="shared" si="12"/>
        <v>1</v>
      </c>
      <c r="AE11" s="98" t="s">
        <v>173</v>
      </c>
      <c r="AF11" s="98"/>
    </row>
    <row r="12" spans="1:32" x14ac:dyDescent="0.25">
      <c r="A12" s="66" t="s">
        <v>4</v>
      </c>
      <c r="B12" s="66" t="s">
        <v>16</v>
      </c>
      <c r="C12" s="67">
        <v>380</v>
      </c>
      <c r="D12" s="67">
        <f t="shared" si="0"/>
        <v>221.66666666666669</v>
      </c>
      <c r="E12" s="66">
        <v>96</v>
      </c>
      <c r="F12" s="68">
        <f t="shared" si="1"/>
        <v>0.43308270676691724</v>
      </c>
      <c r="G12" s="66">
        <v>174</v>
      </c>
      <c r="H12" s="68">
        <f t="shared" si="2"/>
        <v>0.78496240601503753</v>
      </c>
      <c r="I12" s="66">
        <v>175</v>
      </c>
      <c r="J12" s="68">
        <f t="shared" si="3"/>
        <v>0.78947368421052622</v>
      </c>
      <c r="K12" s="66">
        <v>212</v>
      </c>
      <c r="L12" s="68">
        <f t="shared" si="4"/>
        <v>0.9563909774436089</v>
      </c>
      <c r="M12" s="66">
        <v>207</v>
      </c>
      <c r="N12" s="68">
        <f t="shared" si="5"/>
        <v>0.93383458646616535</v>
      </c>
      <c r="O12" s="66">
        <v>193</v>
      </c>
      <c r="P12" s="68">
        <f t="shared" si="6"/>
        <v>0.87067669172932327</v>
      </c>
      <c r="Q12" s="66">
        <v>191</v>
      </c>
      <c r="R12" s="68">
        <f t="shared" si="7"/>
        <v>0.86165413533834578</v>
      </c>
      <c r="S12" s="66">
        <v>233</v>
      </c>
      <c r="T12" s="68">
        <f t="shared" si="8"/>
        <v>1.051127819548872</v>
      </c>
      <c r="U12" s="66">
        <v>216</v>
      </c>
      <c r="V12" s="68">
        <f t="shared" si="9"/>
        <v>0.97443609022556388</v>
      </c>
      <c r="W12" s="66">
        <v>203</v>
      </c>
      <c r="X12" s="68">
        <f t="shared" si="10"/>
        <v>0.91578947368421049</v>
      </c>
      <c r="Z12" s="55">
        <f>cálculos!O12</f>
        <v>4</v>
      </c>
      <c r="AA12" s="56">
        <f t="shared" si="11"/>
        <v>0.4</v>
      </c>
      <c r="AB12" s="55">
        <f>cálculos!P12</f>
        <v>2</v>
      </c>
      <c r="AC12" s="56">
        <f t="shared" si="12"/>
        <v>0.5</v>
      </c>
      <c r="AE12" s="59" t="s">
        <v>171</v>
      </c>
      <c r="AF12" s="59" t="s">
        <v>170</v>
      </c>
    </row>
    <row r="13" spans="1:32" x14ac:dyDescent="0.25">
      <c r="A13" s="66" t="s">
        <v>3</v>
      </c>
      <c r="B13" s="66" t="s">
        <v>17</v>
      </c>
      <c r="C13" s="67">
        <v>633</v>
      </c>
      <c r="D13" s="67">
        <f t="shared" si="0"/>
        <v>369.25</v>
      </c>
      <c r="E13" s="66">
        <v>199</v>
      </c>
      <c r="F13" s="68">
        <f t="shared" si="1"/>
        <v>0.53893026404874744</v>
      </c>
      <c r="G13" s="66">
        <v>299</v>
      </c>
      <c r="H13" s="68">
        <f t="shared" si="2"/>
        <v>0.80974949221394721</v>
      </c>
      <c r="I13" s="66">
        <v>292</v>
      </c>
      <c r="J13" s="68">
        <f t="shared" si="3"/>
        <v>0.79079214624238325</v>
      </c>
      <c r="K13" s="66">
        <v>307</v>
      </c>
      <c r="L13" s="68">
        <f t="shared" si="4"/>
        <v>0.83141503046716314</v>
      </c>
      <c r="M13" s="66">
        <v>296</v>
      </c>
      <c r="N13" s="68">
        <f t="shared" si="5"/>
        <v>0.80162491536899116</v>
      </c>
      <c r="O13" s="66">
        <v>295</v>
      </c>
      <c r="P13" s="68">
        <f t="shared" si="6"/>
        <v>0.79891672308733919</v>
      </c>
      <c r="Q13" s="66">
        <v>279</v>
      </c>
      <c r="R13" s="68">
        <f t="shared" si="7"/>
        <v>0.75558564658090721</v>
      </c>
      <c r="S13" s="66">
        <v>257</v>
      </c>
      <c r="T13" s="68">
        <f t="shared" si="8"/>
        <v>0.69600541638456326</v>
      </c>
      <c r="U13" s="66">
        <v>251</v>
      </c>
      <c r="V13" s="68">
        <f t="shared" si="9"/>
        <v>0.67975626269465128</v>
      </c>
      <c r="W13" s="66">
        <v>219</v>
      </c>
      <c r="X13" s="68">
        <f t="shared" si="10"/>
        <v>0.59309410968178744</v>
      </c>
      <c r="Z13" s="55">
        <f>cálculos!O13</f>
        <v>0</v>
      </c>
      <c r="AA13" s="56">
        <f t="shared" si="11"/>
        <v>0</v>
      </c>
      <c r="AB13" s="55">
        <f>cálculos!P13</f>
        <v>0</v>
      </c>
      <c r="AC13" s="56">
        <f t="shared" si="12"/>
        <v>0</v>
      </c>
      <c r="AE13" s="77">
        <v>0</v>
      </c>
      <c r="AF13" s="63">
        <f>COUNTIF($AA$2:$AA$79,"=0")</f>
        <v>16</v>
      </c>
    </row>
    <row r="14" spans="1:32" x14ac:dyDescent="0.25">
      <c r="A14" s="66" t="s">
        <v>3</v>
      </c>
      <c r="B14" s="66" t="s">
        <v>18</v>
      </c>
      <c r="C14" s="67">
        <v>166</v>
      </c>
      <c r="D14" s="67">
        <f t="shared" si="0"/>
        <v>96.833333333333343</v>
      </c>
      <c r="E14" s="66">
        <v>82</v>
      </c>
      <c r="F14" s="68">
        <f t="shared" si="1"/>
        <v>0.84681583476764188</v>
      </c>
      <c r="G14" s="66">
        <v>119</v>
      </c>
      <c r="H14" s="68">
        <f t="shared" si="2"/>
        <v>1.2289156626506024</v>
      </c>
      <c r="I14" s="66">
        <v>122</v>
      </c>
      <c r="J14" s="68">
        <f t="shared" si="3"/>
        <v>1.2598967297762478</v>
      </c>
      <c r="K14" s="66">
        <v>117</v>
      </c>
      <c r="L14" s="68">
        <f t="shared" si="4"/>
        <v>1.2082616179001719</v>
      </c>
      <c r="M14" s="66">
        <v>120</v>
      </c>
      <c r="N14" s="68">
        <f t="shared" si="5"/>
        <v>1.2392426850258174</v>
      </c>
      <c r="O14" s="66">
        <v>101</v>
      </c>
      <c r="P14" s="68">
        <f t="shared" si="6"/>
        <v>1.0430292598967297</v>
      </c>
      <c r="Q14" s="66">
        <v>105</v>
      </c>
      <c r="R14" s="68">
        <f t="shared" si="7"/>
        <v>1.0843373493975903</v>
      </c>
      <c r="S14" s="66">
        <v>102</v>
      </c>
      <c r="T14" s="68">
        <f t="shared" si="8"/>
        <v>1.0533562822719449</v>
      </c>
      <c r="U14" s="66">
        <v>110</v>
      </c>
      <c r="V14" s="68">
        <f t="shared" si="9"/>
        <v>1.1359724612736659</v>
      </c>
      <c r="W14" s="66">
        <v>88</v>
      </c>
      <c r="X14" s="68">
        <f t="shared" si="10"/>
        <v>0.90877796901893282</v>
      </c>
      <c r="Z14" s="55">
        <f>cálculos!O14</f>
        <v>8</v>
      </c>
      <c r="AA14" s="56">
        <f t="shared" si="11"/>
        <v>0.8</v>
      </c>
      <c r="AB14" s="55">
        <f>cálculos!P14</f>
        <v>4</v>
      </c>
      <c r="AC14" s="56">
        <f t="shared" si="12"/>
        <v>1</v>
      </c>
      <c r="AE14" s="77">
        <v>0.1</v>
      </c>
      <c r="AF14" s="63">
        <f>COUNTIF($AA$2:$AA$79,"=0,1")</f>
        <v>12</v>
      </c>
    </row>
    <row r="15" spans="1:32" x14ac:dyDescent="0.25">
      <c r="A15" s="66" t="s">
        <v>5</v>
      </c>
      <c r="B15" s="66" t="s">
        <v>19</v>
      </c>
      <c r="C15" s="67">
        <v>109</v>
      </c>
      <c r="D15" s="67">
        <f t="shared" si="0"/>
        <v>63.583333333333336</v>
      </c>
      <c r="E15" s="66">
        <v>68</v>
      </c>
      <c r="F15" s="68">
        <f t="shared" si="1"/>
        <v>1.0694626474442988</v>
      </c>
      <c r="G15" s="66">
        <v>62</v>
      </c>
      <c r="H15" s="68">
        <f t="shared" si="2"/>
        <v>0.97509829619921362</v>
      </c>
      <c r="I15" s="66">
        <v>62</v>
      </c>
      <c r="J15" s="68">
        <f t="shared" si="3"/>
        <v>0.97509829619921362</v>
      </c>
      <c r="K15" s="66">
        <v>61</v>
      </c>
      <c r="L15" s="68">
        <f t="shared" si="4"/>
        <v>0.95937090432503269</v>
      </c>
      <c r="M15" s="66">
        <v>58</v>
      </c>
      <c r="N15" s="68">
        <f t="shared" si="5"/>
        <v>0.91218872870249013</v>
      </c>
      <c r="O15" s="66">
        <v>71</v>
      </c>
      <c r="P15" s="68">
        <f t="shared" si="6"/>
        <v>1.1166448230668413</v>
      </c>
      <c r="Q15" s="66">
        <v>60</v>
      </c>
      <c r="R15" s="68">
        <f t="shared" si="7"/>
        <v>0.94364351245085187</v>
      </c>
      <c r="S15" s="66">
        <v>68</v>
      </c>
      <c r="T15" s="68">
        <f t="shared" si="8"/>
        <v>1.0694626474442988</v>
      </c>
      <c r="U15" s="66">
        <v>71</v>
      </c>
      <c r="V15" s="68">
        <f t="shared" si="9"/>
        <v>1.1166448230668413</v>
      </c>
      <c r="W15" s="66">
        <v>54</v>
      </c>
      <c r="X15" s="68">
        <f t="shared" si="10"/>
        <v>0.84927916120576663</v>
      </c>
      <c r="Z15" s="55">
        <f>cálculos!O15</f>
        <v>8</v>
      </c>
      <c r="AA15" s="56">
        <f t="shared" si="11"/>
        <v>0.8</v>
      </c>
      <c r="AB15" s="55">
        <f>cálculos!P15</f>
        <v>4</v>
      </c>
      <c r="AC15" s="56">
        <f t="shared" si="12"/>
        <v>1</v>
      </c>
      <c r="AE15" s="77">
        <v>0.2</v>
      </c>
      <c r="AF15" s="63">
        <f>COUNTIF($AA$2:$AA$79,"=0,2")</f>
        <v>8</v>
      </c>
    </row>
    <row r="16" spans="1:32" x14ac:dyDescent="0.25">
      <c r="A16" s="66" t="s">
        <v>2</v>
      </c>
      <c r="B16" s="66" t="s">
        <v>20</v>
      </c>
      <c r="C16" s="67">
        <v>203</v>
      </c>
      <c r="D16" s="67">
        <f t="shared" si="0"/>
        <v>118.41666666666667</v>
      </c>
      <c r="E16" s="66">
        <v>54</v>
      </c>
      <c r="F16" s="68">
        <f t="shared" si="1"/>
        <v>0.45601688951442643</v>
      </c>
      <c r="G16" s="66">
        <v>130</v>
      </c>
      <c r="H16" s="68">
        <f t="shared" si="2"/>
        <v>1.0978184377199156</v>
      </c>
      <c r="I16" s="66">
        <v>128</v>
      </c>
      <c r="J16" s="68">
        <f t="shared" si="3"/>
        <v>1.0809289232934554</v>
      </c>
      <c r="K16" s="66">
        <v>114</v>
      </c>
      <c r="L16" s="68">
        <f t="shared" si="4"/>
        <v>0.9627023223082336</v>
      </c>
      <c r="M16" s="66">
        <v>109</v>
      </c>
      <c r="N16" s="68">
        <f t="shared" si="5"/>
        <v>0.92047853624208298</v>
      </c>
      <c r="O16" s="66">
        <v>113</v>
      </c>
      <c r="P16" s="68">
        <f t="shared" si="6"/>
        <v>0.95425756509500348</v>
      </c>
      <c r="Q16" s="66">
        <v>121</v>
      </c>
      <c r="R16" s="68">
        <f t="shared" si="7"/>
        <v>1.0218156228008444</v>
      </c>
      <c r="S16" s="66">
        <v>119</v>
      </c>
      <c r="T16" s="68">
        <f t="shared" si="8"/>
        <v>1.0049261083743841</v>
      </c>
      <c r="U16" s="66">
        <v>133</v>
      </c>
      <c r="V16" s="68">
        <f t="shared" si="9"/>
        <v>1.1231527093596059</v>
      </c>
      <c r="W16" s="66">
        <v>113</v>
      </c>
      <c r="X16" s="68">
        <f t="shared" si="10"/>
        <v>0.95425756509500348</v>
      </c>
      <c r="Z16" s="55">
        <f>cálculos!O16</f>
        <v>9</v>
      </c>
      <c r="AA16" s="56">
        <f t="shared" si="11"/>
        <v>0.9</v>
      </c>
      <c r="AB16" s="55">
        <f>cálculos!P16</f>
        <v>4</v>
      </c>
      <c r="AC16" s="56">
        <f t="shared" si="12"/>
        <v>1</v>
      </c>
      <c r="AE16" s="77">
        <v>0.3</v>
      </c>
      <c r="AF16" s="63">
        <f>COUNTIF($AA$2:$AA$79,"=0,3")</f>
        <v>7</v>
      </c>
    </row>
    <row r="17" spans="1:32" x14ac:dyDescent="0.25">
      <c r="A17" s="66" t="s">
        <v>5</v>
      </c>
      <c r="B17" s="66" t="s">
        <v>21</v>
      </c>
      <c r="C17" s="67">
        <v>2550</v>
      </c>
      <c r="D17" s="67">
        <f t="shared" si="0"/>
        <v>1487.5</v>
      </c>
      <c r="E17" s="66">
        <v>2808</v>
      </c>
      <c r="F17" s="68">
        <f t="shared" si="1"/>
        <v>1.8877310924369748</v>
      </c>
      <c r="G17" s="66">
        <v>1327</v>
      </c>
      <c r="H17" s="68">
        <f t="shared" si="2"/>
        <v>0.89210084033613446</v>
      </c>
      <c r="I17" s="66">
        <v>1319</v>
      </c>
      <c r="J17" s="68">
        <f t="shared" si="3"/>
        <v>0.88672268907563023</v>
      </c>
      <c r="K17" s="66">
        <v>1344</v>
      </c>
      <c r="L17" s="68">
        <f t="shared" si="4"/>
        <v>0.90352941176470591</v>
      </c>
      <c r="M17" s="66">
        <v>1292</v>
      </c>
      <c r="N17" s="68">
        <f t="shared" si="5"/>
        <v>0.86857142857142855</v>
      </c>
      <c r="O17" s="66">
        <v>1310</v>
      </c>
      <c r="P17" s="68">
        <f t="shared" si="6"/>
        <v>0.88067226890756301</v>
      </c>
      <c r="Q17" s="66">
        <v>1119</v>
      </c>
      <c r="R17" s="68">
        <f t="shared" si="7"/>
        <v>0.75226890756302522</v>
      </c>
      <c r="S17" s="66">
        <v>1237</v>
      </c>
      <c r="T17" s="68">
        <f t="shared" si="8"/>
        <v>0.83159663865546218</v>
      </c>
      <c r="U17" s="66">
        <v>1269</v>
      </c>
      <c r="V17" s="68">
        <f t="shared" si="9"/>
        <v>0.85310924369747898</v>
      </c>
      <c r="W17" s="66">
        <v>1009</v>
      </c>
      <c r="X17" s="68">
        <f t="shared" si="10"/>
        <v>0.67831932773109249</v>
      </c>
      <c r="Z17" s="55">
        <f>cálculos!O17</f>
        <v>1</v>
      </c>
      <c r="AA17" s="56">
        <f t="shared" si="11"/>
        <v>0.1</v>
      </c>
      <c r="AB17" s="55">
        <f>cálculos!P17</f>
        <v>0</v>
      </c>
      <c r="AC17" s="56">
        <f t="shared" si="12"/>
        <v>0</v>
      </c>
      <c r="AE17" s="77">
        <v>0.4</v>
      </c>
      <c r="AF17" s="63">
        <f>COUNTIF($AA$2:$AA$79,"=0,4")</f>
        <v>8</v>
      </c>
    </row>
    <row r="18" spans="1:32" x14ac:dyDescent="0.25">
      <c r="A18" s="66" t="s">
        <v>2</v>
      </c>
      <c r="B18" s="66" t="s">
        <v>22</v>
      </c>
      <c r="C18" s="67">
        <v>5265</v>
      </c>
      <c r="D18" s="67">
        <f t="shared" si="0"/>
        <v>3071.25</v>
      </c>
      <c r="E18" s="66">
        <v>1896</v>
      </c>
      <c r="F18" s="68">
        <f t="shared" si="1"/>
        <v>0.61733821733821737</v>
      </c>
      <c r="G18" s="66">
        <v>2391</v>
      </c>
      <c r="H18" s="68">
        <f t="shared" si="2"/>
        <v>0.77851037851037852</v>
      </c>
      <c r="I18" s="66">
        <v>2385</v>
      </c>
      <c r="J18" s="68">
        <f t="shared" si="3"/>
        <v>0.77655677655677657</v>
      </c>
      <c r="K18" s="66">
        <v>2599</v>
      </c>
      <c r="L18" s="68">
        <f t="shared" si="4"/>
        <v>0.84623524623524626</v>
      </c>
      <c r="M18" s="66">
        <v>2506</v>
      </c>
      <c r="N18" s="68">
        <f t="shared" si="5"/>
        <v>0.81595441595441598</v>
      </c>
      <c r="O18" s="66">
        <v>2433</v>
      </c>
      <c r="P18" s="68">
        <f t="shared" si="6"/>
        <v>0.79218559218559215</v>
      </c>
      <c r="Q18" s="66">
        <v>2299</v>
      </c>
      <c r="R18" s="68">
        <f t="shared" si="7"/>
        <v>0.7485551485551486</v>
      </c>
      <c r="S18" s="66">
        <v>2534</v>
      </c>
      <c r="T18" s="68">
        <f t="shared" si="8"/>
        <v>0.8250712250712251</v>
      </c>
      <c r="U18" s="66">
        <v>2308</v>
      </c>
      <c r="V18" s="68">
        <f t="shared" si="9"/>
        <v>0.75148555148555152</v>
      </c>
      <c r="W18" s="66">
        <v>1963</v>
      </c>
      <c r="X18" s="68">
        <f t="shared" si="10"/>
        <v>0.63915343915343914</v>
      </c>
      <c r="Z18" s="55">
        <f>cálculos!O18</f>
        <v>0</v>
      </c>
      <c r="AA18" s="56">
        <f t="shared" si="11"/>
        <v>0</v>
      </c>
      <c r="AB18" s="55">
        <f>cálculos!P18</f>
        <v>0</v>
      </c>
      <c r="AC18" s="56">
        <f t="shared" si="12"/>
        <v>0</v>
      </c>
      <c r="AE18" s="77">
        <v>0.5</v>
      </c>
      <c r="AF18" s="63">
        <f>COUNTIF($AA$2:$AA$79,"=0,5")</f>
        <v>5</v>
      </c>
    </row>
    <row r="19" spans="1:32" x14ac:dyDescent="0.25">
      <c r="A19" s="66" t="s">
        <v>5</v>
      </c>
      <c r="B19" s="66" t="s">
        <v>23</v>
      </c>
      <c r="C19" s="67">
        <v>407</v>
      </c>
      <c r="D19" s="67">
        <f t="shared" si="0"/>
        <v>237.41666666666666</v>
      </c>
      <c r="E19" s="66">
        <v>215</v>
      </c>
      <c r="F19" s="68">
        <f t="shared" si="1"/>
        <v>0.90558090558090565</v>
      </c>
      <c r="G19" s="66">
        <v>276</v>
      </c>
      <c r="H19" s="68">
        <f t="shared" si="2"/>
        <v>1.1625131625131626</v>
      </c>
      <c r="I19" s="66">
        <v>274</v>
      </c>
      <c r="J19" s="68">
        <f t="shared" si="3"/>
        <v>1.1540891540891542</v>
      </c>
      <c r="K19" s="66">
        <v>255</v>
      </c>
      <c r="L19" s="68">
        <f t="shared" si="4"/>
        <v>1.0740610740610741</v>
      </c>
      <c r="M19" s="66">
        <v>259</v>
      </c>
      <c r="N19" s="68">
        <f t="shared" si="5"/>
        <v>1.0909090909090911</v>
      </c>
      <c r="O19" s="66">
        <v>243</v>
      </c>
      <c r="P19" s="68">
        <f t="shared" si="6"/>
        <v>1.0235170235170234</v>
      </c>
      <c r="Q19" s="66">
        <v>267</v>
      </c>
      <c r="R19" s="68">
        <f t="shared" si="7"/>
        <v>1.1246051246051247</v>
      </c>
      <c r="S19" s="66">
        <v>246</v>
      </c>
      <c r="T19" s="68">
        <f t="shared" si="8"/>
        <v>1.0361530361530362</v>
      </c>
      <c r="U19" s="66">
        <v>286</v>
      </c>
      <c r="V19" s="68">
        <f t="shared" si="9"/>
        <v>1.2046332046332047</v>
      </c>
      <c r="W19" s="66">
        <v>235</v>
      </c>
      <c r="X19" s="68">
        <f t="shared" si="10"/>
        <v>0.98982098982098987</v>
      </c>
      <c r="Z19" s="55">
        <f>cálculos!O19</f>
        <v>10</v>
      </c>
      <c r="AA19" s="56">
        <f t="shared" si="11"/>
        <v>1</v>
      </c>
      <c r="AB19" s="55">
        <f>cálculos!P19</f>
        <v>4</v>
      </c>
      <c r="AC19" s="56">
        <f t="shared" si="12"/>
        <v>1</v>
      </c>
      <c r="AE19" s="77">
        <v>0.6</v>
      </c>
      <c r="AF19" s="63">
        <f>COUNTIF($AA$2:$AA$79,"=0,6")</f>
        <v>4</v>
      </c>
    </row>
    <row r="20" spans="1:32" x14ac:dyDescent="0.25">
      <c r="A20" s="66" t="s">
        <v>4</v>
      </c>
      <c r="B20" s="66" t="s">
        <v>24</v>
      </c>
      <c r="C20" s="67">
        <v>1491</v>
      </c>
      <c r="D20" s="67">
        <f t="shared" si="0"/>
        <v>869.75</v>
      </c>
      <c r="E20" s="66">
        <v>1762</v>
      </c>
      <c r="F20" s="68">
        <f t="shared" si="1"/>
        <v>2.0258695027306697</v>
      </c>
      <c r="G20" s="66">
        <v>648</v>
      </c>
      <c r="H20" s="68">
        <f t="shared" si="2"/>
        <v>0.7450416786432883</v>
      </c>
      <c r="I20" s="66">
        <v>644</v>
      </c>
      <c r="J20" s="68">
        <f t="shared" si="3"/>
        <v>0.74044265593561365</v>
      </c>
      <c r="K20" s="66">
        <v>724</v>
      </c>
      <c r="L20" s="68">
        <f t="shared" si="4"/>
        <v>0.83242311008910608</v>
      </c>
      <c r="M20" s="66">
        <v>724</v>
      </c>
      <c r="N20" s="68">
        <f t="shared" si="5"/>
        <v>0.83242311008910608</v>
      </c>
      <c r="O20" s="66">
        <v>671</v>
      </c>
      <c r="P20" s="68">
        <f t="shared" si="6"/>
        <v>0.77148605921241731</v>
      </c>
      <c r="Q20" s="66">
        <v>623</v>
      </c>
      <c r="R20" s="68">
        <f t="shared" si="7"/>
        <v>0.71629778672032196</v>
      </c>
      <c r="S20" s="66">
        <v>649</v>
      </c>
      <c r="T20" s="68">
        <f t="shared" si="8"/>
        <v>0.74619143432020696</v>
      </c>
      <c r="U20" s="66">
        <v>662</v>
      </c>
      <c r="V20" s="68">
        <f t="shared" si="9"/>
        <v>0.76113825812014946</v>
      </c>
      <c r="W20" s="66">
        <v>565</v>
      </c>
      <c r="X20" s="68">
        <f t="shared" si="10"/>
        <v>0.64961195745903999</v>
      </c>
      <c r="Z20" s="55">
        <f>cálculos!O20</f>
        <v>1</v>
      </c>
      <c r="AA20" s="56">
        <f t="shared" si="11"/>
        <v>0.1</v>
      </c>
      <c r="AB20" s="55">
        <f>cálculos!P20</f>
        <v>0</v>
      </c>
      <c r="AC20" s="56">
        <f t="shared" si="12"/>
        <v>0</v>
      </c>
      <c r="AE20" s="77">
        <v>0.7</v>
      </c>
      <c r="AF20" s="63">
        <f>COUNTIF($AA$2:$AA$79,"=0,7")</f>
        <v>3</v>
      </c>
    </row>
    <row r="21" spans="1:32" x14ac:dyDescent="0.25">
      <c r="A21" s="66" t="s">
        <v>3</v>
      </c>
      <c r="B21" s="66" t="s">
        <v>25</v>
      </c>
      <c r="C21" s="67">
        <v>390</v>
      </c>
      <c r="D21" s="67">
        <f t="shared" si="0"/>
        <v>227.5</v>
      </c>
      <c r="E21" s="66">
        <v>32</v>
      </c>
      <c r="F21" s="68">
        <f t="shared" si="1"/>
        <v>0.14065934065934066</v>
      </c>
      <c r="G21" s="66">
        <v>218</v>
      </c>
      <c r="H21" s="68">
        <f t="shared" si="2"/>
        <v>0.95824175824175828</v>
      </c>
      <c r="I21" s="66">
        <v>217</v>
      </c>
      <c r="J21" s="68">
        <f t="shared" si="3"/>
        <v>0.9538461538461539</v>
      </c>
      <c r="K21" s="66">
        <v>214</v>
      </c>
      <c r="L21" s="68">
        <f t="shared" si="4"/>
        <v>0.94065934065934065</v>
      </c>
      <c r="M21" s="66">
        <v>203</v>
      </c>
      <c r="N21" s="68">
        <f t="shared" si="5"/>
        <v>0.89230769230769236</v>
      </c>
      <c r="O21" s="66">
        <v>210</v>
      </c>
      <c r="P21" s="68">
        <f t="shared" si="6"/>
        <v>0.92307692307692313</v>
      </c>
      <c r="Q21" s="66">
        <v>192</v>
      </c>
      <c r="R21" s="68">
        <f t="shared" si="7"/>
        <v>0.84395604395604396</v>
      </c>
      <c r="S21" s="66">
        <v>229</v>
      </c>
      <c r="T21" s="68">
        <f t="shared" si="8"/>
        <v>1.0065934065934066</v>
      </c>
      <c r="U21" s="66">
        <v>209</v>
      </c>
      <c r="V21" s="68">
        <f t="shared" si="9"/>
        <v>0.91868131868131864</v>
      </c>
      <c r="W21" s="66">
        <v>214</v>
      </c>
      <c r="X21" s="68">
        <f t="shared" si="10"/>
        <v>0.94065934065934065</v>
      </c>
      <c r="Z21" s="55">
        <f>cálculos!O21</f>
        <v>3</v>
      </c>
      <c r="AA21" s="56">
        <f t="shared" si="11"/>
        <v>0.30000000000000004</v>
      </c>
      <c r="AB21" s="55">
        <f>cálculos!P21</f>
        <v>2</v>
      </c>
      <c r="AC21" s="56">
        <f t="shared" si="12"/>
        <v>0.5</v>
      </c>
      <c r="AE21" s="77">
        <v>0.8</v>
      </c>
      <c r="AF21" s="63">
        <f>COUNTIF($AA$2:$AA$79,"=0,8")</f>
        <v>7</v>
      </c>
    </row>
    <row r="22" spans="1:32" x14ac:dyDescent="0.25">
      <c r="A22" s="66" t="s">
        <v>2</v>
      </c>
      <c r="B22" s="66" t="s">
        <v>26</v>
      </c>
      <c r="C22" s="67">
        <v>178</v>
      </c>
      <c r="D22" s="67">
        <f t="shared" si="0"/>
        <v>103.83333333333334</v>
      </c>
      <c r="E22" s="66">
        <v>0</v>
      </c>
      <c r="F22" s="68">
        <f t="shared" si="1"/>
        <v>0</v>
      </c>
      <c r="G22" s="66">
        <v>76</v>
      </c>
      <c r="H22" s="68">
        <f t="shared" si="2"/>
        <v>0.73194221508828239</v>
      </c>
      <c r="I22" s="66">
        <v>77</v>
      </c>
      <c r="J22" s="68">
        <f t="shared" si="3"/>
        <v>0.74157303370786509</v>
      </c>
      <c r="K22" s="66">
        <v>79</v>
      </c>
      <c r="L22" s="68">
        <f t="shared" si="4"/>
        <v>0.76083467094703039</v>
      </c>
      <c r="M22" s="66">
        <v>80</v>
      </c>
      <c r="N22" s="68">
        <f t="shared" si="5"/>
        <v>0.77046548956661309</v>
      </c>
      <c r="O22" s="66">
        <v>79</v>
      </c>
      <c r="P22" s="68">
        <f t="shared" si="6"/>
        <v>0.76083467094703039</v>
      </c>
      <c r="Q22" s="66">
        <v>74</v>
      </c>
      <c r="R22" s="68">
        <f t="shared" si="7"/>
        <v>0.71268057784911709</v>
      </c>
      <c r="S22" s="66">
        <v>92</v>
      </c>
      <c r="T22" s="68">
        <f t="shared" si="8"/>
        <v>0.8860353130016051</v>
      </c>
      <c r="U22" s="66">
        <v>80</v>
      </c>
      <c r="V22" s="68">
        <f t="shared" si="9"/>
        <v>0.77046548956661309</v>
      </c>
      <c r="W22" s="66">
        <v>88</v>
      </c>
      <c r="X22" s="68">
        <f t="shared" si="10"/>
        <v>0.84751203852327439</v>
      </c>
      <c r="Z22" s="55">
        <f>cálculos!O22</f>
        <v>0</v>
      </c>
      <c r="AA22" s="56">
        <f t="shared" si="11"/>
        <v>0</v>
      </c>
      <c r="AB22" s="55">
        <f>cálculos!P22</f>
        <v>0</v>
      </c>
      <c r="AC22" s="56">
        <f t="shared" si="12"/>
        <v>0</v>
      </c>
      <c r="AE22" s="77">
        <v>0.9</v>
      </c>
      <c r="AF22" s="63">
        <f>COUNTIF($AA$2:$AA$79,"=0,9")</f>
        <v>4</v>
      </c>
    </row>
    <row r="23" spans="1:32" x14ac:dyDescent="0.25">
      <c r="A23" s="66" t="s">
        <v>5</v>
      </c>
      <c r="B23" s="66" t="s">
        <v>27</v>
      </c>
      <c r="C23" s="67">
        <v>59</v>
      </c>
      <c r="D23" s="67">
        <f t="shared" si="0"/>
        <v>34.416666666666671</v>
      </c>
      <c r="E23" s="66">
        <v>30</v>
      </c>
      <c r="F23" s="68">
        <f t="shared" si="1"/>
        <v>0.87167070217917664</v>
      </c>
      <c r="G23" s="66">
        <v>42</v>
      </c>
      <c r="H23" s="68">
        <f t="shared" si="2"/>
        <v>1.2203389830508473</v>
      </c>
      <c r="I23" s="66">
        <v>42</v>
      </c>
      <c r="J23" s="68">
        <f t="shared" si="3"/>
        <v>1.2203389830508473</v>
      </c>
      <c r="K23" s="66">
        <v>33</v>
      </c>
      <c r="L23" s="68">
        <f t="shared" si="4"/>
        <v>0.95883777239709433</v>
      </c>
      <c r="M23" s="66">
        <v>33</v>
      </c>
      <c r="N23" s="68">
        <f t="shared" si="5"/>
        <v>0.95883777239709433</v>
      </c>
      <c r="O23" s="66">
        <v>38</v>
      </c>
      <c r="P23" s="68">
        <f t="shared" si="6"/>
        <v>1.1041162227602903</v>
      </c>
      <c r="Q23" s="66">
        <v>29</v>
      </c>
      <c r="R23" s="68">
        <f t="shared" si="7"/>
        <v>0.84261501210653744</v>
      </c>
      <c r="S23" s="66">
        <v>36</v>
      </c>
      <c r="T23" s="68">
        <f t="shared" si="8"/>
        <v>1.0460048426150119</v>
      </c>
      <c r="U23" s="66">
        <v>38</v>
      </c>
      <c r="V23" s="68">
        <f t="shared" si="9"/>
        <v>1.1041162227602903</v>
      </c>
      <c r="W23" s="66">
        <v>36</v>
      </c>
      <c r="X23" s="68">
        <f t="shared" si="10"/>
        <v>1.0460048426150119</v>
      </c>
      <c r="Z23" s="55">
        <f>cálculos!O23</f>
        <v>8</v>
      </c>
      <c r="AA23" s="56">
        <f t="shared" si="11"/>
        <v>0.8</v>
      </c>
      <c r="AB23" s="55">
        <f>cálculos!P23</f>
        <v>4</v>
      </c>
      <c r="AC23" s="56">
        <f t="shared" si="12"/>
        <v>1</v>
      </c>
      <c r="AE23" s="77">
        <v>1</v>
      </c>
      <c r="AF23" s="63">
        <f>COUNTIF($AA$2:$AA$79,"=1,0")</f>
        <v>4</v>
      </c>
    </row>
    <row r="24" spans="1:32" x14ac:dyDescent="0.25">
      <c r="A24" s="66" t="s">
        <v>2</v>
      </c>
      <c r="B24" s="66" t="s">
        <v>28</v>
      </c>
      <c r="C24" s="67">
        <v>443</v>
      </c>
      <c r="D24" s="67">
        <f t="shared" si="0"/>
        <v>258.41666666666663</v>
      </c>
      <c r="E24" s="66">
        <v>46</v>
      </c>
      <c r="F24" s="68">
        <f t="shared" si="1"/>
        <v>0.1780070944856498</v>
      </c>
      <c r="G24" s="66">
        <v>254</v>
      </c>
      <c r="H24" s="68">
        <f t="shared" si="2"/>
        <v>0.98290873911641419</v>
      </c>
      <c r="I24" s="66">
        <v>254</v>
      </c>
      <c r="J24" s="68">
        <f t="shared" si="3"/>
        <v>0.98290873911641419</v>
      </c>
      <c r="K24" s="66">
        <v>254</v>
      </c>
      <c r="L24" s="68">
        <f t="shared" si="4"/>
        <v>0.98290873911641419</v>
      </c>
      <c r="M24" s="66">
        <v>254</v>
      </c>
      <c r="N24" s="68">
        <f t="shared" si="5"/>
        <v>0.98290873911641419</v>
      </c>
      <c r="O24" s="66">
        <v>240</v>
      </c>
      <c r="P24" s="68">
        <f t="shared" si="6"/>
        <v>0.92873266688165124</v>
      </c>
      <c r="Q24" s="66">
        <v>244</v>
      </c>
      <c r="R24" s="68">
        <f t="shared" si="7"/>
        <v>0.94421154466301205</v>
      </c>
      <c r="S24" s="66">
        <v>235</v>
      </c>
      <c r="T24" s="68">
        <f t="shared" si="8"/>
        <v>0.90938406965495011</v>
      </c>
      <c r="U24" s="66">
        <v>227</v>
      </c>
      <c r="V24" s="68">
        <f t="shared" si="9"/>
        <v>0.87842631409222849</v>
      </c>
      <c r="W24" s="66">
        <v>200</v>
      </c>
      <c r="X24" s="68">
        <f t="shared" si="10"/>
        <v>0.77394388906804268</v>
      </c>
      <c r="Z24" s="55">
        <f>cálculos!O24</f>
        <v>4</v>
      </c>
      <c r="AA24" s="56">
        <f t="shared" si="11"/>
        <v>0.4</v>
      </c>
      <c r="AB24" s="55">
        <f>cálculos!P24</f>
        <v>3</v>
      </c>
      <c r="AC24" s="56">
        <f t="shared" si="12"/>
        <v>0.75</v>
      </c>
    </row>
    <row r="25" spans="1:32" x14ac:dyDescent="0.25">
      <c r="A25" s="66" t="s">
        <v>5</v>
      </c>
      <c r="B25" s="66" t="s">
        <v>29</v>
      </c>
      <c r="C25" s="67">
        <v>86</v>
      </c>
      <c r="D25" s="67">
        <f t="shared" si="0"/>
        <v>50.166666666666671</v>
      </c>
      <c r="E25" s="66">
        <v>36</v>
      </c>
      <c r="F25" s="68">
        <f t="shared" si="1"/>
        <v>0.71760797342192684</v>
      </c>
      <c r="G25" s="66">
        <v>42</v>
      </c>
      <c r="H25" s="68">
        <f t="shared" si="2"/>
        <v>0.83720930232558133</v>
      </c>
      <c r="I25" s="66">
        <v>42</v>
      </c>
      <c r="J25" s="68">
        <f t="shared" si="3"/>
        <v>0.83720930232558133</v>
      </c>
      <c r="K25" s="66">
        <v>52</v>
      </c>
      <c r="L25" s="68">
        <f t="shared" si="4"/>
        <v>1.0365448504983388</v>
      </c>
      <c r="M25" s="66">
        <v>49</v>
      </c>
      <c r="N25" s="68">
        <f t="shared" si="5"/>
        <v>0.97674418604651159</v>
      </c>
      <c r="O25" s="66">
        <v>47</v>
      </c>
      <c r="P25" s="68">
        <f t="shared" si="6"/>
        <v>0.93687707641196005</v>
      </c>
      <c r="Q25" s="66">
        <v>44</v>
      </c>
      <c r="R25" s="68">
        <f t="shared" si="7"/>
        <v>0.87707641196013286</v>
      </c>
      <c r="S25" s="66">
        <v>42</v>
      </c>
      <c r="T25" s="68">
        <f t="shared" si="8"/>
        <v>0.83720930232558133</v>
      </c>
      <c r="U25" s="66">
        <v>42</v>
      </c>
      <c r="V25" s="68">
        <f t="shared" si="9"/>
        <v>0.83720930232558133</v>
      </c>
      <c r="W25" s="66">
        <v>36</v>
      </c>
      <c r="X25" s="68">
        <f t="shared" si="10"/>
        <v>0.71760797342192684</v>
      </c>
      <c r="Z25" s="55">
        <f>cálculos!O25</f>
        <v>2</v>
      </c>
      <c r="AA25" s="56">
        <f t="shared" si="11"/>
        <v>0.2</v>
      </c>
      <c r="AB25" s="55">
        <f>cálculos!P25</f>
        <v>1</v>
      </c>
      <c r="AC25" s="56">
        <f t="shared" si="12"/>
        <v>0.25</v>
      </c>
    </row>
    <row r="26" spans="1:32" x14ac:dyDescent="0.25">
      <c r="A26" s="66" t="s">
        <v>3</v>
      </c>
      <c r="B26" s="66" t="s">
        <v>30</v>
      </c>
      <c r="C26" s="67">
        <v>259</v>
      </c>
      <c r="D26" s="67">
        <f t="shared" si="0"/>
        <v>151.08333333333331</v>
      </c>
      <c r="E26" s="66">
        <v>91</v>
      </c>
      <c r="F26" s="68">
        <f t="shared" si="1"/>
        <v>0.60231660231660245</v>
      </c>
      <c r="G26" s="66">
        <v>140</v>
      </c>
      <c r="H26" s="68">
        <f t="shared" si="2"/>
        <v>0.92664092664092679</v>
      </c>
      <c r="I26" s="66">
        <v>137</v>
      </c>
      <c r="J26" s="68">
        <f t="shared" si="3"/>
        <v>0.90678433535576408</v>
      </c>
      <c r="K26" s="66">
        <v>142</v>
      </c>
      <c r="L26" s="68">
        <f t="shared" si="4"/>
        <v>0.93987865416436855</v>
      </c>
      <c r="M26" s="66">
        <v>138</v>
      </c>
      <c r="N26" s="68">
        <f t="shared" si="5"/>
        <v>0.91340319911748491</v>
      </c>
      <c r="O26" s="66">
        <v>135</v>
      </c>
      <c r="P26" s="68">
        <f t="shared" si="6"/>
        <v>0.8935466078323222</v>
      </c>
      <c r="Q26" s="66">
        <v>136</v>
      </c>
      <c r="R26" s="68">
        <f t="shared" si="7"/>
        <v>0.90016547159404314</v>
      </c>
      <c r="S26" s="66">
        <v>111</v>
      </c>
      <c r="T26" s="68">
        <f t="shared" si="8"/>
        <v>0.73469387755102045</v>
      </c>
      <c r="U26" s="66">
        <v>127</v>
      </c>
      <c r="V26" s="68">
        <f t="shared" si="9"/>
        <v>0.84059569773855503</v>
      </c>
      <c r="W26" s="66">
        <v>114</v>
      </c>
      <c r="X26" s="68">
        <f t="shared" si="10"/>
        <v>0.75455046883618326</v>
      </c>
      <c r="Z26" s="55">
        <f>cálculos!O26</f>
        <v>1</v>
      </c>
      <c r="AA26" s="56">
        <f t="shared" si="11"/>
        <v>0.1</v>
      </c>
      <c r="AB26" s="55">
        <f>cálculos!P26</f>
        <v>0</v>
      </c>
      <c r="AC26" s="56">
        <f t="shared" si="12"/>
        <v>0</v>
      </c>
    </row>
    <row r="27" spans="1:32" x14ac:dyDescent="0.25">
      <c r="A27" s="66" t="s">
        <v>2</v>
      </c>
      <c r="B27" s="66" t="s">
        <v>31</v>
      </c>
      <c r="C27" s="67">
        <v>271</v>
      </c>
      <c r="D27" s="67">
        <f t="shared" si="0"/>
        <v>158.08333333333331</v>
      </c>
      <c r="E27" s="66">
        <v>83</v>
      </c>
      <c r="F27" s="68">
        <f t="shared" si="1"/>
        <v>0.52503953610964682</v>
      </c>
      <c r="G27" s="66">
        <v>125</v>
      </c>
      <c r="H27" s="68">
        <f t="shared" si="2"/>
        <v>0.79072219293621515</v>
      </c>
      <c r="I27" s="66">
        <v>127</v>
      </c>
      <c r="J27" s="68">
        <f t="shared" si="3"/>
        <v>0.80337374802319461</v>
      </c>
      <c r="K27" s="66">
        <v>134</v>
      </c>
      <c r="L27" s="68">
        <f t="shared" si="4"/>
        <v>0.84765419082762261</v>
      </c>
      <c r="M27" s="66">
        <v>136</v>
      </c>
      <c r="N27" s="68">
        <f t="shared" si="5"/>
        <v>0.86030574591460207</v>
      </c>
      <c r="O27" s="66">
        <v>127</v>
      </c>
      <c r="P27" s="68">
        <f t="shared" si="6"/>
        <v>0.80337374802319461</v>
      </c>
      <c r="Q27" s="66">
        <v>115</v>
      </c>
      <c r="R27" s="68">
        <f t="shared" si="7"/>
        <v>0.72746441750131796</v>
      </c>
      <c r="S27" s="66">
        <v>121</v>
      </c>
      <c r="T27" s="68">
        <f t="shared" si="8"/>
        <v>0.76541908276225623</v>
      </c>
      <c r="U27" s="66">
        <v>134</v>
      </c>
      <c r="V27" s="68">
        <f t="shared" si="9"/>
        <v>0.84765419082762261</v>
      </c>
      <c r="W27" s="66">
        <v>120</v>
      </c>
      <c r="X27" s="68">
        <f t="shared" si="10"/>
        <v>0.75909330521876661</v>
      </c>
      <c r="Z27" s="55">
        <f>cálculos!O27</f>
        <v>0</v>
      </c>
      <c r="AA27" s="56">
        <f t="shared" si="11"/>
        <v>0</v>
      </c>
      <c r="AB27" s="55">
        <f>cálculos!P27</f>
        <v>0</v>
      </c>
      <c r="AC27" s="56">
        <f t="shared" si="12"/>
        <v>0</v>
      </c>
    </row>
    <row r="28" spans="1:32" x14ac:dyDescent="0.25">
      <c r="A28" s="66" t="s">
        <v>4</v>
      </c>
      <c r="B28" s="66" t="s">
        <v>32</v>
      </c>
      <c r="C28" s="67">
        <v>128</v>
      </c>
      <c r="D28" s="67">
        <f t="shared" si="0"/>
        <v>74.666666666666657</v>
      </c>
      <c r="E28" s="66">
        <v>36</v>
      </c>
      <c r="F28" s="68">
        <f t="shared" si="1"/>
        <v>0.48214285714285721</v>
      </c>
      <c r="G28" s="66">
        <v>72</v>
      </c>
      <c r="H28" s="68">
        <f t="shared" si="2"/>
        <v>0.96428571428571441</v>
      </c>
      <c r="I28" s="66">
        <v>73</v>
      </c>
      <c r="J28" s="68">
        <f t="shared" si="3"/>
        <v>0.97767857142857151</v>
      </c>
      <c r="K28" s="66">
        <v>68</v>
      </c>
      <c r="L28" s="68">
        <f t="shared" si="4"/>
        <v>0.91071428571428581</v>
      </c>
      <c r="M28" s="66">
        <v>71</v>
      </c>
      <c r="N28" s="68">
        <f t="shared" si="5"/>
        <v>0.95089285714285732</v>
      </c>
      <c r="O28" s="66">
        <v>71</v>
      </c>
      <c r="P28" s="68">
        <f t="shared" si="6"/>
        <v>0.95089285714285732</v>
      </c>
      <c r="Q28" s="66">
        <v>72</v>
      </c>
      <c r="R28" s="68">
        <f t="shared" si="7"/>
        <v>0.96428571428571441</v>
      </c>
      <c r="S28" s="66">
        <v>88</v>
      </c>
      <c r="T28" s="68">
        <f t="shared" si="8"/>
        <v>1.1785714285714288</v>
      </c>
      <c r="U28" s="66">
        <v>86</v>
      </c>
      <c r="V28" s="68">
        <f t="shared" si="9"/>
        <v>1.1517857142857144</v>
      </c>
      <c r="W28" s="66">
        <v>79</v>
      </c>
      <c r="X28" s="68">
        <f t="shared" si="10"/>
        <v>1.0580357142857144</v>
      </c>
      <c r="Z28" s="55">
        <f>cálculos!O28</f>
        <v>8</v>
      </c>
      <c r="AA28" s="56">
        <f t="shared" si="11"/>
        <v>0.8</v>
      </c>
      <c r="AB28" s="55">
        <f>cálculos!P28</f>
        <v>3</v>
      </c>
      <c r="AC28" s="56">
        <f t="shared" si="12"/>
        <v>0.75</v>
      </c>
    </row>
    <row r="29" spans="1:32" x14ac:dyDescent="0.25">
      <c r="A29" s="66" t="s">
        <v>5</v>
      </c>
      <c r="B29" s="66" t="s">
        <v>33</v>
      </c>
      <c r="C29" s="67">
        <v>429</v>
      </c>
      <c r="D29" s="67">
        <f t="shared" si="0"/>
        <v>250.25</v>
      </c>
      <c r="E29" s="66">
        <v>161</v>
      </c>
      <c r="F29" s="68">
        <f t="shared" si="1"/>
        <v>0.64335664335664333</v>
      </c>
      <c r="G29" s="66">
        <v>222</v>
      </c>
      <c r="H29" s="68">
        <f t="shared" si="2"/>
        <v>0.88711288711288716</v>
      </c>
      <c r="I29" s="66">
        <v>221</v>
      </c>
      <c r="J29" s="68">
        <f t="shared" si="3"/>
        <v>0.88311688311688308</v>
      </c>
      <c r="K29" s="66">
        <v>241</v>
      </c>
      <c r="L29" s="68">
        <f t="shared" si="4"/>
        <v>0.96303696303696307</v>
      </c>
      <c r="M29" s="66">
        <v>238</v>
      </c>
      <c r="N29" s="68">
        <f t="shared" si="5"/>
        <v>0.95104895104895104</v>
      </c>
      <c r="O29" s="66">
        <v>245</v>
      </c>
      <c r="P29" s="68">
        <f t="shared" si="6"/>
        <v>0.97902097902097907</v>
      </c>
      <c r="Q29" s="66">
        <v>183</v>
      </c>
      <c r="R29" s="68">
        <f t="shared" si="7"/>
        <v>0.73126873126873126</v>
      </c>
      <c r="S29" s="66">
        <v>188</v>
      </c>
      <c r="T29" s="68">
        <f t="shared" si="8"/>
        <v>0.75124875124875123</v>
      </c>
      <c r="U29" s="66">
        <v>186</v>
      </c>
      <c r="V29" s="68">
        <f t="shared" si="9"/>
        <v>0.74325674325674329</v>
      </c>
      <c r="W29" s="66">
        <v>179</v>
      </c>
      <c r="X29" s="68">
        <f t="shared" si="10"/>
        <v>0.71528471528471527</v>
      </c>
      <c r="Z29" s="55">
        <f>cálculos!O29</f>
        <v>3</v>
      </c>
      <c r="AA29" s="56">
        <f t="shared" si="11"/>
        <v>0.30000000000000004</v>
      </c>
      <c r="AB29" s="55">
        <f>cálculos!P29</f>
        <v>1</v>
      </c>
      <c r="AC29" s="56">
        <f t="shared" si="12"/>
        <v>0.25</v>
      </c>
    </row>
    <row r="30" spans="1:32" x14ac:dyDescent="0.25">
      <c r="A30" s="66" t="s">
        <v>2</v>
      </c>
      <c r="B30" s="66" t="s">
        <v>34</v>
      </c>
      <c r="C30" s="67">
        <v>1820</v>
      </c>
      <c r="D30" s="67">
        <f t="shared" si="0"/>
        <v>1061.6666666666665</v>
      </c>
      <c r="E30" s="66">
        <v>886</v>
      </c>
      <c r="F30" s="68">
        <f t="shared" si="1"/>
        <v>0.83453689167974898</v>
      </c>
      <c r="G30" s="66">
        <v>815</v>
      </c>
      <c r="H30" s="68">
        <f t="shared" si="2"/>
        <v>0.76766091051805352</v>
      </c>
      <c r="I30" s="66">
        <v>817</v>
      </c>
      <c r="J30" s="68">
        <f t="shared" si="3"/>
        <v>0.76954474097331249</v>
      </c>
      <c r="K30" s="66">
        <v>907</v>
      </c>
      <c r="L30" s="68">
        <f t="shared" si="4"/>
        <v>0.85431711145996869</v>
      </c>
      <c r="M30" s="66">
        <v>868</v>
      </c>
      <c r="N30" s="68">
        <f t="shared" si="5"/>
        <v>0.81758241758241768</v>
      </c>
      <c r="O30" s="66">
        <v>764</v>
      </c>
      <c r="P30" s="68">
        <f t="shared" si="6"/>
        <v>0.71962323390894833</v>
      </c>
      <c r="Q30" s="66">
        <v>665</v>
      </c>
      <c r="R30" s="68">
        <f t="shared" si="7"/>
        <v>0.62637362637362648</v>
      </c>
      <c r="S30" s="66">
        <v>889</v>
      </c>
      <c r="T30" s="68">
        <f t="shared" si="8"/>
        <v>0.8373626373626375</v>
      </c>
      <c r="U30" s="66">
        <v>856</v>
      </c>
      <c r="V30" s="68">
        <f t="shared" si="9"/>
        <v>0.80627943485086351</v>
      </c>
      <c r="W30" s="66">
        <v>786</v>
      </c>
      <c r="X30" s="68">
        <f t="shared" si="10"/>
        <v>0.74034536891679759</v>
      </c>
      <c r="Z30" s="55">
        <f>cálculos!O30</f>
        <v>0</v>
      </c>
      <c r="AA30" s="56">
        <f t="shared" si="11"/>
        <v>0</v>
      </c>
      <c r="AB30" s="55">
        <f>cálculos!P30</f>
        <v>0</v>
      </c>
      <c r="AC30" s="56">
        <f t="shared" si="12"/>
        <v>0</v>
      </c>
    </row>
    <row r="31" spans="1:32" x14ac:dyDescent="0.25">
      <c r="A31" s="66" t="s">
        <v>2</v>
      </c>
      <c r="B31" s="66" t="s">
        <v>35</v>
      </c>
      <c r="C31" s="67">
        <v>368</v>
      </c>
      <c r="D31" s="67">
        <f t="shared" si="0"/>
        <v>214.66666666666669</v>
      </c>
      <c r="E31" s="66">
        <v>199</v>
      </c>
      <c r="F31" s="68">
        <f t="shared" si="1"/>
        <v>0.92701863354037262</v>
      </c>
      <c r="G31" s="66">
        <v>217</v>
      </c>
      <c r="H31" s="68">
        <f t="shared" si="2"/>
        <v>1.0108695652173911</v>
      </c>
      <c r="I31" s="66">
        <v>213</v>
      </c>
      <c r="J31" s="68">
        <f t="shared" si="3"/>
        <v>0.9922360248447204</v>
      </c>
      <c r="K31" s="66">
        <v>230</v>
      </c>
      <c r="L31" s="68">
        <f t="shared" si="4"/>
        <v>1.0714285714285714</v>
      </c>
      <c r="M31" s="66">
        <v>226</v>
      </c>
      <c r="N31" s="68">
        <f t="shared" si="5"/>
        <v>1.0527950310559004</v>
      </c>
      <c r="O31" s="66">
        <v>224</v>
      </c>
      <c r="P31" s="68">
        <f t="shared" si="6"/>
        <v>1.0434782608695652</v>
      </c>
      <c r="Q31" s="66">
        <v>208</v>
      </c>
      <c r="R31" s="68">
        <f t="shared" si="7"/>
        <v>0.96894409937888193</v>
      </c>
      <c r="S31" s="66">
        <v>229</v>
      </c>
      <c r="T31" s="68">
        <f t="shared" si="8"/>
        <v>1.0667701863354035</v>
      </c>
      <c r="U31" s="66">
        <v>225</v>
      </c>
      <c r="V31" s="68">
        <f t="shared" si="9"/>
        <v>1.0481366459627328</v>
      </c>
      <c r="W31" s="66">
        <v>222</v>
      </c>
      <c r="X31" s="68">
        <f t="shared" si="10"/>
        <v>1.0341614906832297</v>
      </c>
      <c r="Z31" s="55">
        <f>cálculos!O31</f>
        <v>10</v>
      </c>
      <c r="AA31" s="56">
        <f t="shared" si="11"/>
        <v>1</v>
      </c>
      <c r="AB31" s="55">
        <f>cálculos!P31</f>
        <v>4</v>
      </c>
      <c r="AC31" s="56">
        <f t="shared" si="12"/>
        <v>1</v>
      </c>
    </row>
    <row r="32" spans="1:32" x14ac:dyDescent="0.25">
      <c r="A32" s="66" t="s">
        <v>2</v>
      </c>
      <c r="B32" s="66" t="s">
        <v>36</v>
      </c>
      <c r="C32" s="67">
        <v>147</v>
      </c>
      <c r="D32" s="67">
        <f t="shared" si="0"/>
        <v>85.75</v>
      </c>
      <c r="E32" s="66">
        <v>63</v>
      </c>
      <c r="F32" s="68">
        <f t="shared" si="1"/>
        <v>0.73469387755102045</v>
      </c>
      <c r="G32" s="66">
        <v>66</v>
      </c>
      <c r="H32" s="68">
        <f t="shared" si="2"/>
        <v>0.76967930029154519</v>
      </c>
      <c r="I32" s="66">
        <v>66</v>
      </c>
      <c r="J32" s="68">
        <f t="shared" si="3"/>
        <v>0.76967930029154519</v>
      </c>
      <c r="K32" s="66">
        <v>73</v>
      </c>
      <c r="L32" s="68">
        <f t="shared" si="4"/>
        <v>0.85131195335276966</v>
      </c>
      <c r="M32" s="66">
        <v>72</v>
      </c>
      <c r="N32" s="68">
        <f t="shared" si="5"/>
        <v>0.83965014577259478</v>
      </c>
      <c r="O32" s="66">
        <v>72</v>
      </c>
      <c r="P32" s="68">
        <f t="shared" si="6"/>
        <v>0.83965014577259478</v>
      </c>
      <c r="Q32" s="66">
        <v>66</v>
      </c>
      <c r="R32" s="68">
        <f t="shared" si="7"/>
        <v>0.76967930029154519</v>
      </c>
      <c r="S32" s="66">
        <v>77</v>
      </c>
      <c r="T32" s="68">
        <f t="shared" si="8"/>
        <v>0.89795918367346939</v>
      </c>
      <c r="U32" s="66">
        <v>82</v>
      </c>
      <c r="V32" s="68">
        <f t="shared" si="9"/>
        <v>0.95626822157434399</v>
      </c>
      <c r="W32" s="66">
        <v>76</v>
      </c>
      <c r="X32" s="68">
        <f t="shared" si="10"/>
        <v>0.88629737609329451</v>
      </c>
      <c r="Z32" s="55">
        <f>cálculos!O32</f>
        <v>1</v>
      </c>
      <c r="AA32" s="56">
        <f t="shared" si="11"/>
        <v>0.1</v>
      </c>
      <c r="AB32" s="55">
        <f>cálculos!P32</f>
        <v>1</v>
      </c>
      <c r="AC32" s="56">
        <f t="shared" si="12"/>
        <v>0.25</v>
      </c>
    </row>
    <row r="33" spans="1:29" x14ac:dyDescent="0.25">
      <c r="A33" s="66" t="s">
        <v>5</v>
      </c>
      <c r="B33" s="66" t="s">
        <v>37</v>
      </c>
      <c r="C33" s="67">
        <v>130</v>
      </c>
      <c r="D33" s="67">
        <f t="shared" si="0"/>
        <v>75.833333333333343</v>
      </c>
      <c r="E33" s="66">
        <v>49</v>
      </c>
      <c r="F33" s="68">
        <f t="shared" si="1"/>
        <v>0.64615384615384608</v>
      </c>
      <c r="G33" s="66">
        <v>54</v>
      </c>
      <c r="H33" s="68">
        <f t="shared" si="2"/>
        <v>0.712087912087912</v>
      </c>
      <c r="I33" s="66">
        <v>58</v>
      </c>
      <c r="J33" s="68">
        <f t="shared" si="3"/>
        <v>0.76483516483516478</v>
      </c>
      <c r="K33" s="66">
        <v>59</v>
      </c>
      <c r="L33" s="68">
        <f t="shared" si="4"/>
        <v>0.77802197802197792</v>
      </c>
      <c r="M33" s="66">
        <v>62</v>
      </c>
      <c r="N33" s="68">
        <f t="shared" si="5"/>
        <v>0.81758241758241745</v>
      </c>
      <c r="O33" s="66">
        <v>61</v>
      </c>
      <c r="P33" s="68">
        <f t="shared" si="6"/>
        <v>0.80439560439560431</v>
      </c>
      <c r="Q33" s="66">
        <v>61</v>
      </c>
      <c r="R33" s="68">
        <f t="shared" si="7"/>
        <v>0.80439560439560431</v>
      </c>
      <c r="S33" s="66">
        <v>74</v>
      </c>
      <c r="T33" s="68">
        <f t="shared" si="8"/>
        <v>0.97582417582417569</v>
      </c>
      <c r="U33" s="66">
        <v>71</v>
      </c>
      <c r="V33" s="68">
        <f t="shared" si="9"/>
        <v>0.93626373626373616</v>
      </c>
      <c r="W33" s="66">
        <v>80</v>
      </c>
      <c r="X33" s="68">
        <f t="shared" si="10"/>
        <v>1.0549450549450547</v>
      </c>
      <c r="Z33" s="55">
        <f>cálculos!O33</f>
        <v>2</v>
      </c>
      <c r="AA33" s="56">
        <f t="shared" si="11"/>
        <v>0.2</v>
      </c>
      <c r="AB33" s="55">
        <f>cálculos!P33</f>
        <v>0</v>
      </c>
      <c r="AC33" s="56">
        <f t="shared" si="12"/>
        <v>0</v>
      </c>
    </row>
    <row r="34" spans="1:29" x14ac:dyDescent="0.25">
      <c r="A34" s="66" t="s">
        <v>5</v>
      </c>
      <c r="B34" s="66" t="s">
        <v>38</v>
      </c>
      <c r="C34" s="67">
        <v>118</v>
      </c>
      <c r="D34" s="67">
        <f t="shared" si="0"/>
        <v>68.833333333333343</v>
      </c>
      <c r="E34" s="66">
        <v>41</v>
      </c>
      <c r="F34" s="68">
        <f t="shared" si="1"/>
        <v>0.595641646489104</v>
      </c>
      <c r="G34" s="66">
        <v>62</v>
      </c>
      <c r="H34" s="68">
        <f t="shared" si="2"/>
        <v>0.90072639225181583</v>
      </c>
      <c r="I34" s="66">
        <v>62</v>
      </c>
      <c r="J34" s="68">
        <f t="shared" si="3"/>
        <v>0.90072639225181583</v>
      </c>
      <c r="K34" s="66">
        <v>81</v>
      </c>
      <c r="L34" s="68">
        <f t="shared" si="4"/>
        <v>1.1767554479418885</v>
      </c>
      <c r="M34" s="66">
        <v>82</v>
      </c>
      <c r="N34" s="68">
        <f t="shared" si="5"/>
        <v>1.191283292978208</v>
      </c>
      <c r="O34" s="66">
        <v>74</v>
      </c>
      <c r="P34" s="68">
        <f t="shared" si="6"/>
        <v>1.0750605326876512</v>
      </c>
      <c r="Q34" s="66">
        <v>71</v>
      </c>
      <c r="R34" s="68">
        <f t="shared" si="7"/>
        <v>1.0314769975786924</v>
      </c>
      <c r="S34" s="66">
        <v>67</v>
      </c>
      <c r="T34" s="68">
        <f t="shared" si="8"/>
        <v>0.97336561743341388</v>
      </c>
      <c r="U34" s="66">
        <v>72</v>
      </c>
      <c r="V34" s="68">
        <f t="shared" si="9"/>
        <v>1.0460048426150119</v>
      </c>
      <c r="W34" s="66">
        <v>59</v>
      </c>
      <c r="X34" s="68">
        <f t="shared" si="10"/>
        <v>0.85714285714285698</v>
      </c>
      <c r="Z34" s="55">
        <f>cálculos!O34</f>
        <v>6</v>
      </c>
      <c r="AA34" s="56">
        <f t="shared" si="11"/>
        <v>0.60000000000000009</v>
      </c>
      <c r="AB34" s="55">
        <f>cálculos!P34</f>
        <v>2</v>
      </c>
      <c r="AC34" s="56">
        <f t="shared" si="12"/>
        <v>0.5</v>
      </c>
    </row>
    <row r="35" spans="1:29" x14ac:dyDescent="0.25">
      <c r="A35" s="66" t="s">
        <v>5</v>
      </c>
      <c r="B35" s="66" t="s">
        <v>39</v>
      </c>
      <c r="C35" s="67">
        <v>179</v>
      </c>
      <c r="D35" s="67">
        <f t="shared" si="0"/>
        <v>104.41666666666666</v>
      </c>
      <c r="E35" s="66">
        <v>103</v>
      </c>
      <c r="F35" s="68">
        <f t="shared" si="1"/>
        <v>0.98643256185155637</v>
      </c>
      <c r="G35" s="66">
        <v>99</v>
      </c>
      <c r="H35" s="68">
        <f t="shared" si="2"/>
        <v>0.94812450119712699</v>
      </c>
      <c r="I35" s="66">
        <v>98</v>
      </c>
      <c r="J35" s="68">
        <f t="shared" si="3"/>
        <v>0.93854748603351967</v>
      </c>
      <c r="K35" s="66">
        <v>113</v>
      </c>
      <c r="L35" s="68">
        <f t="shared" si="4"/>
        <v>1.0822027134876298</v>
      </c>
      <c r="M35" s="66">
        <v>105</v>
      </c>
      <c r="N35" s="68">
        <f t="shared" si="5"/>
        <v>1.005586592178771</v>
      </c>
      <c r="O35" s="66">
        <v>95</v>
      </c>
      <c r="P35" s="68">
        <f t="shared" si="6"/>
        <v>0.90981644054269761</v>
      </c>
      <c r="Q35" s="66">
        <v>105</v>
      </c>
      <c r="R35" s="68">
        <f t="shared" si="7"/>
        <v>1.005586592178771</v>
      </c>
      <c r="S35" s="66">
        <v>120</v>
      </c>
      <c r="T35" s="68">
        <f t="shared" si="8"/>
        <v>1.1492418196328811</v>
      </c>
      <c r="U35" s="66">
        <v>101</v>
      </c>
      <c r="V35" s="68">
        <f t="shared" si="9"/>
        <v>0.96727853152434162</v>
      </c>
      <c r="W35" s="66">
        <v>106</v>
      </c>
      <c r="X35" s="68">
        <f t="shared" si="10"/>
        <v>1.0151636073423784</v>
      </c>
      <c r="Z35" s="55">
        <f>cálculos!O35</f>
        <v>7</v>
      </c>
      <c r="AA35" s="56">
        <f t="shared" si="11"/>
        <v>0.70000000000000007</v>
      </c>
      <c r="AB35" s="55">
        <f>cálculos!P35</f>
        <v>2</v>
      </c>
      <c r="AC35" s="56">
        <f t="shared" si="12"/>
        <v>0.5</v>
      </c>
    </row>
    <row r="36" spans="1:29" x14ac:dyDescent="0.25">
      <c r="A36" s="66" t="s">
        <v>2</v>
      </c>
      <c r="B36" s="66" t="s">
        <v>40</v>
      </c>
      <c r="C36" s="67">
        <v>142</v>
      </c>
      <c r="D36" s="67">
        <f t="shared" si="0"/>
        <v>82.833333333333343</v>
      </c>
      <c r="E36" s="66">
        <v>74</v>
      </c>
      <c r="F36" s="68">
        <f t="shared" si="1"/>
        <v>0.89336016096579463</v>
      </c>
      <c r="G36" s="66">
        <v>91</v>
      </c>
      <c r="H36" s="68">
        <f t="shared" si="2"/>
        <v>1.0985915492957745</v>
      </c>
      <c r="I36" s="66">
        <v>91</v>
      </c>
      <c r="J36" s="68">
        <f t="shared" si="3"/>
        <v>1.0985915492957745</v>
      </c>
      <c r="K36" s="66">
        <v>88</v>
      </c>
      <c r="L36" s="68">
        <f t="shared" si="4"/>
        <v>1.0623742454728369</v>
      </c>
      <c r="M36" s="66">
        <v>90</v>
      </c>
      <c r="N36" s="68">
        <f t="shared" si="5"/>
        <v>1.0865191146881286</v>
      </c>
      <c r="O36" s="66">
        <v>93</v>
      </c>
      <c r="P36" s="68">
        <f t="shared" si="6"/>
        <v>1.1227364185110662</v>
      </c>
      <c r="Q36" s="66">
        <v>82</v>
      </c>
      <c r="R36" s="68">
        <f t="shared" si="7"/>
        <v>0.9899396378269617</v>
      </c>
      <c r="S36" s="66">
        <v>78</v>
      </c>
      <c r="T36" s="68">
        <f t="shared" si="8"/>
        <v>0.94164989939637811</v>
      </c>
      <c r="U36" s="66">
        <v>77</v>
      </c>
      <c r="V36" s="68">
        <f t="shared" si="9"/>
        <v>0.92957746478873227</v>
      </c>
      <c r="W36" s="66">
        <v>80</v>
      </c>
      <c r="X36" s="68">
        <f t="shared" si="10"/>
        <v>0.96579476861166991</v>
      </c>
      <c r="Z36" s="55">
        <f>cálculos!O36</f>
        <v>7</v>
      </c>
      <c r="AA36" s="56">
        <f t="shared" si="11"/>
        <v>0.70000000000000007</v>
      </c>
      <c r="AB36" s="55">
        <f>cálculos!P36</f>
        <v>3</v>
      </c>
      <c r="AC36" s="56">
        <f t="shared" si="12"/>
        <v>0.75</v>
      </c>
    </row>
    <row r="37" spans="1:29" x14ac:dyDescent="0.25">
      <c r="A37" s="66" t="s">
        <v>5</v>
      </c>
      <c r="B37" s="66" t="s">
        <v>41</v>
      </c>
      <c r="C37" s="67">
        <v>556</v>
      </c>
      <c r="D37" s="67">
        <f t="shared" si="0"/>
        <v>324.33333333333337</v>
      </c>
      <c r="E37" s="66">
        <v>180</v>
      </c>
      <c r="F37" s="68">
        <f t="shared" si="1"/>
        <v>0.55498458376156212</v>
      </c>
      <c r="G37" s="66">
        <v>272</v>
      </c>
      <c r="H37" s="68">
        <f t="shared" si="2"/>
        <v>0.83864337101747166</v>
      </c>
      <c r="I37" s="66">
        <v>259</v>
      </c>
      <c r="J37" s="68">
        <f t="shared" si="3"/>
        <v>0.79856115107913661</v>
      </c>
      <c r="K37" s="66">
        <v>273</v>
      </c>
      <c r="L37" s="68">
        <f t="shared" si="4"/>
        <v>0.84172661870503585</v>
      </c>
      <c r="M37" s="66">
        <v>266</v>
      </c>
      <c r="N37" s="68">
        <f t="shared" si="5"/>
        <v>0.82014388489208623</v>
      </c>
      <c r="O37" s="66">
        <v>242</v>
      </c>
      <c r="P37" s="68">
        <f t="shared" si="6"/>
        <v>0.7461459403905446</v>
      </c>
      <c r="Q37" s="66">
        <v>202</v>
      </c>
      <c r="R37" s="68">
        <f t="shared" si="7"/>
        <v>0.62281603288797527</v>
      </c>
      <c r="S37" s="66">
        <v>210</v>
      </c>
      <c r="T37" s="68">
        <f t="shared" si="8"/>
        <v>0.64748201438848918</v>
      </c>
      <c r="U37" s="66">
        <v>245</v>
      </c>
      <c r="V37" s="68">
        <f t="shared" si="9"/>
        <v>0.75539568345323738</v>
      </c>
      <c r="W37" s="66">
        <v>160</v>
      </c>
      <c r="X37" s="68">
        <f t="shared" si="10"/>
        <v>0.49331963001027745</v>
      </c>
      <c r="Z37" s="55">
        <f>cálculos!O37</f>
        <v>0</v>
      </c>
      <c r="AA37" s="56">
        <f t="shared" si="11"/>
        <v>0</v>
      </c>
      <c r="AB37" s="55">
        <f>cálculos!P37</f>
        <v>0</v>
      </c>
      <c r="AC37" s="56">
        <f t="shared" si="12"/>
        <v>0</v>
      </c>
    </row>
    <row r="38" spans="1:29" x14ac:dyDescent="0.25">
      <c r="A38" s="66" t="s">
        <v>2</v>
      </c>
      <c r="B38" s="66" t="s">
        <v>42</v>
      </c>
      <c r="C38" s="67">
        <v>104</v>
      </c>
      <c r="D38" s="67">
        <f t="shared" si="0"/>
        <v>60.666666666666664</v>
      </c>
      <c r="E38" s="66">
        <v>66</v>
      </c>
      <c r="F38" s="68">
        <f t="shared" si="1"/>
        <v>1.087912087912088</v>
      </c>
      <c r="G38" s="66">
        <v>61</v>
      </c>
      <c r="H38" s="68">
        <f t="shared" si="2"/>
        <v>1.0054945054945055</v>
      </c>
      <c r="I38" s="66">
        <v>61</v>
      </c>
      <c r="J38" s="68">
        <f t="shared" si="3"/>
        <v>1.0054945054945055</v>
      </c>
      <c r="K38" s="66">
        <v>62</v>
      </c>
      <c r="L38" s="68">
        <f t="shared" si="4"/>
        <v>1.0219780219780221</v>
      </c>
      <c r="M38" s="66">
        <v>66</v>
      </c>
      <c r="N38" s="68">
        <f t="shared" si="5"/>
        <v>1.087912087912088</v>
      </c>
      <c r="O38" s="66">
        <v>61</v>
      </c>
      <c r="P38" s="68">
        <f t="shared" si="6"/>
        <v>1.0054945054945055</v>
      </c>
      <c r="Q38" s="66">
        <v>68</v>
      </c>
      <c r="R38" s="68">
        <f t="shared" si="7"/>
        <v>1.1208791208791209</v>
      </c>
      <c r="S38" s="66">
        <v>61</v>
      </c>
      <c r="T38" s="68">
        <f t="shared" si="8"/>
        <v>1.0054945054945055</v>
      </c>
      <c r="U38" s="66">
        <v>76</v>
      </c>
      <c r="V38" s="68">
        <f t="shared" si="9"/>
        <v>1.2527472527472527</v>
      </c>
      <c r="W38" s="66">
        <v>61</v>
      </c>
      <c r="X38" s="68">
        <f t="shared" si="10"/>
        <v>1.0054945054945055</v>
      </c>
      <c r="Z38" s="55">
        <f>cálculos!O38</f>
        <v>10</v>
      </c>
      <c r="AA38" s="56">
        <f t="shared" si="11"/>
        <v>1</v>
      </c>
      <c r="AB38" s="55">
        <f>cálculos!P38</f>
        <v>4</v>
      </c>
      <c r="AC38" s="56">
        <f t="shared" si="12"/>
        <v>1</v>
      </c>
    </row>
    <row r="39" spans="1:29" x14ac:dyDescent="0.25">
      <c r="A39" s="66" t="s">
        <v>5</v>
      </c>
      <c r="B39" s="66" t="s">
        <v>43</v>
      </c>
      <c r="C39" s="67">
        <v>446</v>
      </c>
      <c r="D39" s="67">
        <f t="shared" si="0"/>
        <v>260.16666666666663</v>
      </c>
      <c r="E39" s="66">
        <v>220</v>
      </c>
      <c r="F39" s="68">
        <f t="shared" si="1"/>
        <v>0.84561178731582332</v>
      </c>
      <c r="G39" s="66">
        <v>207</v>
      </c>
      <c r="H39" s="68">
        <f t="shared" si="2"/>
        <v>0.7956438180653429</v>
      </c>
      <c r="I39" s="66">
        <v>206</v>
      </c>
      <c r="J39" s="68">
        <f t="shared" si="3"/>
        <v>0.79180012812299816</v>
      </c>
      <c r="K39" s="66">
        <v>226</v>
      </c>
      <c r="L39" s="68">
        <f t="shared" si="4"/>
        <v>0.86867392696989121</v>
      </c>
      <c r="M39" s="66">
        <v>222</v>
      </c>
      <c r="N39" s="68">
        <f t="shared" si="5"/>
        <v>0.85329916720051258</v>
      </c>
      <c r="O39" s="66">
        <v>225</v>
      </c>
      <c r="P39" s="68">
        <f t="shared" si="6"/>
        <v>0.86483023702754658</v>
      </c>
      <c r="Q39" s="66">
        <v>193</v>
      </c>
      <c r="R39" s="68">
        <f t="shared" si="7"/>
        <v>0.74183215887251774</v>
      </c>
      <c r="S39" s="66">
        <v>222</v>
      </c>
      <c r="T39" s="68">
        <f t="shared" si="8"/>
        <v>0.85329916720051258</v>
      </c>
      <c r="U39" s="66">
        <v>195</v>
      </c>
      <c r="V39" s="68">
        <f t="shared" si="9"/>
        <v>0.749519538757207</v>
      </c>
      <c r="W39" s="66">
        <v>216</v>
      </c>
      <c r="X39" s="68">
        <f t="shared" si="10"/>
        <v>0.83023702754644468</v>
      </c>
      <c r="Z39" s="55">
        <f>cálculos!O39</f>
        <v>0</v>
      </c>
      <c r="AA39" s="56">
        <f t="shared" si="11"/>
        <v>0</v>
      </c>
      <c r="AB39" s="55">
        <f>cálculos!P39</f>
        <v>0</v>
      </c>
      <c r="AC39" s="56">
        <f t="shared" si="12"/>
        <v>0</v>
      </c>
    </row>
    <row r="40" spans="1:29" x14ac:dyDescent="0.25">
      <c r="A40" s="66" t="s">
        <v>3</v>
      </c>
      <c r="B40" s="66" t="s">
        <v>44</v>
      </c>
      <c r="C40" s="67">
        <v>455</v>
      </c>
      <c r="D40" s="67">
        <f t="shared" si="0"/>
        <v>265.41666666666663</v>
      </c>
      <c r="E40" s="66">
        <v>221</v>
      </c>
      <c r="F40" s="68">
        <f t="shared" si="1"/>
        <v>0.8326530612244899</v>
      </c>
      <c r="G40" s="66">
        <v>255</v>
      </c>
      <c r="H40" s="68">
        <f t="shared" si="2"/>
        <v>0.9607535321821038</v>
      </c>
      <c r="I40" s="66">
        <v>256</v>
      </c>
      <c r="J40" s="68">
        <f t="shared" si="3"/>
        <v>0.96452119309262185</v>
      </c>
      <c r="K40" s="66">
        <v>268</v>
      </c>
      <c r="L40" s="68">
        <f t="shared" si="4"/>
        <v>1.0097331240188385</v>
      </c>
      <c r="M40" s="66">
        <v>260</v>
      </c>
      <c r="N40" s="68">
        <f t="shared" si="5"/>
        <v>0.97959183673469397</v>
      </c>
      <c r="O40" s="66">
        <v>250</v>
      </c>
      <c r="P40" s="68">
        <f t="shared" si="6"/>
        <v>0.94191522762951352</v>
      </c>
      <c r="Q40" s="66">
        <v>232</v>
      </c>
      <c r="R40" s="68">
        <f t="shared" si="7"/>
        <v>0.87409733124018851</v>
      </c>
      <c r="S40" s="66">
        <v>252</v>
      </c>
      <c r="T40" s="68">
        <f t="shared" si="8"/>
        <v>0.94945054945054963</v>
      </c>
      <c r="U40" s="66">
        <v>281</v>
      </c>
      <c r="V40" s="68">
        <f t="shared" si="9"/>
        <v>1.0587127158555731</v>
      </c>
      <c r="W40" s="66">
        <v>219</v>
      </c>
      <c r="X40" s="68">
        <f t="shared" si="10"/>
        <v>0.82511773940345379</v>
      </c>
      <c r="Z40" s="55">
        <f>cálculos!O40</f>
        <v>5</v>
      </c>
      <c r="AA40" s="56">
        <f t="shared" si="11"/>
        <v>0.5</v>
      </c>
      <c r="AB40" s="55">
        <f>cálculos!P40</f>
        <v>4</v>
      </c>
      <c r="AC40" s="56">
        <f t="shared" si="12"/>
        <v>1</v>
      </c>
    </row>
    <row r="41" spans="1:29" x14ac:dyDescent="0.25">
      <c r="A41" s="66" t="s">
        <v>5</v>
      </c>
      <c r="B41" s="66" t="s">
        <v>45</v>
      </c>
      <c r="C41" s="67">
        <v>150</v>
      </c>
      <c r="D41" s="67">
        <f t="shared" si="0"/>
        <v>87.5</v>
      </c>
      <c r="E41" s="66">
        <v>32</v>
      </c>
      <c r="F41" s="68">
        <f t="shared" si="1"/>
        <v>0.36571428571428571</v>
      </c>
      <c r="G41" s="66">
        <v>83</v>
      </c>
      <c r="H41" s="68">
        <f t="shared" si="2"/>
        <v>0.94857142857142862</v>
      </c>
      <c r="I41" s="66">
        <v>86</v>
      </c>
      <c r="J41" s="68">
        <f t="shared" si="3"/>
        <v>0.98285714285714287</v>
      </c>
      <c r="K41" s="66">
        <v>93</v>
      </c>
      <c r="L41" s="68">
        <f t="shared" si="4"/>
        <v>1.0628571428571429</v>
      </c>
      <c r="M41" s="66">
        <v>86</v>
      </c>
      <c r="N41" s="68">
        <f t="shared" si="5"/>
        <v>0.98285714285714287</v>
      </c>
      <c r="O41" s="66">
        <v>88</v>
      </c>
      <c r="P41" s="68">
        <f t="shared" si="6"/>
        <v>1.0057142857142858</v>
      </c>
      <c r="Q41" s="66">
        <v>78</v>
      </c>
      <c r="R41" s="68">
        <f t="shared" si="7"/>
        <v>0.89142857142857146</v>
      </c>
      <c r="S41" s="66">
        <v>83</v>
      </c>
      <c r="T41" s="68">
        <f t="shared" si="8"/>
        <v>0.94857142857142862</v>
      </c>
      <c r="U41" s="66">
        <v>85</v>
      </c>
      <c r="V41" s="68">
        <f t="shared" si="9"/>
        <v>0.97142857142857142</v>
      </c>
      <c r="W41" s="66">
        <v>75</v>
      </c>
      <c r="X41" s="68">
        <f t="shared" si="10"/>
        <v>0.8571428571428571</v>
      </c>
      <c r="Z41" s="55">
        <f>cálculos!O41</f>
        <v>5</v>
      </c>
      <c r="AA41" s="56">
        <f t="shared" si="11"/>
        <v>0.5</v>
      </c>
      <c r="AB41" s="55">
        <f>cálculos!P41</f>
        <v>3</v>
      </c>
      <c r="AC41" s="56">
        <f t="shared" si="12"/>
        <v>0.75</v>
      </c>
    </row>
    <row r="42" spans="1:29" x14ac:dyDescent="0.25">
      <c r="A42" s="66" t="s">
        <v>2</v>
      </c>
      <c r="B42" s="66" t="s">
        <v>46</v>
      </c>
      <c r="C42" s="67">
        <v>160</v>
      </c>
      <c r="D42" s="67">
        <f t="shared" si="0"/>
        <v>93.333333333333343</v>
      </c>
      <c r="E42" s="66">
        <v>90</v>
      </c>
      <c r="F42" s="68">
        <f t="shared" si="1"/>
        <v>0.96428571428571419</v>
      </c>
      <c r="G42" s="66">
        <v>84</v>
      </c>
      <c r="H42" s="68">
        <f t="shared" si="2"/>
        <v>0.89999999999999991</v>
      </c>
      <c r="I42" s="66">
        <v>83</v>
      </c>
      <c r="J42" s="68">
        <f t="shared" si="3"/>
        <v>0.88928571428571423</v>
      </c>
      <c r="K42" s="66">
        <v>93</v>
      </c>
      <c r="L42" s="68">
        <f t="shared" si="4"/>
        <v>0.99642857142857133</v>
      </c>
      <c r="M42" s="66">
        <v>91</v>
      </c>
      <c r="N42" s="68">
        <f t="shared" si="5"/>
        <v>0.97499999999999987</v>
      </c>
      <c r="O42" s="66">
        <v>84</v>
      </c>
      <c r="P42" s="68">
        <f t="shared" si="6"/>
        <v>0.89999999999999991</v>
      </c>
      <c r="Q42" s="66">
        <v>79</v>
      </c>
      <c r="R42" s="68">
        <f t="shared" si="7"/>
        <v>0.84642857142857131</v>
      </c>
      <c r="S42" s="66">
        <v>81</v>
      </c>
      <c r="T42" s="68">
        <f t="shared" si="8"/>
        <v>0.86785714285714277</v>
      </c>
      <c r="U42" s="66">
        <v>91</v>
      </c>
      <c r="V42" s="68">
        <f t="shared" si="9"/>
        <v>0.97499999999999987</v>
      </c>
      <c r="W42" s="66">
        <v>83</v>
      </c>
      <c r="X42" s="68">
        <f t="shared" si="10"/>
        <v>0.88928571428571423</v>
      </c>
      <c r="Z42" s="55">
        <f>cálculos!O42</f>
        <v>4</v>
      </c>
      <c r="AA42" s="56">
        <f t="shared" si="11"/>
        <v>0.4</v>
      </c>
      <c r="AB42" s="55">
        <f>cálculos!P42</f>
        <v>2</v>
      </c>
      <c r="AC42" s="56">
        <f t="shared" si="12"/>
        <v>0.5</v>
      </c>
    </row>
    <row r="43" spans="1:29" x14ac:dyDescent="0.25">
      <c r="A43" s="66" t="s">
        <v>2</v>
      </c>
      <c r="B43" s="66" t="s">
        <v>47</v>
      </c>
      <c r="C43" s="67">
        <v>96</v>
      </c>
      <c r="D43" s="67">
        <f t="shared" si="0"/>
        <v>56</v>
      </c>
      <c r="E43" s="66">
        <v>73</v>
      </c>
      <c r="F43" s="68">
        <f t="shared" si="1"/>
        <v>1.3035714285714286</v>
      </c>
      <c r="G43" s="66">
        <v>49</v>
      </c>
      <c r="H43" s="68">
        <f t="shared" si="2"/>
        <v>0.875</v>
      </c>
      <c r="I43" s="66">
        <v>48</v>
      </c>
      <c r="J43" s="68">
        <f t="shared" si="3"/>
        <v>0.8571428571428571</v>
      </c>
      <c r="K43" s="66">
        <v>73</v>
      </c>
      <c r="L43" s="68">
        <f t="shared" si="4"/>
        <v>1.3035714285714286</v>
      </c>
      <c r="M43" s="66">
        <v>73</v>
      </c>
      <c r="N43" s="68">
        <f t="shared" si="5"/>
        <v>1.3035714285714286</v>
      </c>
      <c r="O43" s="66">
        <v>64</v>
      </c>
      <c r="P43" s="68">
        <f t="shared" si="6"/>
        <v>1.1428571428571428</v>
      </c>
      <c r="Q43" s="66">
        <v>52</v>
      </c>
      <c r="R43" s="68">
        <f t="shared" si="7"/>
        <v>0.9285714285714286</v>
      </c>
      <c r="S43" s="66">
        <v>50</v>
      </c>
      <c r="T43" s="68">
        <f t="shared" si="8"/>
        <v>0.8928571428571429</v>
      </c>
      <c r="U43" s="66">
        <v>65</v>
      </c>
      <c r="V43" s="68">
        <f t="shared" si="9"/>
        <v>1.1607142857142858</v>
      </c>
      <c r="W43" s="66">
        <v>52</v>
      </c>
      <c r="X43" s="68">
        <f t="shared" si="10"/>
        <v>0.9285714285714286</v>
      </c>
      <c r="Z43" s="55">
        <f>cálculos!O43</f>
        <v>5</v>
      </c>
      <c r="AA43" s="56">
        <f t="shared" si="11"/>
        <v>0.5</v>
      </c>
      <c r="AB43" s="55">
        <f>cálculos!P43</f>
        <v>2</v>
      </c>
      <c r="AC43" s="56">
        <f t="shared" si="12"/>
        <v>0.5</v>
      </c>
    </row>
    <row r="44" spans="1:29" x14ac:dyDescent="0.25">
      <c r="A44" s="66" t="s">
        <v>4</v>
      </c>
      <c r="B44" s="66" t="s">
        <v>48</v>
      </c>
      <c r="C44" s="67">
        <v>2612</v>
      </c>
      <c r="D44" s="67">
        <f t="shared" si="0"/>
        <v>1523.6666666666665</v>
      </c>
      <c r="E44" s="66">
        <v>1654</v>
      </c>
      <c r="F44" s="68">
        <f t="shared" si="1"/>
        <v>1.0855392693064976</v>
      </c>
      <c r="G44" s="66">
        <v>1177</v>
      </c>
      <c r="H44" s="68">
        <f t="shared" si="2"/>
        <v>0.77247866987530089</v>
      </c>
      <c r="I44" s="66">
        <v>1163</v>
      </c>
      <c r="J44" s="68">
        <f t="shared" si="3"/>
        <v>0.76329030846641877</v>
      </c>
      <c r="K44" s="66">
        <v>1244</v>
      </c>
      <c r="L44" s="68">
        <f t="shared" si="4"/>
        <v>0.81645154233209372</v>
      </c>
      <c r="M44" s="66">
        <v>1215</v>
      </c>
      <c r="N44" s="68">
        <f t="shared" si="5"/>
        <v>0.7974185079851237</v>
      </c>
      <c r="O44" s="66">
        <v>1204</v>
      </c>
      <c r="P44" s="68">
        <f t="shared" si="6"/>
        <v>0.79019908116385917</v>
      </c>
      <c r="Q44" s="66">
        <v>1122</v>
      </c>
      <c r="R44" s="68">
        <f t="shared" si="7"/>
        <v>0.73638153576897847</v>
      </c>
      <c r="S44" s="66">
        <v>1181</v>
      </c>
      <c r="T44" s="68">
        <f t="shared" si="8"/>
        <v>0.77510391599212436</v>
      </c>
      <c r="U44" s="66">
        <v>1285</v>
      </c>
      <c r="V44" s="68">
        <f t="shared" si="9"/>
        <v>0.84336031502953412</v>
      </c>
      <c r="W44" s="66">
        <v>1093</v>
      </c>
      <c r="X44" s="68">
        <f t="shared" si="10"/>
        <v>0.71734850142200834</v>
      </c>
      <c r="Z44" s="55">
        <f>cálculos!O44</f>
        <v>1</v>
      </c>
      <c r="AA44" s="56">
        <f t="shared" si="11"/>
        <v>0.1</v>
      </c>
      <c r="AB44" s="55">
        <f>cálculos!P44</f>
        <v>0</v>
      </c>
      <c r="AC44" s="56">
        <f t="shared" si="12"/>
        <v>0</v>
      </c>
    </row>
    <row r="45" spans="1:29" x14ac:dyDescent="0.25">
      <c r="A45" s="66" t="s">
        <v>4</v>
      </c>
      <c r="B45" s="66" t="s">
        <v>49</v>
      </c>
      <c r="C45" s="67">
        <v>174</v>
      </c>
      <c r="D45" s="67">
        <f t="shared" si="0"/>
        <v>101.5</v>
      </c>
      <c r="E45" s="66">
        <v>57</v>
      </c>
      <c r="F45" s="68">
        <f t="shared" si="1"/>
        <v>0.56157635467980294</v>
      </c>
      <c r="G45" s="66">
        <v>83</v>
      </c>
      <c r="H45" s="68">
        <f t="shared" si="2"/>
        <v>0.81773399014778325</v>
      </c>
      <c r="I45" s="66">
        <v>82</v>
      </c>
      <c r="J45" s="68">
        <f t="shared" si="3"/>
        <v>0.80788177339901479</v>
      </c>
      <c r="K45" s="66">
        <v>94</v>
      </c>
      <c r="L45" s="68">
        <f t="shared" si="4"/>
        <v>0.92610837438423643</v>
      </c>
      <c r="M45" s="66">
        <v>94</v>
      </c>
      <c r="N45" s="68">
        <f t="shared" si="5"/>
        <v>0.92610837438423643</v>
      </c>
      <c r="O45" s="66">
        <v>84</v>
      </c>
      <c r="P45" s="68">
        <f t="shared" si="6"/>
        <v>0.82758620689655171</v>
      </c>
      <c r="Q45" s="66">
        <v>74</v>
      </c>
      <c r="R45" s="68">
        <f t="shared" si="7"/>
        <v>0.72906403940886699</v>
      </c>
      <c r="S45" s="66">
        <v>77</v>
      </c>
      <c r="T45" s="68">
        <f t="shared" si="8"/>
        <v>0.75862068965517238</v>
      </c>
      <c r="U45" s="66">
        <v>82</v>
      </c>
      <c r="V45" s="68">
        <f t="shared" si="9"/>
        <v>0.80788177339901479</v>
      </c>
      <c r="W45" s="66">
        <v>79</v>
      </c>
      <c r="X45" s="68">
        <f t="shared" si="10"/>
        <v>0.77832512315270941</v>
      </c>
      <c r="Z45" s="55">
        <f>cálculos!O45</f>
        <v>1</v>
      </c>
      <c r="AA45" s="56">
        <f t="shared" si="11"/>
        <v>0.1</v>
      </c>
      <c r="AB45" s="55">
        <f>cálculos!P45</f>
        <v>0</v>
      </c>
      <c r="AC45" s="56">
        <f t="shared" si="12"/>
        <v>0</v>
      </c>
    </row>
    <row r="46" spans="1:29" x14ac:dyDescent="0.25">
      <c r="A46" s="66" t="s">
        <v>5</v>
      </c>
      <c r="B46" s="66" t="s">
        <v>50</v>
      </c>
      <c r="C46" s="67">
        <v>539</v>
      </c>
      <c r="D46" s="67">
        <f t="shared" si="0"/>
        <v>314.41666666666663</v>
      </c>
      <c r="E46" s="66">
        <v>228</v>
      </c>
      <c r="F46" s="68">
        <f t="shared" si="1"/>
        <v>0.72515239862178649</v>
      </c>
      <c r="G46" s="66">
        <v>295</v>
      </c>
      <c r="H46" s="68">
        <f t="shared" si="2"/>
        <v>0.93824542804134647</v>
      </c>
      <c r="I46" s="66">
        <v>298</v>
      </c>
      <c r="J46" s="68">
        <f t="shared" si="3"/>
        <v>0.94778690697058054</v>
      </c>
      <c r="K46" s="66">
        <v>304</v>
      </c>
      <c r="L46" s="68">
        <f t="shared" si="4"/>
        <v>0.96686986482904858</v>
      </c>
      <c r="M46" s="66">
        <v>299</v>
      </c>
      <c r="N46" s="68">
        <f t="shared" si="5"/>
        <v>0.95096739994699186</v>
      </c>
      <c r="O46" s="66">
        <v>284</v>
      </c>
      <c r="P46" s="68">
        <f t="shared" si="6"/>
        <v>0.90326000530082173</v>
      </c>
      <c r="Q46" s="66">
        <v>234</v>
      </c>
      <c r="R46" s="68">
        <f t="shared" si="7"/>
        <v>0.74423535648025452</v>
      </c>
      <c r="S46" s="66">
        <v>289</v>
      </c>
      <c r="T46" s="68">
        <f t="shared" si="8"/>
        <v>0.91916247018287844</v>
      </c>
      <c r="U46" s="66">
        <v>305</v>
      </c>
      <c r="V46" s="68">
        <f t="shared" si="9"/>
        <v>0.97005035780546001</v>
      </c>
      <c r="W46" s="66">
        <v>259</v>
      </c>
      <c r="X46" s="68">
        <f t="shared" si="10"/>
        <v>0.82374768089053818</v>
      </c>
      <c r="Z46" s="55">
        <f>cálculos!O46</f>
        <v>3</v>
      </c>
      <c r="AA46" s="56">
        <f t="shared" si="11"/>
        <v>0.30000000000000004</v>
      </c>
      <c r="AB46" s="55">
        <f>cálculos!P46</f>
        <v>2</v>
      </c>
      <c r="AC46" s="56">
        <f t="shared" si="12"/>
        <v>0.5</v>
      </c>
    </row>
    <row r="47" spans="1:29" x14ac:dyDescent="0.25">
      <c r="A47" s="66" t="s">
        <v>2</v>
      </c>
      <c r="B47" s="66" t="s">
        <v>51</v>
      </c>
      <c r="C47" s="67">
        <v>249</v>
      </c>
      <c r="D47" s="67">
        <f t="shared" si="0"/>
        <v>145.25</v>
      </c>
      <c r="E47" s="66">
        <v>45</v>
      </c>
      <c r="F47" s="68">
        <f t="shared" si="1"/>
        <v>0.3098106712564544</v>
      </c>
      <c r="G47" s="66">
        <v>108</v>
      </c>
      <c r="H47" s="68">
        <f t="shared" si="2"/>
        <v>0.74354561101549055</v>
      </c>
      <c r="I47" s="66">
        <v>107</v>
      </c>
      <c r="J47" s="68">
        <f t="shared" si="3"/>
        <v>0.73666092943201378</v>
      </c>
      <c r="K47" s="66">
        <v>122</v>
      </c>
      <c r="L47" s="68">
        <f t="shared" si="4"/>
        <v>0.83993115318416522</v>
      </c>
      <c r="M47" s="66">
        <v>117</v>
      </c>
      <c r="N47" s="68">
        <f t="shared" si="5"/>
        <v>0.80550774526678137</v>
      </c>
      <c r="O47" s="66">
        <v>115</v>
      </c>
      <c r="P47" s="68">
        <f t="shared" si="6"/>
        <v>0.79173838209982783</v>
      </c>
      <c r="Q47" s="66">
        <v>96</v>
      </c>
      <c r="R47" s="68">
        <f t="shared" si="7"/>
        <v>0.66092943201376941</v>
      </c>
      <c r="S47" s="66">
        <v>154</v>
      </c>
      <c r="T47" s="68">
        <f t="shared" si="8"/>
        <v>1.0602409638554218</v>
      </c>
      <c r="U47" s="66">
        <v>134</v>
      </c>
      <c r="V47" s="68">
        <f t="shared" si="9"/>
        <v>0.92254733218588636</v>
      </c>
      <c r="W47" s="66">
        <v>114</v>
      </c>
      <c r="X47" s="68">
        <f t="shared" si="10"/>
        <v>0.78485370051635117</v>
      </c>
      <c r="Z47" s="55">
        <f>cálculos!O47</f>
        <v>1</v>
      </c>
      <c r="AA47" s="56">
        <f t="shared" si="11"/>
        <v>0.1</v>
      </c>
      <c r="AB47" s="55">
        <f>cálculos!P47</f>
        <v>0</v>
      </c>
      <c r="AC47" s="56">
        <f t="shared" si="12"/>
        <v>0</v>
      </c>
    </row>
    <row r="48" spans="1:29" x14ac:dyDescent="0.25">
      <c r="A48" s="66" t="s">
        <v>4</v>
      </c>
      <c r="B48" s="66" t="s">
        <v>52</v>
      </c>
      <c r="C48" s="67">
        <v>146</v>
      </c>
      <c r="D48" s="67">
        <f t="shared" si="0"/>
        <v>85.166666666666657</v>
      </c>
      <c r="E48" s="66">
        <v>35</v>
      </c>
      <c r="F48" s="68">
        <f t="shared" si="1"/>
        <v>0.41095890410958907</v>
      </c>
      <c r="G48" s="66">
        <v>69</v>
      </c>
      <c r="H48" s="68">
        <f t="shared" si="2"/>
        <v>0.81017612524461846</v>
      </c>
      <c r="I48" s="66">
        <v>69</v>
      </c>
      <c r="J48" s="68">
        <f t="shared" si="3"/>
        <v>0.81017612524461846</v>
      </c>
      <c r="K48" s="66">
        <v>74</v>
      </c>
      <c r="L48" s="68">
        <f t="shared" si="4"/>
        <v>0.86888454011741689</v>
      </c>
      <c r="M48" s="66">
        <v>73</v>
      </c>
      <c r="N48" s="68">
        <f t="shared" si="5"/>
        <v>0.85714285714285721</v>
      </c>
      <c r="O48" s="66">
        <v>69</v>
      </c>
      <c r="P48" s="68">
        <f t="shared" si="6"/>
        <v>0.81017612524461846</v>
      </c>
      <c r="Q48" s="66">
        <v>82</v>
      </c>
      <c r="R48" s="68">
        <f t="shared" si="7"/>
        <v>0.96281800391389438</v>
      </c>
      <c r="S48" s="66">
        <v>88</v>
      </c>
      <c r="T48" s="68">
        <f t="shared" si="8"/>
        <v>1.0332681017612526</v>
      </c>
      <c r="U48" s="66">
        <v>92</v>
      </c>
      <c r="V48" s="68">
        <f t="shared" si="9"/>
        <v>1.0802348336594914</v>
      </c>
      <c r="W48" s="66">
        <v>86</v>
      </c>
      <c r="X48" s="68">
        <f t="shared" si="10"/>
        <v>1.0097847358121332</v>
      </c>
      <c r="Z48" s="55">
        <f>cálculos!O48</f>
        <v>4</v>
      </c>
      <c r="AA48" s="56">
        <f t="shared" si="11"/>
        <v>0.4</v>
      </c>
      <c r="AB48" s="55">
        <f>cálculos!P48</f>
        <v>1</v>
      </c>
      <c r="AC48" s="56">
        <f t="shared" si="12"/>
        <v>0.25</v>
      </c>
    </row>
    <row r="49" spans="1:29" x14ac:dyDescent="0.25">
      <c r="A49" s="66" t="s">
        <v>5</v>
      </c>
      <c r="B49" s="66" t="s">
        <v>53</v>
      </c>
      <c r="C49" s="67">
        <v>307</v>
      </c>
      <c r="D49" s="67">
        <f t="shared" si="0"/>
        <v>179.08333333333331</v>
      </c>
      <c r="E49" s="66">
        <v>61</v>
      </c>
      <c r="F49" s="68">
        <f t="shared" si="1"/>
        <v>0.34062354583527227</v>
      </c>
      <c r="G49" s="66">
        <v>124</v>
      </c>
      <c r="H49" s="68">
        <f t="shared" si="2"/>
        <v>0.69241507677989766</v>
      </c>
      <c r="I49" s="66">
        <v>124</v>
      </c>
      <c r="J49" s="68">
        <f t="shared" si="3"/>
        <v>0.69241507677989766</v>
      </c>
      <c r="K49" s="66">
        <v>121</v>
      </c>
      <c r="L49" s="68">
        <f t="shared" si="4"/>
        <v>0.67566309911586797</v>
      </c>
      <c r="M49" s="66">
        <v>114</v>
      </c>
      <c r="N49" s="68">
        <f t="shared" si="5"/>
        <v>0.6365751512331318</v>
      </c>
      <c r="O49" s="66">
        <v>118</v>
      </c>
      <c r="P49" s="68">
        <f t="shared" si="6"/>
        <v>0.65891112145183817</v>
      </c>
      <c r="Q49" s="66">
        <v>128</v>
      </c>
      <c r="R49" s="68">
        <f t="shared" si="7"/>
        <v>0.71475104699860403</v>
      </c>
      <c r="S49" s="66">
        <v>138</v>
      </c>
      <c r="T49" s="68">
        <f t="shared" si="8"/>
        <v>0.77059097254537001</v>
      </c>
      <c r="U49" s="66">
        <v>146</v>
      </c>
      <c r="V49" s="68">
        <f t="shared" si="9"/>
        <v>0.81526291298278275</v>
      </c>
      <c r="W49" s="66">
        <v>133</v>
      </c>
      <c r="X49" s="68">
        <f t="shared" si="10"/>
        <v>0.74267100977198708</v>
      </c>
      <c r="Z49" s="55">
        <f>cálculos!O49</f>
        <v>0</v>
      </c>
      <c r="AA49" s="56">
        <f t="shared" si="11"/>
        <v>0</v>
      </c>
      <c r="AB49" s="55">
        <f>cálculos!P49</f>
        <v>0</v>
      </c>
      <c r="AC49" s="56">
        <f t="shared" si="12"/>
        <v>0</v>
      </c>
    </row>
    <row r="50" spans="1:29" x14ac:dyDescent="0.25">
      <c r="A50" s="66" t="s">
        <v>3</v>
      </c>
      <c r="B50" s="66" t="s">
        <v>54</v>
      </c>
      <c r="C50" s="67">
        <v>254</v>
      </c>
      <c r="D50" s="67">
        <f t="shared" si="0"/>
        <v>148.16666666666669</v>
      </c>
      <c r="E50" s="66">
        <v>85</v>
      </c>
      <c r="F50" s="68">
        <f t="shared" si="1"/>
        <v>0.57367829021372319</v>
      </c>
      <c r="G50" s="66">
        <v>153</v>
      </c>
      <c r="H50" s="68">
        <f t="shared" si="2"/>
        <v>1.0326209223847018</v>
      </c>
      <c r="I50" s="66">
        <v>152</v>
      </c>
      <c r="J50" s="68">
        <f t="shared" si="3"/>
        <v>1.0258717660292462</v>
      </c>
      <c r="K50" s="66">
        <v>145</v>
      </c>
      <c r="L50" s="68">
        <f t="shared" si="4"/>
        <v>0.97862767154105723</v>
      </c>
      <c r="M50" s="66">
        <v>145</v>
      </c>
      <c r="N50" s="68">
        <f t="shared" si="5"/>
        <v>0.97862767154105723</v>
      </c>
      <c r="O50" s="66">
        <v>138</v>
      </c>
      <c r="P50" s="68">
        <f t="shared" si="6"/>
        <v>0.93138357705286823</v>
      </c>
      <c r="Q50" s="66">
        <v>155</v>
      </c>
      <c r="R50" s="68">
        <f t="shared" si="7"/>
        <v>1.046119235095613</v>
      </c>
      <c r="S50" s="66">
        <v>154</v>
      </c>
      <c r="T50" s="68">
        <f t="shared" si="8"/>
        <v>1.0393700787401574</v>
      </c>
      <c r="U50" s="66">
        <v>152</v>
      </c>
      <c r="V50" s="68">
        <f t="shared" si="9"/>
        <v>1.0258717660292462</v>
      </c>
      <c r="W50" s="66">
        <v>147</v>
      </c>
      <c r="X50" s="68">
        <f t="shared" si="10"/>
        <v>0.99212598425196841</v>
      </c>
      <c r="Z50" s="55">
        <f>cálculos!O50</f>
        <v>8</v>
      </c>
      <c r="AA50" s="56">
        <f t="shared" si="11"/>
        <v>0.8</v>
      </c>
      <c r="AB50" s="55">
        <f>cálculos!P50</f>
        <v>4</v>
      </c>
      <c r="AC50" s="56">
        <f t="shared" si="12"/>
        <v>1</v>
      </c>
    </row>
    <row r="51" spans="1:29" x14ac:dyDescent="0.25">
      <c r="A51" s="66" t="s">
        <v>3</v>
      </c>
      <c r="B51" s="66" t="s">
        <v>55</v>
      </c>
      <c r="C51" s="67">
        <v>87</v>
      </c>
      <c r="D51" s="67">
        <f t="shared" si="0"/>
        <v>50.75</v>
      </c>
      <c r="E51" s="66">
        <v>2</v>
      </c>
      <c r="F51" s="68">
        <f t="shared" si="1"/>
        <v>3.9408866995073892E-2</v>
      </c>
      <c r="G51" s="66">
        <v>31</v>
      </c>
      <c r="H51" s="68">
        <f t="shared" si="2"/>
        <v>0.61083743842364535</v>
      </c>
      <c r="I51" s="66">
        <v>32</v>
      </c>
      <c r="J51" s="68">
        <f t="shared" si="3"/>
        <v>0.63054187192118227</v>
      </c>
      <c r="K51" s="66">
        <v>35</v>
      </c>
      <c r="L51" s="68">
        <f t="shared" si="4"/>
        <v>0.68965517241379315</v>
      </c>
      <c r="M51" s="66">
        <v>34</v>
      </c>
      <c r="N51" s="68">
        <f t="shared" si="5"/>
        <v>0.66995073891625612</v>
      </c>
      <c r="O51" s="66">
        <v>32</v>
      </c>
      <c r="P51" s="68">
        <f t="shared" si="6"/>
        <v>0.63054187192118227</v>
      </c>
      <c r="Q51" s="66">
        <v>38</v>
      </c>
      <c r="R51" s="68">
        <f t="shared" si="7"/>
        <v>0.74876847290640391</v>
      </c>
      <c r="S51" s="66">
        <v>41</v>
      </c>
      <c r="T51" s="68">
        <f t="shared" si="8"/>
        <v>0.80788177339901479</v>
      </c>
      <c r="U51" s="66">
        <v>46</v>
      </c>
      <c r="V51" s="68">
        <f t="shared" si="9"/>
        <v>0.90640394088669951</v>
      </c>
      <c r="W51" s="66">
        <v>41</v>
      </c>
      <c r="X51" s="68">
        <f t="shared" si="10"/>
        <v>0.80788177339901479</v>
      </c>
      <c r="Z51" s="55">
        <f>cálculos!O51</f>
        <v>0</v>
      </c>
      <c r="AA51" s="56">
        <f t="shared" si="11"/>
        <v>0</v>
      </c>
      <c r="AB51" s="55">
        <f>cálculos!P51</f>
        <v>0</v>
      </c>
      <c r="AC51" s="56">
        <f t="shared" si="12"/>
        <v>0</v>
      </c>
    </row>
    <row r="52" spans="1:29" x14ac:dyDescent="0.25">
      <c r="A52" s="66" t="s">
        <v>5</v>
      </c>
      <c r="B52" s="66" t="s">
        <v>56</v>
      </c>
      <c r="C52" s="67">
        <v>192</v>
      </c>
      <c r="D52" s="67">
        <f t="shared" si="0"/>
        <v>112</v>
      </c>
      <c r="E52" s="66">
        <v>114</v>
      </c>
      <c r="F52" s="68">
        <f t="shared" si="1"/>
        <v>1.0178571428571428</v>
      </c>
      <c r="G52" s="66">
        <v>117</v>
      </c>
      <c r="H52" s="68">
        <f t="shared" si="2"/>
        <v>1.0446428571428572</v>
      </c>
      <c r="I52" s="66">
        <v>116</v>
      </c>
      <c r="J52" s="68">
        <f t="shared" si="3"/>
        <v>1.0357142857142858</v>
      </c>
      <c r="K52" s="66">
        <v>133</v>
      </c>
      <c r="L52" s="68">
        <f t="shared" si="4"/>
        <v>1.1875</v>
      </c>
      <c r="M52" s="66">
        <v>131</v>
      </c>
      <c r="N52" s="68">
        <f t="shared" si="5"/>
        <v>1.1696428571428572</v>
      </c>
      <c r="O52" s="66">
        <v>120</v>
      </c>
      <c r="P52" s="68">
        <f t="shared" si="6"/>
        <v>1.0714285714285714</v>
      </c>
      <c r="Q52" s="66">
        <v>122</v>
      </c>
      <c r="R52" s="68">
        <f t="shared" si="7"/>
        <v>1.0892857142857142</v>
      </c>
      <c r="S52" s="66">
        <v>116</v>
      </c>
      <c r="T52" s="68">
        <f t="shared" si="8"/>
        <v>1.0357142857142858</v>
      </c>
      <c r="U52" s="66">
        <v>115</v>
      </c>
      <c r="V52" s="68">
        <f t="shared" si="9"/>
        <v>1.0267857142857142</v>
      </c>
      <c r="W52" s="66">
        <v>116</v>
      </c>
      <c r="X52" s="68">
        <f t="shared" si="10"/>
        <v>1.0357142857142858</v>
      </c>
      <c r="Z52" s="55">
        <f>cálculos!O52</f>
        <v>10</v>
      </c>
      <c r="AA52" s="56">
        <f t="shared" si="11"/>
        <v>1</v>
      </c>
      <c r="AB52" s="55">
        <f>cálculos!P52</f>
        <v>4</v>
      </c>
      <c r="AC52" s="56">
        <f t="shared" si="12"/>
        <v>1</v>
      </c>
    </row>
    <row r="53" spans="1:29" x14ac:dyDescent="0.25">
      <c r="A53" s="66" t="s">
        <v>5</v>
      </c>
      <c r="B53" s="66" t="s">
        <v>57</v>
      </c>
      <c r="C53" s="67">
        <v>178</v>
      </c>
      <c r="D53" s="67">
        <f t="shared" si="0"/>
        <v>103.83333333333334</v>
      </c>
      <c r="E53" s="66">
        <v>37</v>
      </c>
      <c r="F53" s="68">
        <f t="shared" si="1"/>
        <v>0.35634028892455855</v>
      </c>
      <c r="G53" s="66">
        <v>80</v>
      </c>
      <c r="H53" s="68">
        <f t="shared" si="2"/>
        <v>0.77046548956661309</v>
      </c>
      <c r="I53" s="66">
        <v>80</v>
      </c>
      <c r="J53" s="68">
        <f t="shared" si="3"/>
        <v>0.77046548956661309</v>
      </c>
      <c r="K53" s="66">
        <v>80</v>
      </c>
      <c r="L53" s="68">
        <f t="shared" si="4"/>
        <v>0.77046548956661309</v>
      </c>
      <c r="M53" s="66">
        <v>80</v>
      </c>
      <c r="N53" s="68">
        <f t="shared" si="5"/>
        <v>0.77046548956661309</v>
      </c>
      <c r="O53" s="66">
        <v>80</v>
      </c>
      <c r="P53" s="68">
        <f t="shared" si="6"/>
        <v>0.77046548956661309</v>
      </c>
      <c r="Q53" s="66">
        <v>94</v>
      </c>
      <c r="R53" s="68">
        <f t="shared" si="7"/>
        <v>0.90529695024077039</v>
      </c>
      <c r="S53" s="66">
        <v>114</v>
      </c>
      <c r="T53" s="68">
        <f t="shared" si="8"/>
        <v>1.0979133226324236</v>
      </c>
      <c r="U53" s="66">
        <v>112</v>
      </c>
      <c r="V53" s="68">
        <f t="shared" si="9"/>
        <v>1.0786516853932584</v>
      </c>
      <c r="W53" s="66">
        <v>115</v>
      </c>
      <c r="X53" s="68">
        <f t="shared" si="10"/>
        <v>1.1075441412520064</v>
      </c>
      <c r="Z53" s="55">
        <f>cálculos!O53</f>
        <v>3</v>
      </c>
      <c r="AA53" s="56">
        <f t="shared" si="11"/>
        <v>0.30000000000000004</v>
      </c>
      <c r="AB53" s="55">
        <f>cálculos!P53</f>
        <v>1</v>
      </c>
      <c r="AC53" s="56">
        <f t="shared" si="12"/>
        <v>0.25</v>
      </c>
    </row>
    <row r="54" spans="1:29" x14ac:dyDescent="0.25">
      <c r="A54" s="66" t="s">
        <v>3</v>
      </c>
      <c r="B54" s="66" t="s">
        <v>58</v>
      </c>
      <c r="C54" s="67">
        <v>655</v>
      </c>
      <c r="D54" s="67">
        <f t="shared" si="0"/>
        <v>382.08333333333337</v>
      </c>
      <c r="E54" s="66">
        <v>282</v>
      </c>
      <c r="F54" s="68">
        <f t="shared" si="1"/>
        <v>0.73805888767720818</v>
      </c>
      <c r="G54" s="66">
        <v>348</v>
      </c>
      <c r="H54" s="68">
        <f t="shared" si="2"/>
        <v>0.91079607415485264</v>
      </c>
      <c r="I54" s="66">
        <v>342</v>
      </c>
      <c r="J54" s="68">
        <f t="shared" si="3"/>
        <v>0.89509269356597587</v>
      </c>
      <c r="K54" s="66">
        <v>348</v>
      </c>
      <c r="L54" s="68">
        <f t="shared" si="4"/>
        <v>0.91079607415485264</v>
      </c>
      <c r="M54" s="66">
        <v>351</v>
      </c>
      <c r="N54" s="68">
        <f t="shared" si="5"/>
        <v>0.91864776444929108</v>
      </c>
      <c r="O54" s="66">
        <v>361</v>
      </c>
      <c r="P54" s="68">
        <f t="shared" si="6"/>
        <v>0.94482006543075236</v>
      </c>
      <c r="Q54" s="66">
        <v>330</v>
      </c>
      <c r="R54" s="68">
        <f t="shared" si="7"/>
        <v>0.86368593238822233</v>
      </c>
      <c r="S54" s="66">
        <v>351</v>
      </c>
      <c r="T54" s="68">
        <f t="shared" si="8"/>
        <v>0.91864776444929108</v>
      </c>
      <c r="U54" s="66">
        <v>370</v>
      </c>
      <c r="V54" s="68">
        <f t="shared" si="9"/>
        <v>0.96837513631406746</v>
      </c>
      <c r="W54" s="66">
        <v>344</v>
      </c>
      <c r="X54" s="68">
        <f t="shared" si="10"/>
        <v>0.90032715376226813</v>
      </c>
      <c r="Z54" s="55">
        <f>cálculos!O54</f>
        <v>2</v>
      </c>
      <c r="AA54" s="56">
        <f t="shared" si="11"/>
        <v>0.2</v>
      </c>
      <c r="AB54" s="55">
        <f>cálculos!P54</f>
        <v>1</v>
      </c>
      <c r="AC54" s="56">
        <f t="shared" si="12"/>
        <v>0.25</v>
      </c>
    </row>
    <row r="55" spans="1:29" x14ac:dyDescent="0.25">
      <c r="A55" s="66" t="s">
        <v>4</v>
      </c>
      <c r="B55" s="66" t="s">
        <v>59</v>
      </c>
      <c r="C55" s="67">
        <v>225</v>
      </c>
      <c r="D55" s="67">
        <f t="shared" si="0"/>
        <v>131.25</v>
      </c>
      <c r="E55" s="66">
        <v>61</v>
      </c>
      <c r="F55" s="68">
        <f t="shared" si="1"/>
        <v>0.46476190476190476</v>
      </c>
      <c r="G55" s="66">
        <v>133</v>
      </c>
      <c r="H55" s="68">
        <f t="shared" si="2"/>
        <v>1.0133333333333334</v>
      </c>
      <c r="I55" s="66">
        <v>131</v>
      </c>
      <c r="J55" s="68">
        <f t="shared" si="3"/>
        <v>0.99809523809523815</v>
      </c>
      <c r="K55" s="66">
        <v>123</v>
      </c>
      <c r="L55" s="68">
        <f t="shared" si="4"/>
        <v>0.93714285714285717</v>
      </c>
      <c r="M55" s="66">
        <v>119</v>
      </c>
      <c r="N55" s="68">
        <f t="shared" si="5"/>
        <v>0.90666666666666662</v>
      </c>
      <c r="O55" s="66">
        <v>122</v>
      </c>
      <c r="P55" s="68">
        <f t="shared" si="6"/>
        <v>0.92952380952380953</v>
      </c>
      <c r="Q55" s="66">
        <v>129</v>
      </c>
      <c r="R55" s="68">
        <f t="shared" si="7"/>
        <v>0.98285714285714287</v>
      </c>
      <c r="S55" s="66">
        <v>108</v>
      </c>
      <c r="T55" s="68">
        <f t="shared" si="8"/>
        <v>0.82285714285714284</v>
      </c>
      <c r="U55" s="66">
        <v>115</v>
      </c>
      <c r="V55" s="68">
        <f t="shared" si="9"/>
        <v>0.87619047619047619</v>
      </c>
      <c r="W55" s="66">
        <v>110</v>
      </c>
      <c r="X55" s="68">
        <f t="shared" si="10"/>
        <v>0.83809523809523812</v>
      </c>
      <c r="Z55" s="55">
        <f>cálculos!O55</f>
        <v>4</v>
      </c>
      <c r="AA55" s="56">
        <f t="shared" si="11"/>
        <v>0.4</v>
      </c>
      <c r="AB55" s="55">
        <f>cálculos!P55</f>
        <v>2</v>
      </c>
      <c r="AC55" s="56">
        <f t="shared" si="12"/>
        <v>0.5</v>
      </c>
    </row>
    <row r="56" spans="1:29" x14ac:dyDescent="0.25">
      <c r="A56" s="66" t="s">
        <v>3</v>
      </c>
      <c r="B56" s="66" t="s">
        <v>60</v>
      </c>
      <c r="C56" s="67">
        <v>395</v>
      </c>
      <c r="D56" s="67">
        <f t="shared" si="0"/>
        <v>230.41666666666666</v>
      </c>
      <c r="E56" s="66">
        <v>41</v>
      </c>
      <c r="F56" s="68">
        <f t="shared" si="1"/>
        <v>0.17793851717902351</v>
      </c>
      <c r="G56" s="66">
        <v>176</v>
      </c>
      <c r="H56" s="68">
        <f t="shared" si="2"/>
        <v>0.76383363471971066</v>
      </c>
      <c r="I56" s="66">
        <v>176</v>
      </c>
      <c r="J56" s="68">
        <f t="shared" si="3"/>
        <v>0.76383363471971066</v>
      </c>
      <c r="K56" s="66">
        <v>201</v>
      </c>
      <c r="L56" s="68">
        <f t="shared" si="4"/>
        <v>0.8723327305605787</v>
      </c>
      <c r="M56" s="66">
        <v>193</v>
      </c>
      <c r="N56" s="68">
        <f t="shared" si="5"/>
        <v>0.83761301989150094</v>
      </c>
      <c r="O56" s="66">
        <v>172</v>
      </c>
      <c r="P56" s="68">
        <f t="shared" si="6"/>
        <v>0.74647377938517179</v>
      </c>
      <c r="Q56" s="66">
        <v>155</v>
      </c>
      <c r="R56" s="68">
        <f t="shared" si="7"/>
        <v>0.67269439421338162</v>
      </c>
      <c r="S56" s="66">
        <v>200</v>
      </c>
      <c r="T56" s="68">
        <f t="shared" si="8"/>
        <v>0.86799276672694403</v>
      </c>
      <c r="U56" s="66">
        <v>191</v>
      </c>
      <c r="V56" s="68">
        <f t="shared" si="9"/>
        <v>0.8289330922242315</v>
      </c>
      <c r="W56" s="66">
        <v>176</v>
      </c>
      <c r="X56" s="68">
        <f t="shared" si="10"/>
        <v>0.76383363471971066</v>
      </c>
      <c r="Z56" s="55">
        <f>cálculos!O56</f>
        <v>0</v>
      </c>
      <c r="AA56" s="56">
        <f t="shared" si="11"/>
        <v>0</v>
      </c>
      <c r="AB56" s="55">
        <f>cálculos!P56</f>
        <v>0</v>
      </c>
      <c r="AC56" s="56">
        <f t="shared" si="12"/>
        <v>0</v>
      </c>
    </row>
    <row r="57" spans="1:29" x14ac:dyDescent="0.25">
      <c r="A57" s="66" t="s">
        <v>3</v>
      </c>
      <c r="B57" s="66" t="s">
        <v>61</v>
      </c>
      <c r="C57" s="67">
        <v>345</v>
      </c>
      <c r="D57" s="67">
        <f t="shared" si="0"/>
        <v>201.25</v>
      </c>
      <c r="E57" s="66">
        <v>46</v>
      </c>
      <c r="F57" s="68">
        <f t="shared" si="1"/>
        <v>0.22857142857142856</v>
      </c>
      <c r="G57" s="66">
        <v>143</v>
      </c>
      <c r="H57" s="68">
        <f t="shared" si="2"/>
        <v>0.71055900621118018</v>
      </c>
      <c r="I57" s="66">
        <v>144</v>
      </c>
      <c r="J57" s="68">
        <f t="shared" si="3"/>
        <v>0.71552795031055905</v>
      </c>
      <c r="K57" s="66">
        <v>142</v>
      </c>
      <c r="L57" s="68">
        <f t="shared" si="4"/>
        <v>0.7055900621118012</v>
      </c>
      <c r="M57" s="66">
        <v>132</v>
      </c>
      <c r="N57" s="68">
        <f t="shared" si="5"/>
        <v>0.65590062111801239</v>
      </c>
      <c r="O57" s="66">
        <v>134</v>
      </c>
      <c r="P57" s="68">
        <f t="shared" si="6"/>
        <v>0.66583850931677013</v>
      </c>
      <c r="Q57" s="66">
        <v>145</v>
      </c>
      <c r="R57" s="68">
        <f t="shared" si="7"/>
        <v>0.72049689440993792</v>
      </c>
      <c r="S57" s="66">
        <v>170</v>
      </c>
      <c r="T57" s="68">
        <f t="shared" si="8"/>
        <v>0.84472049689440998</v>
      </c>
      <c r="U57" s="66">
        <v>184</v>
      </c>
      <c r="V57" s="68">
        <f t="shared" si="9"/>
        <v>0.91428571428571426</v>
      </c>
      <c r="W57" s="66">
        <v>158</v>
      </c>
      <c r="X57" s="68">
        <f t="shared" si="10"/>
        <v>0.78509316770186333</v>
      </c>
      <c r="Z57" s="55">
        <f>cálculos!O57</f>
        <v>0</v>
      </c>
      <c r="AA57" s="56">
        <f t="shared" si="11"/>
        <v>0</v>
      </c>
      <c r="AB57" s="55">
        <f>cálculos!P57</f>
        <v>0</v>
      </c>
      <c r="AC57" s="56">
        <f t="shared" si="12"/>
        <v>0</v>
      </c>
    </row>
    <row r="58" spans="1:29" x14ac:dyDescent="0.25">
      <c r="A58" s="66" t="s">
        <v>5</v>
      </c>
      <c r="B58" s="66" t="s">
        <v>62</v>
      </c>
      <c r="C58" s="67">
        <v>312</v>
      </c>
      <c r="D58" s="67">
        <f t="shared" si="0"/>
        <v>182</v>
      </c>
      <c r="E58" s="66">
        <v>110</v>
      </c>
      <c r="F58" s="68">
        <f t="shared" si="1"/>
        <v>0.60439560439560436</v>
      </c>
      <c r="G58" s="66">
        <v>168</v>
      </c>
      <c r="H58" s="68">
        <f t="shared" si="2"/>
        <v>0.92307692307692313</v>
      </c>
      <c r="I58" s="66">
        <v>166</v>
      </c>
      <c r="J58" s="68">
        <f t="shared" si="3"/>
        <v>0.91208791208791207</v>
      </c>
      <c r="K58" s="66">
        <v>156</v>
      </c>
      <c r="L58" s="68">
        <f t="shared" si="4"/>
        <v>0.8571428571428571</v>
      </c>
      <c r="M58" s="66">
        <v>147</v>
      </c>
      <c r="N58" s="68">
        <f t="shared" si="5"/>
        <v>0.80769230769230771</v>
      </c>
      <c r="O58" s="66">
        <v>146</v>
      </c>
      <c r="P58" s="68">
        <f t="shared" si="6"/>
        <v>0.80219780219780223</v>
      </c>
      <c r="Q58" s="66">
        <v>149</v>
      </c>
      <c r="R58" s="68">
        <f t="shared" si="7"/>
        <v>0.81868131868131866</v>
      </c>
      <c r="S58" s="66">
        <v>152</v>
      </c>
      <c r="T58" s="68">
        <f t="shared" si="8"/>
        <v>0.8351648351648352</v>
      </c>
      <c r="U58" s="66">
        <v>152</v>
      </c>
      <c r="V58" s="68">
        <f t="shared" si="9"/>
        <v>0.8351648351648352</v>
      </c>
      <c r="W58" s="66">
        <v>129</v>
      </c>
      <c r="X58" s="68">
        <f t="shared" si="10"/>
        <v>0.70879120879120883</v>
      </c>
      <c r="Z58" s="55">
        <f>cálculos!O58</f>
        <v>0</v>
      </c>
      <c r="AA58" s="56">
        <f t="shared" si="11"/>
        <v>0</v>
      </c>
      <c r="AB58" s="55">
        <f>cálculos!P58</f>
        <v>0</v>
      </c>
      <c r="AC58" s="56">
        <f t="shared" si="12"/>
        <v>0</v>
      </c>
    </row>
    <row r="59" spans="1:29" x14ac:dyDescent="0.25">
      <c r="A59" s="66" t="s">
        <v>3</v>
      </c>
      <c r="B59" s="66" t="s">
        <v>63</v>
      </c>
      <c r="C59" s="67">
        <v>93</v>
      </c>
      <c r="D59" s="67">
        <f t="shared" si="0"/>
        <v>54.25</v>
      </c>
      <c r="E59" s="66">
        <v>3</v>
      </c>
      <c r="F59" s="68">
        <f t="shared" si="1"/>
        <v>5.5299539170506916E-2</v>
      </c>
      <c r="G59" s="66">
        <v>54</v>
      </c>
      <c r="H59" s="68">
        <f t="shared" si="2"/>
        <v>0.99539170506912444</v>
      </c>
      <c r="I59" s="66">
        <v>54</v>
      </c>
      <c r="J59" s="68">
        <f t="shared" si="3"/>
        <v>0.99539170506912444</v>
      </c>
      <c r="K59" s="66">
        <v>56</v>
      </c>
      <c r="L59" s="68">
        <f t="shared" si="4"/>
        <v>1.032258064516129</v>
      </c>
      <c r="M59" s="66">
        <v>56</v>
      </c>
      <c r="N59" s="68">
        <f t="shared" si="5"/>
        <v>1.032258064516129</v>
      </c>
      <c r="O59" s="66">
        <v>59</v>
      </c>
      <c r="P59" s="68">
        <f t="shared" si="6"/>
        <v>1.0875576036866359</v>
      </c>
      <c r="Q59" s="66">
        <v>48</v>
      </c>
      <c r="R59" s="68">
        <f t="shared" si="7"/>
        <v>0.88479262672811065</v>
      </c>
      <c r="S59" s="66">
        <v>56</v>
      </c>
      <c r="T59" s="68">
        <f t="shared" si="8"/>
        <v>1.032258064516129</v>
      </c>
      <c r="U59" s="66">
        <v>50</v>
      </c>
      <c r="V59" s="68">
        <f t="shared" si="9"/>
        <v>0.92165898617511521</v>
      </c>
      <c r="W59" s="66">
        <v>57</v>
      </c>
      <c r="X59" s="68">
        <f t="shared" si="10"/>
        <v>1.0506912442396312</v>
      </c>
      <c r="Z59" s="55">
        <f>cálculos!O59</f>
        <v>7</v>
      </c>
      <c r="AA59" s="56">
        <f t="shared" si="11"/>
        <v>0.70000000000000007</v>
      </c>
      <c r="AB59" s="55">
        <f>cálculos!P59</f>
        <v>3</v>
      </c>
      <c r="AC59" s="56">
        <f t="shared" si="12"/>
        <v>0.75</v>
      </c>
    </row>
    <row r="60" spans="1:29" x14ac:dyDescent="0.25">
      <c r="A60" s="66" t="s">
        <v>5</v>
      </c>
      <c r="B60" s="66" t="s">
        <v>64</v>
      </c>
      <c r="C60" s="67">
        <v>203</v>
      </c>
      <c r="D60" s="67">
        <f t="shared" si="0"/>
        <v>118.41666666666667</v>
      </c>
      <c r="E60" s="66">
        <v>28</v>
      </c>
      <c r="F60" s="68">
        <f t="shared" si="1"/>
        <v>0.23645320197044334</v>
      </c>
      <c r="G60" s="66">
        <v>97</v>
      </c>
      <c r="H60" s="68">
        <f t="shared" si="2"/>
        <v>0.81914144968332159</v>
      </c>
      <c r="I60" s="66">
        <v>97</v>
      </c>
      <c r="J60" s="68">
        <f t="shared" si="3"/>
        <v>0.81914144968332159</v>
      </c>
      <c r="K60" s="66">
        <v>121</v>
      </c>
      <c r="L60" s="68">
        <f t="shared" si="4"/>
        <v>1.0218156228008444</v>
      </c>
      <c r="M60" s="66">
        <v>118</v>
      </c>
      <c r="N60" s="68">
        <f t="shared" si="5"/>
        <v>0.99648135116115411</v>
      </c>
      <c r="O60" s="66">
        <v>109</v>
      </c>
      <c r="P60" s="68">
        <f t="shared" si="6"/>
        <v>0.92047853624208298</v>
      </c>
      <c r="Q60" s="66">
        <v>96</v>
      </c>
      <c r="R60" s="68">
        <f t="shared" si="7"/>
        <v>0.81069669247009146</v>
      </c>
      <c r="S60" s="66">
        <v>125</v>
      </c>
      <c r="T60" s="68">
        <f t="shared" si="8"/>
        <v>1.0555946516537649</v>
      </c>
      <c r="U60" s="66">
        <v>105</v>
      </c>
      <c r="V60" s="68">
        <f t="shared" si="9"/>
        <v>0.88669950738916248</v>
      </c>
      <c r="W60" s="66">
        <v>110</v>
      </c>
      <c r="X60" s="68">
        <f t="shared" si="10"/>
        <v>0.9289232934553131</v>
      </c>
      <c r="Z60" s="55">
        <f>cálculos!O60</f>
        <v>3</v>
      </c>
      <c r="AA60" s="56">
        <f t="shared" si="11"/>
        <v>0.30000000000000004</v>
      </c>
      <c r="AB60" s="55">
        <f>cálculos!P60</f>
        <v>1</v>
      </c>
      <c r="AC60" s="56">
        <f t="shared" si="12"/>
        <v>0.25</v>
      </c>
    </row>
    <row r="61" spans="1:29" x14ac:dyDescent="0.25">
      <c r="A61" s="66" t="s">
        <v>4</v>
      </c>
      <c r="B61" s="66" t="s">
        <v>65</v>
      </c>
      <c r="C61" s="67">
        <v>289</v>
      </c>
      <c r="D61" s="67">
        <f t="shared" si="0"/>
        <v>168.58333333333331</v>
      </c>
      <c r="E61" s="66">
        <v>45</v>
      </c>
      <c r="F61" s="68">
        <f t="shared" si="1"/>
        <v>0.26693030153237768</v>
      </c>
      <c r="G61" s="66">
        <v>164</v>
      </c>
      <c r="H61" s="68">
        <f t="shared" si="2"/>
        <v>0.97281265447355425</v>
      </c>
      <c r="I61" s="66">
        <v>165</v>
      </c>
      <c r="J61" s="68">
        <f t="shared" si="3"/>
        <v>0.97874443895205154</v>
      </c>
      <c r="K61" s="66">
        <v>174</v>
      </c>
      <c r="L61" s="68">
        <f t="shared" si="4"/>
        <v>1.032130499258527</v>
      </c>
      <c r="M61" s="66">
        <v>177</v>
      </c>
      <c r="N61" s="68">
        <f t="shared" si="5"/>
        <v>1.0499258526940189</v>
      </c>
      <c r="O61" s="66">
        <v>175</v>
      </c>
      <c r="P61" s="68">
        <f t="shared" si="6"/>
        <v>1.0380622837370244</v>
      </c>
      <c r="Q61" s="66">
        <v>178</v>
      </c>
      <c r="R61" s="68">
        <f t="shared" si="7"/>
        <v>1.0558576371725161</v>
      </c>
      <c r="S61" s="66">
        <v>180</v>
      </c>
      <c r="T61" s="68">
        <f t="shared" si="8"/>
        <v>1.0677212061295107</v>
      </c>
      <c r="U61" s="66">
        <v>190</v>
      </c>
      <c r="V61" s="68">
        <f t="shared" si="9"/>
        <v>1.1270390509144836</v>
      </c>
      <c r="W61" s="66">
        <v>172</v>
      </c>
      <c r="X61" s="68">
        <f t="shared" si="10"/>
        <v>1.0202669303015326</v>
      </c>
      <c r="Z61" s="55">
        <f>cálculos!O61</f>
        <v>9</v>
      </c>
      <c r="AA61" s="56">
        <f t="shared" si="11"/>
        <v>0.9</v>
      </c>
      <c r="AB61" s="55">
        <f>cálculos!P61</f>
        <v>4</v>
      </c>
      <c r="AC61" s="56">
        <f t="shared" si="12"/>
        <v>1</v>
      </c>
    </row>
    <row r="62" spans="1:29" x14ac:dyDescent="0.25">
      <c r="A62" s="66" t="s">
        <v>5</v>
      </c>
      <c r="B62" s="66" t="s">
        <v>66</v>
      </c>
      <c r="C62" s="67">
        <v>116</v>
      </c>
      <c r="D62" s="67">
        <f t="shared" si="0"/>
        <v>67.666666666666657</v>
      </c>
      <c r="E62" s="66">
        <v>41</v>
      </c>
      <c r="F62" s="68">
        <f t="shared" si="1"/>
        <v>0.60591133004926112</v>
      </c>
      <c r="G62" s="66">
        <v>44</v>
      </c>
      <c r="H62" s="68">
        <f t="shared" si="2"/>
        <v>0.65024630541871931</v>
      </c>
      <c r="I62" s="66">
        <v>46</v>
      </c>
      <c r="J62" s="68">
        <f t="shared" si="3"/>
        <v>0.67980295566502469</v>
      </c>
      <c r="K62" s="66">
        <v>74</v>
      </c>
      <c r="L62" s="68">
        <f t="shared" si="4"/>
        <v>1.0935960591133007</v>
      </c>
      <c r="M62" s="66">
        <v>75</v>
      </c>
      <c r="N62" s="68">
        <f t="shared" si="5"/>
        <v>1.1083743842364533</v>
      </c>
      <c r="O62" s="66">
        <v>64</v>
      </c>
      <c r="P62" s="68">
        <f t="shared" si="6"/>
        <v>0.94581280788177358</v>
      </c>
      <c r="Q62" s="66">
        <v>79</v>
      </c>
      <c r="R62" s="68">
        <f t="shared" si="7"/>
        <v>1.1674876847290643</v>
      </c>
      <c r="S62" s="66">
        <v>71</v>
      </c>
      <c r="T62" s="68">
        <f t="shared" si="8"/>
        <v>1.0492610837438425</v>
      </c>
      <c r="U62" s="66">
        <v>74</v>
      </c>
      <c r="V62" s="68">
        <f t="shared" si="9"/>
        <v>1.0935960591133007</v>
      </c>
      <c r="W62" s="66">
        <v>68</v>
      </c>
      <c r="X62" s="68">
        <f t="shared" si="10"/>
        <v>1.0049261083743843</v>
      </c>
      <c r="Z62" s="55">
        <f>cálculos!O62</f>
        <v>6</v>
      </c>
      <c r="AA62" s="56">
        <f t="shared" si="11"/>
        <v>0.60000000000000009</v>
      </c>
      <c r="AB62" s="55">
        <f>cálculos!P62</f>
        <v>2</v>
      </c>
      <c r="AC62" s="56">
        <f t="shared" si="12"/>
        <v>0.5</v>
      </c>
    </row>
    <row r="63" spans="1:29" x14ac:dyDescent="0.25">
      <c r="A63" s="66" t="s">
        <v>2</v>
      </c>
      <c r="B63" s="66" t="s">
        <v>67</v>
      </c>
      <c r="C63" s="67">
        <v>117</v>
      </c>
      <c r="D63" s="67">
        <f t="shared" si="0"/>
        <v>68.25</v>
      </c>
      <c r="E63" s="66">
        <v>40</v>
      </c>
      <c r="F63" s="68">
        <f t="shared" si="1"/>
        <v>0.58608058608058611</v>
      </c>
      <c r="G63" s="66">
        <v>48</v>
      </c>
      <c r="H63" s="68">
        <f t="shared" si="2"/>
        <v>0.70329670329670335</v>
      </c>
      <c r="I63" s="66">
        <v>48</v>
      </c>
      <c r="J63" s="68">
        <f t="shared" si="3"/>
        <v>0.70329670329670335</v>
      </c>
      <c r="K63" s="66">
        <v>70</v>
      </c>
      <c r="L63" s="68">
        <f t="shared" si="4"/>
        <v>1.0256410256410255</v>
      </c>
      <c r="M63" s="66">
        <v>68</v>
      </c>
      <c r="N63" s="68">
        <f t="shared" si="5"/>
        <v>0.99633699633699635</v>
      </c>
      <c r="O63" s="66">
        <v>61</v>
      </c>
      <c r="P63" s="68">
        <f t="shared" si="6"/>
        <v>0.89377289377289382</v>
      </c>
      <c r="Q63" s="66">
        <v>51</v>
      </c>
      <c r="R63" s="68">
        <f t="shared" si="7"/>
        <v>0.74725274725274726</v>
      </c>
      <c r="S63" s="66">
        <v>63</v>
      </c>
      <c r="T63" s="68">
        <f t="shared" si="8"/>
        <v>0.92307692307692313</v>
      </c>
      <c r="U63" s="66">
        <v>59</v>
      </c>
      <c r="V63" s="68">
        <f t="shared" si="9"/>
        <v>0.86446886446886451</v>
      </c>
      <c r="W63" s="66">
        <v>57</v>
      </c>
      <c r="X63" s="68">
        <f t="shared" si="10"/>
        <v>0.8351648351648352</v>
      </c>
      <c r="Z63" s="55">
        <f>cálculos!O63</f>
        <v>2</v>
      </c>
      <c r="AA63" s="56">
        <f t="shared" si="11"/>
        <v>0.2</v>
      </c>
      <c r="AB63" s="55">
        <f>cálculos!P63</f>
        <v>1</v>
      </c>
      <c r="AC63" s="56">
        <f t="shared" si="12"/>
        <v>0.25</v>
      </c>
    </row>
    <row r="64" spans="1:29" x14ac:dyDescent="0.25">
      <c r="A64" s="66" t="s">
        <v>2</v>
      </c>
      <c r="B64" s="66" t="s">
        <v>68</v>
      </c>
      <c r="C64" s="67">
        <v>715</v>
      </c>
      <c r="D64" s="67">
        <f t="shared" si="0"/>
        <v>417.08333333333337</v>
      </c>
      <c r="E64" s="66">
        <v>345</v>
      </c>
      <c r="F64" s="68">
        <f t="shared" si="1"/>
        <v>0.82717282717282714</v>
      </c>
      <c r="G64" s="66">
        <v>327</v>
      </c>
      <c r="H64" s="68">
        <f t="shared" si="2"/>
        <v>0.78401598401598394</v>
      </c>
      <c r="I64" s="66">
        <v>330</v>
      </c>
      <c r="J64" s="68">
        <f t="shared" si="3"/>
        <v>0.79120879120879117</v>
      </c>
      <c r="K64" s="66">
        <v>366</v>
      </c>
      <c r="L64" s="68">
        <f t="shared" si="4"/>
        <v>0.87752247752247747</v>
      </c>
      <c r="M64" s="66">
        <v>379</v>
      </c>
      <c r="N64" s="68">
        <f t="shared" si="5"/>
        <v>0.90869130869130865</v>
      </c>
      <c r="O64" s="66">
        <v>354</v>
      </c>
      <c r="P64" s="68">
        <f t="shared" si="6"/>
        <v>0.84875124875124863</v>
      </c>
      <c r="Q64" s="66">
        <v>294</v>
      </c>
      <c r="R64" s="68">
        <f t="shared" si="7"/>
        <v>0.70489510489510487</v>
      </c>
      <c r="S64" s="66">
        <v>365</v>
      </c>
      <c r="T64" s="68">
        <f t="shared" si="8"/>
        <v>0.87512487512487502</v>
      </c>
      <c r="U64" s="66">
        <v>318</v>
      </c>
      <c r="V64" s="68">
        <f t="shared" si="9"/>
        <v>0.76243756243756233</v>
      </c>
      <c r="W64" s="66">
        <v>341</v>
      </c>
      <c r="X64" s="68">
        <f t="shared" si="10"/>
        <v>0.81758241758241745</v>
      </c>
      <c r="Z64" s="55">
        <f>cálculos!O64</f>
        <v>1</v>
      </c>
      <c r="AA64" s="56">
        <f t="shared" si="11"/>
        <v>0.1</v>
      </c>
      <c r="AB64" s="55">
        <f>cálculos!P64</f>
        <v>0</v>
      </c>
      <c r="AC64" s="56">
        <f t="shared" si="12"/>
        <v>0</v>
      </c>
    </row>
    <row r="65" spans="1:29" x14ac:dyDescent="0.25">
      <c r="A65" s="66" t="s">
        <v>2</v>
      </c>
      <c r="B65" s="66" t="s">
        <v>69</v>
      </c>
      <c r="C65" s="67">
        <v>312</v>
      </c>
      <c r="D65" s="67">
        <f t="shared" si="0"/>
        <v>182</v>
      </c>
      <c r="E65" s="66">
        <v>137</v>
      </c>
      <c r="F65" s="68">
        <f t="shared" si="1"/>
        <v>0.75274725274725274</v>
      </c>
      <c r="G65" s="66">
        <v>134</v>
      </c>
      <c r="H65" s="68">
        <f t="shared" si="2"/>
        <v>0.73626373626373631</v>
      </c>
      <c r="I65" s="66">
        <v>135</v>
      </c>
      <c r="J65" s="68">
        <f t="shared" si="3"/>
        <v>0.74175824175824179</v>
      </c>
      <c r="K65" s="66">
        <v>125</v>
      </c>
      <c r="L65" s="68">
        <f t="shared" si="4"/>
        <v>0.68681318681318682</v>
      </c>
      <c r="M65" s="66">
        <v>127</v>
      </c>
      <c r="N65" s="68">
        <f t="shared" si="5"/>
        <v>0.69780219780219777</v>
      </c>
      <c r="O65" s="66">
        <v>131</v>
      </c>
      <c r="P65" s="68">
        <f t="shared" si="6"/>
        <v>0.71978021978021978</v>
      </c>
      <c r="Q65" s="66">
        <v>151</v>
      </c>
      <c r="R65" s="68">
        <f t="shared" si="7"/>
        <v>0.82967032967032972</v>
      </c>
      <c r="S65" s="66">
        <v>130</v>
      </c>
      <c r="T65" s="68">
        <f t="shared" si="8"/>
        <v>0.7142857142857143</v>
      </c>
      <c r="U65" s="66">
        <v>161</v>
      </c>
      <c r="V65" s="68">
        <f t="shared" si="9"/>
        <v>0.88461538461538458</v>
      </c>
      <c r="W65" s="66">
        <v>124</v>
      </c>
      <c r="X65" s="68">
        <f t="shared" si="10"/>
        <v>0.68131868131868134</v>
      </c>
      <c r="Z65" s="55">
        <f>cálculos!O65</f>
        <v>0</v>
      </c>
      <c r="AA65" s="56">
        <f t="shared" si="11"/>
        <v>0</v>
      </c>
      <c r="AB65" s="55">
        <f>cálculos!P65</f>
        <v>0</v>
      </c>
      <c r="AC65" s="56">
        <f t="shared" si="12"/>
        <v>0</v>
      </c>
    </row>
    <row r="66" spans="1:29" x14ac:dyDescent="0.25">
      <c r="A66" s="66" t="s">
        <v>4</v>
      </c>
      <c r="B66" s="66" t="s">
        <v>70</v>
      </c>
      <c r="C66" s="67">
        <v>105</v>
      </c>
      <c r="D66" s="67">
        <f t="shared" si="0"/>
        <v>61.25</v>
      </c>
      <c r="E66" s="66">
        <v>38</v>
      </c>
      <c r="F66" s="68">
        <f t="shared" si="1"/>
        <v>0.62040816326530612</v>
      </c>
      <c r="G66" s="66">
        <v>54</v>
      </c>
      <c r="H66" s="68">
        <f t="shared" si="2"/>
        <v>0.88163265306122451</v>
      </c>
      <c r="I66" s="66">
        <v>56</v>
      </c>
      <c r="J66" s="68">
        <f t="shared" si="3"/>
        <v>0.91428571428571426</v>
      </c>
      <c r="K66" s="66">
        <v>51</v>
      </c>
      <c r="L66" s="68">
        <f t="shared" si="4"/>
        <v>0.83265306122448979</v>
      </c>
      <c r="M66" s="66">
        <v>50</v>
      </c>
      <c r="N66" s="68">
        <f t="shared" si="5"/>
        <v>0.81632653061224492</v>
      </c>
      <c r="O66" s="66">
        <v>45</v>
      </c>
      <c r="P66" s="68">
        <f t="shared" si="6"/>
        <v>0.73469387755102045</v>
      </c>
      <c r="Q66" s="66">
        <v>61</v>
      </c>
      <c r="R66" s="68">
        <f t="shared" si="7"/>
        <v>0.99591836734693873</v>
      </c>
      <c r="S66" s="66">
        <v>65</v>
      </c>
      <c r="T66" s="68">
        <f t="shared" si="8"/>
        <v>1.0612244897959184</v>
      </c>
      <c r="U66" s="66">
        <v>70</v>
      </c>
      <c r="V66" s="68">
        <f t="shared" si="9"/>
        <v>1.1428571428571428</v>
      </c>
      <c r="W66" s="66">
        <v>67</v>
      </c>
      <c r="X66" s="68">
        <f t="shared" si="10"/>
        <v>1.0938775510204082</v>
      </c>
      <c r="Z66" s="55">
        <f>cálculos!O66</f>
        <v>4</v>
      </c>
      <c r="AA66" s="56">
        <f t="shared" si="11"/>
        <v>0.4</v>
      </c>
      <c r="AB66" s="55">
        <f>cálculos!P66</f>
        <v>1</v>
      </c>
      <c r="AC66" s="56">
        <f t="shared" si="12"/>
        <v>0.25</v>
      </c>
    </row>
    <row r="67" spans="1:29" x14ac:dyDescent="0.25">
      <c r="A67" s="66" t="s">
        <v>4</v>
      </c>
      <c r="B67" s="66" t="s">
        <v>71</v>
      </c>
      <c r="C67" s="67">
        <v>390</v>
      </c>
      <c r="D67" s="67">
        <f t="shared" ref="D67:D79" si="13">(C67/12)*7</f>
        <v>227.5</v>
      </c>
      <c r="E67" s="66">
        <v>102</v>
      </c>
      <c r="F67" s="68">
        <f t="shared" ref="F67:F79" si="14">E67/D67</f>
        <v>0.44835164835164837</v>
      </c>
      <c r="G67" s="66">
        <v>202</v>
      </c>
      <c r="H67" s="68">
        <f t="shared" ref="H67:H79" si="15">G67/D67</f>
        <v>0.88791208791208787</v>
      </c>
      <c r="I67" s="66">
        <v>201</v>
      </c>
      <c r="J67" s="68">
        <f t="shared" ref="J67:J79" si="16">I67/D67</f>
        <v>0.88351648351648349</v>
      </c>
      <c r="K67" s="66">
        <v>199</v>
      </c>
      <c r="L67" s="68">
        <f t="shared" ref="L67:L79" si="17">K67/D67</f>
        <v>0.87472527472527473</v>
      </c>
      <c r="M67" s="66">
        <v>197</v>
      </c>
      <c r="N67" s="68">
        <f t="shared" ref="N67:N79" si="18">M67/D67</f>
        <v>0.86593406593406597</v>
      </c>
      <c r="O67" s="66">
        <v>184</v>
      </c>
      <c r="P67" s="68">
        <f t="shared" ref="P67:P79" si="19">O67/D67</f>
        <v>0.8087912087912088</v>
      </c>
      <c r="Q67" s="66">
        <v>235</v>
      </c>
      <c r="R67" s="68">
        <f t="shared" ref="R67:R79" si="20">Q67/D67</f>
        <v>1.0329670329670331</v>
      </c>
      <c r="S67" s="66">
        <v>213</v>
      </c>
      <c r="T67" s="68">
        <f t="shared" ref="T67:T79" si="21">S67/D67</f>
        <v>0.93626373626373627</v>
      </c>
      <c r="U67" s="66">
        <v>250</v>
      </c>
      <c r="V67" s="68">
        <f t="shared" ref="V67:V79" si="22">U67/D67</f>
        <v>1.098901098901099</v>
      </c>
      <c r="W67" s="66">
        <v>202</v>
      </c>
      <c r="X67" s="68">
        <f t="shared" ref="X67:X79" si="23">W67/D67</f>
        <v>0.88791208791208787</v>
      </c>
      <c r="Z67" s="55">
        <f>cálculos!O67</f>
        <v>2</v>
      </c>
      <c r="AA67" s="56">
        <f t="shared" ref="AA67:AA85" si="24">Z67*0.1</f>
        <v>0.2</v>
      </c>
      <c r="AB67" s="55">
        <f>cálculos!P67</f>
        <v>1</v>
      </c>
      <c r="AC67" s="56">
        <f t="shared" ref="AC67:AC85" si="25">AB67*0.25</f>
        <v>0.25</v>
      </c>
    </row>
    <row r="68" spans="1:29" x14ac:dyDescent="0.25">
      <c r="A68" s="66" t="s">
        <v>5</v>
      </c>
      <c r="B68" s="66" t="s">
        <v>72</v>
      </c>
      <c r="C68" s="67">
        <v>136</v>
      </c>
      <c r="D68" s="67">
        <f t="shared" si="13"/>
        <v>79.333333333333343</v>
      </c>
      <c r="E68" s="66">
        <v>54</v>
      </c>
      <c r="F68" s="68">
        <f t="shared" si="14"/>
        <v>0.68067226890756294</v>
      </c>
      <c r="G68" s="66">
        <v>76</v>
      </c>
      <c r="H68" s="68">
        <f t="shared" si="15"/>
        <v>0.95798319327731085</v>
      </c>
      <c r="I68" s="66">
        <v>76</v>
      </c>
      <c r="J68" s="68">
        <f t="shared" si="16"/>
        <v>0.95798319327731085</v>
      </c>
      <c r="K68" s="66">
        <v>78</v>
      </c>
      <c r="L68" s="68">
        <f t="shared" si="17"/>
        <v>0.98319327731092421</v>
      </c>
      <c r="M68" s="66">
        <v>77</v>
      </c>
      <c r="N68" s="68">
        <f t="shared" si="18"/>
        <v>0.97058823529411753</v>
      </c>
      <c r="O68" s="66">
        <v>81</v>
      </c>
      <c r="P68" s="68">
        <f t="shared" si="19"/>
        <v>1.0210084033613445</v>
      </c>
      <c r="Q68" s="66">
        <v>52</v>
      </c>
      <c r="R68" s="68">
        <f t="shared" si="20"/>
        <v>0.65546218487394947</v>
      </c>
      <c r="S68" s="66">
        <v>43</v>
      </c>
      <c r="T68" s="68">
        <f t="shared" si="21"/>
        <v>0.54201680672268904</v>
      </c>
      <c r="U68" s="66">
        <v>61</v>
      </c>
      <c r="V68" s="68">
        <f t="shared" si="22"/>
        <v>0.76890756302521002</v>
      </c>
      <c r="W68" s="66">
        <v>42</v>
      </c>
      <c r="X68" s="68">
        <f t="shared" si="23"/>
        <v>0.52941176470588225</v>
      </c>
      <c r="Z68" s="55">
        <f>cálculos!O68</f>
        <v>5</v>
      </c>
      <c r="AA68" s="56">
        <f t="shared" si="24"/>
        <v>0.5</v>
      </c>
      <c r="AB68" s="55">
        <f>cálculos!P68</f>
        <v>3</v>
      </c>
      <c r="AC68" s="56">
        <f t="shared" si="25"/>
        <v>0.75</v>
      </c>
    </row>
    <row r="69" spans="1:29" x14ac:dyDescent="0.25">
      <c r="A69" s="66" t="s">
        <v>3</v>
      </c>
      <c r="B69" s="66" t="s">
        <v>73</v>
      </c>
      <c r="C69" s="67">
        <v>1860</v>
      </c>
      <c r="D69" s="67">
        <f t="shared" si="13"/>
        <v>1085</v>
      </c>
      <c r="E69" s="66">
        <v>1458</v>
      </c>
      <c r="F69" s="68">
        <f t="shared" si="14"/>
        <v>1.3437788018433179</v>
      </c>
      <c r="G69" s="66">
        <v>856</v>
      </c>
      <c r="H69" s="68">
        <f t="shared" si="15"/>
        <v>0.78894009216589867</v>
      </c>
      <c r="I69" s="66">
        <v>842</v>
      </c>
      <c r="J69" s="68">
        <f t="shared" si="16"/>
        <v>0.77603686635944702</v>
      </c>
      <c r="K69" s="66">
        <v>892</v>
      </c>
      <c r="L69" s="68">
        <f t="shared" si="17"/>
        <v>0.8221198156682028</v>
      </c>
      <c r="M69" s="66">
        <v>861</v>
      </c>
      <c r="N69" s="68">
        <f t="shared" si="18"/>
        <v>0.79354838709677422</v>
      </c>
      <c r="O69" s="66">
        <v>842</v>
      </c>
      <c r="P69" s="68">
        <f t="shared" si="19"/>
        <v>0.77603686635944702</v>
      </c>
      <c r="Q69" s="66">
        <v>700</v>
      </c>
      <c r="R69" s="68">
        <f t="shared" si="20"/>
        <v>0.64516129032258063</v>
      </c>
      <c r="S69" s="66">
        <v>916</v>
      </c>
      <c r="T69" s="68">
        <f t="shared" si="21"/>
        <v>0.84423963133640556</v>
      </c>
      <c r="U69" s="66">
        <v>849</v>
      </c>
      <c r="V69" s="68">
        <f t="shared" si="22"/>
        <v>0.78248847926267284</v>
      </c>
      <c r="W69" s="66">
        <v>767</v>
      </c>
      <c r="X69" s="68">
        <f t="shared" si="23"/>
        <v>0.70691244239631335</v>
      </c>
      <c r="Z69" s="55">
        <f>cálculos!O69</f>
        <v>1</v>
      </c>
      <c r="AA69" s="56">
        <f t="shared" si="24"/>
        <v>0.1</v>
      </c>
      <c r="AB69" s="55">
        <f>cálculos!P69</f>
        <v>0</v>
      </c>
      <c r="AC69" s="56">
        <f t="shared" si="25"/>
        <v>0</v>
      </c>
    </row>
    <row r="70" spans="1:29" x14ac:dyDescent="0.25">
      <c r="A70" s="66" t="s">
        <v>4</v>
      </c>
      <c r="B70" s="66" t="s">
        <v>74</v>
      </c>
      <c r="C70" s="67">
        <v>114</v>
      </c>
      <c r="D70" s="67">
        <f t="shared" si="13"/>
        <v>66.5</v>
      </c>
      <c r="E70" s="66">
        <v>52</v>
      </c>
      <c r="F70" s="68">
        <f t="shared" si="14"/>
        <v>0.78195488721804507</v>
      </c>
      <c r="G70" s="66">
        <v>56</v>
      </c>
      <c r="H70" s="68">
        <f t="shared" si="15"/>
        <v>0.84210526315789469</v>
      </c>
      <c r="I70" s="66">
        <v>56</v>
      </c>
      <c r="J70" s="68">
        <f t="shared" si="16"/>
        <v>0.84210526315789469</v>
      </c>
      <c r="K70" s="66">
        <v>65</v>
      </c>
      <c r="L70" s="68">
        <f t="shared" si="17"/>
        <v>0.97744360902255634</v>
      </c>
      <c r="M70" s="66">
        <v>67</v>
      </c>
      <c r="N70" s="68">
        <f t="shared" si="18"/>
        <v>1.0075187969924813</v>
      </c>
      <c r="O70" s="66">
        <v>54</v>
      </c>
      <c r="P70" s="68">
        <f t="shared" si="19"/>
        <v>0.81203007518796988</v>
      </c>
      <c r="Q70" s="66">
        <v>52</v>
      </c>
      <c r="R70" s="68">
        <f t="shared" si="20"/>
        <v>0.78195488721804507</v>
      </c>
      <c r="S70" s="66">
        <v>70</v>
      </c>
      <c r="T70" s="68">
        <f t="shared" si="21"/>
        <v>1.0526315789473684</v>
      </c>
      <c r="U70" s="66">
        <v>70</v>
      </c>
      <c r="V70" s="68">
        <f t="shared" si="22"/>
        <v>1.0526315789473684</v>
      </c>
      <c r="W70" s="66">
        <v>71</v>
      </c>
      <c r="X70" s="68">
        <f t="shared" si="23"/>
        <v>1.0676691729323309</v>
      </c>
      <c r="Z70" s="55">
        <f>cálculos!O70</f>
        <v>5</v>
      </c>
      <c r="AA70" s="56">
        <f t="shared" si="24"/>
        <v>0.5</v>
      </c>
      <c r="AB70" s="55">
        <f>cálculos!P70</f>
        <v>2</v>
      </c>
      <c r="AC70" s="56">
        <f t="shared" si="25"/>
        <v>0.5</v>
      </c>
    </row>
    <row r="71" spans="1:29" x14ac:dyDescent="0.25">
      <c r="A71" s="66" t="s">
        <v>2</v>
      </c>
      <c r="B71" s="66" t="s">
        <v>75</v>
      </c>
      <c r="C71" s="67">
        <v>7421</v>
      </c>
      <c r="D71" s="67">
        <f t="shared" si="13"/>
        <v>4328.9166666666661</v>
      </c>
      <c r="E71" s="66">
        <v>4828</v>
      </c>
      <c r="F71" s="68">
        <f t="shared" si="14"/>
        <v>1.1152905846343391</v>
      </c>
      <c r="G71" s="66">
        <v>3484</v>
      </c>
      <c r="H71" s="68">
        <f t="shared" si="15"/>
        <v>0.80482029761102669</v>
      </c>
      <c r="I71" s="66">
        <v>3483</v>
      </c>
      <c r="J71" s="68">
        <f t="shared" si="16"/>
        <v>0.80458929293318204</v>
      </c>
      <c r="K71" s="66">
        <v>3754</v>
      </c>
      <c r="L71" s="68">
        <f t="shared" si="17"/>
        <v>0.86719156062910285</v>
      </c>
      <c r="M71" s="66">
        <v>3577</v>
      </c>
      <c r="N71" s="68">
        <f t="shared" si="18"/>
        <v>0.82630373265058632</v>
      </c>
      <c r="O71" s="66">
        <v>3324</v>
      </c>
      <c r="P71" s="68">
        <f t="shared" si="19"/>
        <v>0.76785954915587051</v>
      </c>
      <c r="Q71" s="66">
        <v>2954</v>
      </c>
      <c r="R71" s="68">
        <f t="shared" si="20"/>
        <v>0.68238781835332174</v>
      </c>
      <c r="S71" s="66">
        <v>3557</v>
      </c>
      <c r="T71" s="68">
        <f t="shared" si="21"/>
        <v>0.8216836390936918</v>
      </c>
      <c r="U71" s="66">
        <v>3557</v>
      </c>
      <c r="V71" s="68">
        <f t="shared" si="22"/>
        <v>0.8216836390936918</v>
      </c>
      <c r="W71" s="66">
        <v>2448</v>
      </c>
      <c r="X71" s="68">
        <f t="shared" si="23"/>
        <v>0.56549945136389024</v>
      </c>
      <c r="Z71" s="55">
        <f>cálculos!O71</f>
        <v>1</v>
      </c>
      <c r="AA71" s="56">
        <f t="shared" si="24"/>
        <v>0.1</v>
      </c>
      <c r="AB71" s="55">
        <f>cálculos!P71</f>
        <v>0</v>
      </c>
      <c r="AC71" s="56">
        <f t="shared" si="25"/>
        <v>0</v>
      </c>
    </row>
    <row r="72" spans="1:29" x14ac:dyDescent="0.25">
      <c r="A72" s="66" t="s">
        <v>4</v>
      </c>
      <c r="B72" s="66" t="s">
        <v>76</v>
      </c>
      <c r="C72" s="67">
        <v>455</v>
      </c>
      <c r="D72" s="67">
        <f t="shared" si="13"/>
        <v>265.41666666666663</v>
      </c>
      <c r="E72" s="66">
        <v>22</v>
      </c>
      <c r="F72" s="68">
        <f t="shared" si="14"/>
        <v>8.2888540031397187E-2</v>
      </c>
      <c r="G72" s="66">
        <v>227</v>
      </c>
      <c r="H72" s="68">
        <f t="shared" si="15"/>
        <v>0.85525902668759823</v>
      </c>
      <c r="I72" s="66">
        <v>228</v>
      </c>
      <c r="J72" s="68">
        <f t="shared" si="16"/>
        <v>0.85902668759811629</v>
      </c>
      <c r="K72" s="66">
        <v>221</v>
      </c>
      <c r="L72" s="68">
        <f t="shared" si="17"/>
        <v>0.8326530612244899</v>
      </c>
      <c r="M72" s="66">
        <v>215</v>
      </c>
      <c r="N72" s="68">
        <f t="shared" si="18"/>
        <v>0.81004709576138156</v>
      </c>
      <c r="O72" s="66">
        <v>220</v>
      </c>
      <c r="P72" s="68">
        <f t="shared" si="19"/>
        <v>0.82888540031397184</v>
      </c>
      <c r="Q72" s="66">
        <v>197</v>
      </c>
      <c r="R72" s="68">
        <f t="shared" si="20"/>
        <v>0.74222919937205667</v>
      </c>
      <c r="S72" s="66">
        <v>221</v>
      </c>
      <c r="T72" s="68">
        <f t="shared" si="21"/>
        <v>0.8326530612244899</v>
      </c>
      <c r="U72" s="66">
        <v>227</v>
      </c>
      <c r="V72" s="68">
        <f t="shared" si="22"/>
        <v>0.85525902668759823</v>
      </c>
      <c r="W72" s="66">
        <v>196</v>
      </c>
      <c r="X72" s="68">
        <f t="shared" si="23"/>
        <v>0.73846153846153861</v>
      </c>
      <c r="Z72" s="55">
        <f>cálculos!O72</f>
        <v>0</v>
      </c>
      <c r="AA72" s="56">
        <f t="shared" si="24"/>
        <v>0</v>
      </c>
      <c r="AB72" s="55">
        <f>cálculos!P72</f>
        <v>0</v>
      </c>
      <c r="AC72" s="56">
        <f t="shared" si="25"/>
        <v>0</v>
      </c>
    </row>
    <row r="73" spans="1:29" x14ac:dyDescent="0.25">
      <c r="A73" s="66" t="s">
        <v>5</v>
      </c>
      <c r="B73" s="66" t="s">
        <v>77</v>
      </c>
      <c r="C73" s="67">
        <v>246</v>
      </c>
      <c r="D73" s="67">
        <f t="shared" si="13"/>
        <v>143.5</v>
      </c>
      <c r="E73" s="66">
        <v>36</v>
      </c>
      <c r="F73" s="68">
        <f t="shared" si="14"/>
        <v>0.25087108013937282</v>
      </c>
      <c r="G73" s="66">
        <v>129</v>
      </c>
      <c r="H73" s="68">
        <f t="shared" si="15"/>
        <v>0.89895470383275267</v>
      </c>
      <c r="I73" s="66">
        <v>128</v>
      </c>
      <c r="J73" s="68">
        <f t="shared" si="16"/>
        <v>0.89198606271777003</v>
      </c>
      <c r="K73" s="66">
        <v>146</v>
      </c>
      <c r="L73" s="68">
        <f t="shared" si="17"/>
        <v>1.0174216027874565</v>
      </c>
      <c r="M73" s="66">
        <v>146</v>
      </c>
      <c r="N73" s="68">
        <f t="shared" si="18"/>
        <v>1.0174216027874565</v>
      </c>
      <c r="O73" s="66">
        <v>139</v>
      </c>
      <c r="P73" s="68">
        <f t="shared" si="19"/>
        <v>0.96864111498257843</v>
      </c>
      <c r="Q73" s="66">
        <v>140</v>
      </c>
      <c r="R73" s="68">
        <f t="shared" si="20"/>
        <v>0.97560975609756095</v>
      </c>
      <c r="S73" s="66">
        <v>145</v>
      </c>
      <c r="T73" s="68">
        <f t="shared" si="21"/>
        <v>1.0104529616724738</v>
      </c>
      <c r="U73" s="66">
        <v>140</v>
      </c>
      <c r="V73" s="68">
        <f t="shared" si="22"/>
        <v>0.97560975609756095</v>
      </c>
      <c r="W73" s="66">
        <v>124</v>
      </c>
      <c r="X73" s="68">
        <f t="shared" si="23"/>
        <v>0.86411149825783973</v>
      </c>
      <c r="Z73" s="55">
        <f>cálculos!O73</f>
        <v>6</v>
      </c>
      <c r="AA73" s="56">
        <f t="shared" si="24"/>
        <v>0.60000000000000009</v>
      </c>
      <c r="AB73" s="55">
        <f>cálculos!P73</f>
        <v>2</v>
      </c>
      <c r="AC73" s="56">
        <f t="shared" si="25"/>
        <v>0.5</v>
      </c>
    </row>
    <row r="74" spans="1:29" x14ac:dyDescent="0.25">
      <c r="A74" s="66" t="s">
        <v>2</v>
      </c>
      <c r="B74" s="66" t="s">
        <v>78</v>
      </c>
      <c r="C74" s="67">
        <v>338</v>
      </c>
      <c r="D74" s="67">
        <f t="shared" si="13"/>
        <v>197.16666666666669</v>
      </c>
      <c r="E74" s="66">
        <v>328</v>
      </c>
      <c r="F74" s="68">
        <f t="shared" si="14"/>
        <v>1.6635672020287404</v>
      </c>
      <c r="G74" s="66">
        <v>212</v>
      </c>
      <c r="H74" s="68">
        <f t="shared" si="15"/>
        <v>1.0752324598478444</v>
      </c>
      <c r="I74" s="66">
        <v>212</v>
      </c>
      <c r="J74" s="68">
        <f t="shared" si="16"/>
        <v>1.0752324598478444</v>
      </c>
      <c r="K74" s="66">
        <v>224</v>
      </c>
      <c r="L74" s="68">
        <f t="shared" si="17"/>
        <v>1.1360946745562128</v>
      </c>
      <c r="M74" s="66">
        <v>222</v>
      </c>
      <c r="N74" s="68">
        <f t="shared" si="18"/>
        <v>1.1259509721048182</v>
      </c>
      <c r="O74" s="66">
        <v>202</v>
      </c>
      <c r="P74" s="68">
        <f t="shared" si="19"/>
        <v>1.0245139475908707</v>
      </c>
      <c r="Q74" s="66">
        <v>228</v>
      </c>
      <c r="R74" s="68">
        <f t="shared" si="20"/>
        <v>1.1563820794590025</v>
      </c>
      <c r="S74" s="66">
        <v>206</v>
      </c>
      <c r="T74" s="68">
        <f t="shared" si="21"/>
        <v>1.0448013524936601</v>
      </c>
      <c r="U74" s="66">
        <v>201</v>
      </c>
      <c r="V74" s="68">
        <f t="shared" si="22"/>
        <v>1.0194420963651731</v>
      </c>
      <c r="W74" s="66">
        <v>184</v>
      </c>
      <c r="X74" s="68">
        <f t="shared" si="23"/>
        <v>0.93322062552831775</v>
      </c>
      <c r="Z74" s="55">
        <f>cálculos!O74</f>
        <v>9</v>
      </c>
      <c r="AA74" s="56">
        <f t="shared" si="24"/>
        <v>0.9</v>
      </c>
      <c r="AB74" s="55">
        <f>cálculos!P74</f>
        <v>4</v>
      </c>
      <c r="AC74" s="56">
        <f t="shared" si="25"/>
        <v>1</v>
      </c>
    </row>
    <row r="75" spans="1:29" x14ac:dyDescent="0.25">
      <c r="A75" s="66" t="s">
        <v>2</v>
      </c>
      <c r="B75" s="66" t="s">
        <v>79</v>
      </c>
      <c r="C75" s="67">
        <v>1006</v>
      </c>
      <c r="D75" s="67">
        <f t="shared" si="13"/>
        <v>586.83333333333326</v>
      </c>
      <c r="E75" s="66">
        <v>177</v>
      </c>
      <c r="F75" s="68">
        <f t="shared" si="14"/>
        <v>0.30161885827889806</v>
      </c>
      <c r="G75" s="66">
        <v>427</v>
      </c>
      <c r="H75" s="68">
        <f t="shared" si="15"/>
        <v>0.72763419483101399</v>
      </c>
      <c r="I75" s="66">
        <v>424</v>
      </c>
      <c r="J75" s="68">
        <f t="shared" si="16"/>
        <v>0.72252201079238865</v>
      </c>
      <c r="K75" s="66">
        <v>500</v>
      </c>
      <c r="L75" s="68">
        <f t="shared" si="17"/>
        <v>0.85203067310423186</v>
      </c>
      <c r="M75" s="66">
        <v>478</v>
      </c>
      <c r="N75" s="68">
        <f t="shared" si="18"/>
        <v>0.81454132348764563</v>
      </c>
      <c r="O75" s="66">
        <v>457</v>
      </c>
      <c r="P75" s="68">
        <f t="shared" si="19"/>
        <v>0.77875603521726788</v>
      </c>
      <c r="Q75" s="66">
        <v>342</v>
      </c>
      <c r="R75" s="68">
        <f t="shared" si="20"/>
        <v>0.58278898040329463</v>
      </c>
      <c r="S75" s="66">
        <v>464</v>
      </c>
      <c r="T75" s="68">
        <f t="shared" si="21"/>
        <v>0.79068446464072717</v>
      </c>
      <c r="U75" s="66">
        <v>447</v>
      </c>
      <c r="V75" s="68">
        <f t="shared" si="22"/>
        <v>0.76171542175518325</v>
      </c>
      <c r="W75" s="66">
        <v>328</v>
      </c>
      <c r="X75" s="68">
        <f t="shared" si="23"/>
        <v>0.55893212155637606</v>
      </c>
      <c r="Z75" s="55">
        <f>cálculos!O75</f>
        <v>0</v>
      </c>
      <c r="AA75" s="56">
        <f t="shared" si="24"/>
        <v>0</v>
      </c>
      <c r="AB75" s="55">
        <f>cálculos!P75</f>
        <v>0</v>
      </c>
      <c r="AC75" s="56">
        <f t="shared" si="25"/>
        <v>0</v>
      </c>
    </row>
    <row r="76" spans="1:29" x14ac:dyDescent="0.25">
      <c r="A76" s="66" t="s">
        <v>3</v>
      </c>
      <c r="B76" s="66" t="s">
        <v>80</v>
      </c>
      <c r="C76" s="67">
        <v>104</v>
      </c>
      <c r="D76" s="67">
        <f t="shared" si="13"/>
        <v>60.666666666666664</v>
      </c>
      <c r="E76" s="66">
        <v>43</v>
      </c>
      <c r="F76" s="68">
        <f t="shared" si="14"/>
        <v>0.70879120879120883</v>
      </c>
      <c r="G76" s="66">
        <v>69</v>
      </c>
      <c r="H76" s="68">
        <f t="shared" si="15"/>
        <v>1.1373626373626373</v>
      </c>
      <c r="I76" s="66">
        <v>70</v>
      </c>
      <c r="J76" s="68">
        <f t="shared" si="16"/>
        <v>1.153846153846154</v>
      </c>
      <c r="K76" s="66">
        <v>71</v>
      </c>
      <c r="L76" s="68">
        <f t="shared" si="17"/>
        <v>1.1703296703296704</v>
      </c>
      <c r="M76" s="66">
        <v>62</v>
      </c>
      <c r="N76" s="68">
        <f t="shared" si="18"/>
        <v>1.0219780219780221</v>
      </c>
      <c r="O76" s="66">
        <v>65</v>
      </c>
      <c r="P76" s="68">
        <f t="shared" si="19"/>
        <v>1.0714285714285714</v>
      </c>
      <c r="Q76" s="66">
        <v>61</v>
      </c>
      <c r="R76" s="68">
        <f t="shared" si="20"/>
        <v>1.0054945054945055</v>
      </c>
      <c r="S76" s="66">
        <v>73</v>
      </c>
      <c r="T76" s="68">
        <f t="shared" si="21"/>
        <v>1.2032967032967032</v>
      </c>
      <c r="U76" s="66">
        <v>73</v>
      </c>
      <c r="V76" s="68">
        <f t="shared" si="22"/>
        <v>1.2032967032967032</v>
      </c>
      <c r="W76" s="66">
        <v>65</v>
      </c>
      <c r="X76" s="68">
        <f t="shared" si="23"/>
        <v>1.0714285714285714</v>
      </c>
      <c r="Z76" s="55">
        <f>cálculos!O76</f>
        <v>9</v>
      </c>
      <c r="AA76" s="56">
        <f t="shared" si="24"/>
        <v>0.9</v>
      </c>
      <c r="AB76" s="55">
        <f>cálculos!P76</f>
        <v>4</v>
      </c>
      <c r="AC76" s="56">
        <f t="shared" si="25"/>
        <v>1</v>
      </c>
    </row>
    <row r="77" spans="1:29" x14ac:dyDescent="0.25">
      <c r="A77" s="66" t="s">
        <v>4</v>
      </c>
      <c r="B77" s="66" t="s">
        <v>81</v>
      </c>
      <c r="C77" s="67">
        <v>211</v>
      </c>
      <c r="D77" s="67">
        <f t="shared" si="13"/>
        <v>123.08333333333333</v>
      </c>
      <c r="E77" s="66">
        <v>60</v>
      </c>
      <c r="F77" s="68">
        <f t="shared" si="14"/>
        <v>0.48747461069735953</v>
      </c>
      <c r="G77" s="66">
        <v>129</v>
      </c>
      <c r="H77" s="68">
        <f t="shared" si="15"/>
        <v>1.048070412999323</v>
      </c>
      <c r="I77" s="66">
        <v>126</v>
      </c>
      <c r="J77" s="68">
        <f t="shared" si="16"/>
        <v>1.0236966824644551</v>
      </c>
      <c r="K77" s="66">
        <v>116</v>
      </c>
      <c r="L77" s="68">
        <f t="shared" si="17"/>
        <v>0.94245091401489511</v>
      </c>
      <c r="M77" s="66">
        <v>123</v>
      </c>
      <c r="N77" s="68">
        <f t="shared" si="18"/>
        <v>0.99932295192958709</v>
      </c>
      <c r="O77" s="66">
        <v>124</v>
      </c>
      <c r="P77" s="68">
        <f t="shared" si="19"/>
        <v>1.007447528774543</v>
      </c>
      <c r="Q77" s="66">
        <v>123</v>
      </c>
      <c r="R77" s="68">
        <f t="shared" si="20"/>
        <v>0.99932295192958709</v>
      </c>
      <c r="S77" s="66">
        <v>140</v>
      </c>
      <c r="T77" s="68">
        <f t="shared" si="21"/>
        <v>1.1374407582938388</v>
      </c>
      <c r="U77" s="66">
        <v>143</v>
      </c>
      <c r="V77" s="68">
        <f t="shared" si="22"/>
        <v>1.161814488828707</v>
      </c>
      <c r="W77" s="66">
        <v>131</v>
      </c>
      <c r="X77" s="68">
        <f t="shared" si="23"/>
        <v>1.0643195666892349</v>
      </c>
      <c r="Z77" s="55">
        <f>cálculos!O77</f>
        <v>8</v>
      </c>
      <c r="AA77" s="56">
        <f t="shared" si="24"/>
        <v>0.8</v>
      </c>
      <c r="AB77" s="55">
        <f>cálculos!P77</f>
        <v>3</v>
      </c>
      <c r="AC77" s="56">
        <f t="shared" si="25"/>
        <v>0.75</v>
      </c>
    </row>
    <row r="78" spans="1:29" x14ac:dyDescent="0.25">
      <c r="A78" s="66" t="s">
        <v>2</v>
      </c>
      <c r="B78" s="66" t="s">
        <v>82</v>
      </c>
      <c r="C78" s="67">
        <v>5925</v>
      </c>
      <c r="D78" s="67">
        <f t="shared" si="13"/>
        <v>3456.25</v>
      </c>
      <c r="E78" s="66">
        <v>3022</v>
      </c>
      <c r="F78" s="68">
        <f t="shared" si="14"/>
        <v>0.87435804701627484</v>
      </c>
      <c r="G78" s="66">
        <v>2443</v>
      </c>
      <c r="H78" s="68">
        <f t="shared" si="15"/>
        <v>0.70683544303797463</v>
      </c>
      <c r="I78" s="66">
        <v>2460</v>
      </c>
      <c r="J78" s="68">
        <f t="shared" si="16"/>
        <v>0.71175406871609403</v>
      </c>
      <c r="K78" s="66">
        <v>2610</v>
      </c>
      <c r="L78" s="68">
        <f t="shared" si="17"/>
        <v>0.75515370705244123</v>
      </c>
      <c r="M78" s="66">
        <v>2555</v>
      </c>
      <c r="N78" s="68">
        <f t="shared" si="18"/>
        <v>0.73924050632911398</v>
      </c>
      <c r="O78" s="66">
        <v>2447</v>
      </c>
      <c r="P78" s="68">
        <f t="shared" si="19"/>
        <v>0.70799276672694389</v>
      </c>
      <c r="Q78" s="66">
        <v>2415</v>
      </c>
      <c r="R78" s="68">
        <f t="shared" si="20"/>
        <v>0.69873417721518982</v>
      </c>
      <c r="S78" s="66">
        <v>2669</v>
      </c>
      <c r="T78" s="68">
        <f t="shared" si="21"/>
        <v>0.77222423146473784</v>
      </c>
      <c r="U78" s="66">
        <v>2573</v>
      </c>
      <c r="V78" s="68">
        <f t="shared" si="22"/>
        <v>0.74444846292947564</v>
      </c>
      <c r="W78" s="66">
        <v>2141</v>
      </c>
      <c r="X78" s="68">
        <f t="shared" si="23"/>
        <v>0.61945750452079562</v>
      </c>
      <c r="Z78" s="55">
        <f>cálculos!O78</f>
        <v>0</v>
      </c>
      <c r="AA78" s="56">
        <f t="shared" si="24"/>
        <v>0</v>
      </c>
      <c r="AB78" s="55">
        <f>cálculos!P78</f>
        <v>0</v>
      </c>
      <c r="AC78" s="56">
        <f t="shared" si="25"/>
        <v>0</v>
      </c>
    </row>
    <row r="79" spans="1:29" x14ac:dyDescent="0.25">
      <c r="A79" s="66" t="s">
        <v>2</v>
      </c>
      <c r="B79" s="66" t="s">
        <v>83</v>
      </c>
      <c r="C79" s="67">
        <v>3947</v>
      </c>
      <c r="D79" s="67">
        <f t="shared" si="13"/>
        <v>2302.416666666667</v>
      </c>
      <c r="E79" s="66">
        <v>4058</v>
      </c>
      <c r="F79" s="68">
        <f t="shared" si="14"/>
        <v>1.7624959281913928</v>
      </c>
      <c r="G79" s="66">
        <v>1901</v>
      </c>
      <c r="H79" s="68">
        <f t="shared" si="15"/>
        <v>0.82565420391617494</v>
      </c>
      <c r="I79" s="66">
        <v>1899</v>
      </c>
      <c r="J79" s="68">
        <f t="shared" si="16"/>
        <v>0.82478555141336996</v>
      </c>
      <c r="K79" s="66">
        <v>1944</v>
      </c>
      <c r="L79" s="68">
        <f t="shared" si="17"/>
        <v>0.84433023272648289</v>
      </c>
      <c r="M79" s="66">
        <v>1860</v>
      </c>
      <c r="N79" s="68">
        <f t="shared" si="18"/>
        <v>0.80784682760867199</v>
      </c>
      <c r="O79" s="66">
        <v>1818</v>
      </c>
      <c r="P79" s="68">
        <f t="shared" si="19"/>
        <v>0.78960512504976643</v>
      </c>
      <c r="Q79" s="66">
        <v>1466</v>
      </c>
      <c r="R79" s="68">
        <f t="shared" si="20"/>
        <v>0.63672228455608226</v>
      </c>
      <c r="S79" s="66">
        <v>2068</v>
      </c>
      <c r="T79" s="68">
        <f t="shared" si="21"/>
        <v>0.89818668790039435</v>
      </c>
      <c r="U79" s="66">
        <v>1912</v>
      </c>
      <c r="V79" s="68">
        <f t="shared" si="22"/>
        <v>0.83043179268160261</v>
      </c>
      <c r="W79" s="66">
        <v>1613</v>
      </c>
      <c r="X79" s="68">
        <f t="shared" si="23"/>
        <v>0.70056824351225155</v>
      </c>
      <c r="Z79" s="55">
        <f>cálculos!O79</f>
        <v>1</v>
      </c>
      <c r="AA79" s="56">
        <f t="shared" si="24"/>
        <v>0.1</v>
      </c>
      <c r="AB79" s="55">
        <f>cálculos!P79</f>
        <v>0</v>
      </c>
      <c r="AC79" s="56">
        <f t="shared" si="25"/>
        <v>0</v>
      </c>
    </row>
    <row r="81" spans="1:29" s="70" customFormat="1" x14ac:dyDescent="0.25">
      <c r="A81" s="65"/>
      <c r="B81" s="47" t="s">
        <v>111</v>
      </c>
      <c r="C81" s="48">
        <f>SUMIF($A$2:$A$79,"Norte",C$2:C$79)</f>
        <v>5856</v>
      </c>
      <c r="D81" s="48">
        <f>SUMIF($A$2:$A$79,"Norte",D$2:D$79)</f>
        <v>3415.9999999999995</v>
      </c>
      <c r="E81" s="47">
        <f>SUMIF($A$2:$A$79,"Norte",E$2:E$79)</f>
        <v>2645</v>
      </c>
      <c r="F81" s="69">
        <f>E81/D81</f>
        <v>0.77429742388758793</v>
      </c>
      <c r="G81" s="47">
        <f>SUMIF($A$2:$A$79,"Norte",G$2:G$79)</f>
        <v>2942</v>
      </c>
      <c r="H81" s="69">
        <f>G81/D81</f>
        <v>0.86124121779859497</v>
      </c>
      <c r="I81" s="47">
        <f>SUMIF($A$2:$A$79,"Norte",I$2:I$79)</f>
        <v>2917</v>
      </c>
      <c r="J81" s="69">
        <f>I81/D81</f>
        <v>0.85392271662763475</v>
      </c>
      <c r="K81" s="47">
        <f>SUMIF($A$2:$A$79,"Norte",K$2:K$79)</f>
        <v>3025</v>
      </c>
      <c r="L81" s="69">
        <f>K81/D81</f>
        <v>0.88553864168618279</v>
      </c>
      <c r="M81" s="47">
        <f>SUMIF($A$2:$A$79,"Norte",M$2:M$79)</f>
        <v>2937</v>
      </c>
      <c r="N81" s="69">
        <f>M81/D81</f>
        <v>0.8597775175644029</v>
      </c>
      <c r="O81" s="47">
        <f>SUMIF($A$2:$A$79,"Norte",O$2:O$79)</f>
        <v>2880</v>
      </c>
      <c r="P81" s="69">
        <f>O81/D81</f>
        <v>0.84309133489461374</v>
      </c>
      <c r="Q81" s="47">
        <f>SUMIF($A$2:$A$79,"Norte",Q$2:Q$79)</f>
        <v>2640</v>
      </c>
      <c r="R81" s="69">
        <f>Q81/D81</f>
        <v>0.77283372365339587</v>
      </c>
      <c r="S81" s="47">
        <f>SUMIF($A$2:$A$79,"Norte",S$2:S$79)</f>
        <v>3005</v>
      </c>
      <c r="T81" s="69">
        <f>S81/D81</f>
        <v>0.87968384074941464</v>
      </c>
      <c r="U81" s="47">
        <f>SUMIF($A$2:$A$79,"Norte",U$2:U$79)</f>
        <v>2987</v>
      </c>
      <c r="V81" s="69">
        <f>U81/D81</f>
        <v>0.87441451990632335</v>
      </c>
      <c r="W81" s="47">
        <f>SUMIF($A$2:$A$79,"Norte",W$2:W$79)</f>
        <v>2689</v>
      </c>
      <c r="X81" s="69">
        <f>W81/D81</f>
        <v>0.78717798594847788</v>
      </c>
      <c r="Z81" s="55">
        <f>cálculos!O81</f>
        <v>0</v>
      </c>
      <c r="AA81" s="56">
        <f t="shared" si="24"/>
        <v>0</v>
      </c>
      <c r="AB81" s="55">
        <f>cálculos!P81</f>
        <v>0</v>
      </c>
      <c r="AC81" s="56">
        <f t="shared" si="25"/>
        <v>0</v>
      </c>
    </row>
    <row r="82" spans="1:29" s="70" customFormat="1" x14ac:dyDescent="0.25">
      <c r="A82" s="65"/>
      <c r="B82" s="47" t="s">
        <v>112</v>
      </c>
      <c r="C82" s="48">
        <f>SUMIF($A$2:$A$79,"Central",C$2:C$79)</f>
        <v>6941</v>
      </c>
      <c r="D82" s="48">
        <f>SUMIF($A$2:$A$79,"Central",D$2:D$79)</f>
        <v>4048.916666666667</v>
      </c>
      <c r="E82" s="47">
        <f>SUMIF($A$2:$A$79,"Central",E$2:E$79)</f>
        <v>4099</v>
      </c>
      <c r="F82" s="69">
        <f>E82/D82</f>
        <v>1.0123695638751105</v>
      </c>
      <c r="G82" s="47">
        <f>SUMIF($A$2:$A$79,"Central",G$2:G$79)</f>
        <v>3302</v>
      </c>
      <c r="H82" s="69">
        <f>G82/D82</f>
        <v>0.81552678700063796</v>
      </c>
      <c r="I82" s="47">
        <f>SUMIF($A$2:$A$79,"Central",I$2:I$79)</f>
        <v>3282</v>
      </c>
      <c r="J82" s="69">
        <f t="shared" ref="J82:J85" si="26">I82/D82</f>
        <v>0.81058719410541913</v>
      </c>
      <c r="K82" s="47">
        <f>SUMIF($A$2:$A$79,"Central",K$2:K$79)</f>
        <v>3494</v>
      </c>
      <c r="L82" s="69">
        <f>K82/D82</f>
        <v>0.8629468787947393</v>
      </c>
      <c r="M82" s="47">
        <f>SUMIF($A$2:$A$79,"Central",M$2:M$79)</f>
        <v>3459</v>
      </c>
      <c r="N82" s="69">
        <f t="shared" ref="N82:N85" si="27">M82/D82</f>
        <v>0.85430259122810626</v>
      </c>
      <c r="O82" s="47">
        <f>SUMIF($A$2:$A$79,"Central",O$2:O$79)</f>
        <v>3340</v>
      </c>
      <c r="P82" s="69">
        <f>O82/D82</f>
        <v>0.82491201350155385</v>
      </c>
      <c r="Q82" s="47">
        <f>SUMIF($A$2:$A$79,"Central",Q$2:Q$79)</f>
        <v>3237</v>
      </c>
      <c r="R82" s="69">
        <f t="shared" ref="R82:R85" si="28">Q82/D82</f>
        <v>0.79947311009117661</v>
      </c>
      <c r="S82" s="47">
        <f>SUMIF($A$2:$A$79,"Central",S$2:S$79)</f>
        <v>3463</v>
      </c>
      <c r="T82" s="69">
        <f>S82/D82</f>
        <v>0.85529050980715005</v>
      </c>
      <c r="U82" s="47">
        <f>SUMIF($A$2:$A$79,"Central",U$2:U$79)</f>
        <v>3628</v>
      </c>
      <c r="V82" s="69">
        <f t="shared" ref="V82:V85" si="29">U82/D82</f>
        <v>0.8960421511927058</v>
      </c>
      <c r="W82" s="47">
        <f>SUMIF($A$2:$A$79,"Central",W$2:W$79)</f>
        <v>3195</v>
      </c>
      <c r="X82" s="69">
        <f t="shared" ref="X82:X85" si="30">W82/D82</f>
        <v>0.78909996501121693</v>
      </c>
      <c r="Z82" s="55">
        <f>cálculos!O82</f>
        <v>1</v>
      </c>
      <c r="AA82" s="56">
        <f t="shared" si="24"/>
        <v>0.1</v>
      </c>
      <c r="AB82" s="55">
        <f>cálculos!P82</f>
        <v>0</v>
      </c>
      <c r="AC82" s="56">
        <f t="shared" si="25"/>
        <v>0</v>
      </c>
    </row>
    <row r="83" spans="1:29" s="70" customFormat="1" x14ac:dyDescent="0.25">
      <c r="A83" s="65"/>
      <c r="B83" s="47" t="s">
        <v>113</v>
      </c>
      <c r="C83" s="48">
        <f>SUMIF($A$2:$A$79,"Metropolitana",C$2:C$79)</f>
        <v>31097</v>
      </c>
      <c r="D83" s="48">
        <f>SUMIF($A$2:$A$79,"Metropolitana",D$2:D$79)</f>
        <v>18139.916666666668</v>
      </c>
      <c r="E83" s="47">
        <f>SUMIF($A$2:$A$79,"Metropolitana",E$2:E$79)</f>
        <v>17516</v>
      </c>
      <c r="F83" s="69">
        <f>E83/D83</f>
        <v>0.96560531792226156</v>
      </c>
      <c r="G83" s="47">
        <f>SUMIF($A$2:$A$79,"Metropolitana",G$2:G$79)</f>
        <v>14432</v>
      </c>
      <c r="H83" s="69">
        <f>G83/D83</f>
        <v>0.7955935115468189</v>
      </c>
      <c r="I83" s="47">
        <f>SUMIF($A$2:$A$79,"Metropolitana",I$2:I$79)</f>
        <v>14437</v>
      </c>
      <c r="J83" s="69">
        <f t="shared" si="26"/>
        <v>0.79586914677116294</v>
      </c>
      <c r="K83" s="47">
        <f>SUMIF($A$2:$A$79,"Metropolitana",K$2:K$79)</f>
        <v>15505</v>
      </c>
      <c r="L83" s="69">
        <f>K83/D83</f>
        <v>0.85474483069106344</v>
      </c>
      <c r="M83" s="47">
        <f>SUMIF($A$2:$A$79,"Metropolitana",M$2:M$79)</f>
        <v>15005</v>
      </c>
      <c r="N83" s="69">
        <f t="shared" si="27"/>
        <v>0.82718130825665304</v>
      </c>
      <c r="O83" s="47">
        <f>SUMIF($A$2:$A$79,"Metropolitana",O$2:O$79)</f>
        <v>14264</v>
      </c>
      <c r="P83" s="69">
        <f>O83/D83</f>
        <v>0.78633216800885708</v>
      </c>
      <c r="Q83" s="47">
        <f>SUMIF($A$2:$A$79,"Metropolitana",Q$2:Q$79)</f>
        <v>12937</v>
      </c>
      <c r="R83" s="69">
        <f t="shared" si="28"/>
        <v>0.71317857946793206</v>
      </c>
      <c r="S83" s="47">
        <f>SUMIF($A$2:$A$79,"Metropolitana",S$2:S$79)</f>
        <v>15206</v>
      </c>
      <c r="T83" s="69">
        <f>S83/D83</f>
        <v>0.83826184427528605</v>
      </c>
      <c r="U83" s="47">
        <f>SUMIF($A$2:$A$79,"Metropolitana",U$2:U$79)</f>
        <v>14711</v>
      </c>
      <c r="V83" s="69">
        <f t="shared" si="29"/>
        <v>0.8109739570652198</v>
      </c>
      <c r="W83" s="47">
        <f>SUMIF($A$2:$A$79,"Metropolitana",W$2:W$79)</f>
        <v>12066</v>
      </c>
      <c r="X83" s="69">
        <f t="shared" si="30"/>
        <v>0.6651629233871893</v>
      </c>
      <c r="Z83" s="55">
        <f>cálculos!O83</f>
        <v>1</v>
      </c>
      <c r="AA83" s="56">
        <f t="shared" si="24"/>
        <v>0.1</v>
      </c>
      <c r="AB83" s="55">
        <f>cálculos!P83</f>
        <v>0</v>
      </c>
      <c r="AC83" s="56">
        <f t="shared" si="25"/>
        <v>0</v>
      </c>
    </row>
    <row r="84" spans="1:29" s="70" customFormat="1" x14ac:dyDescent="0.25">
      <c r="A84" s="65"/>
      <c r="B84" s="47" t="s">
        <v>114</v>
      </c>
      <c r="C84" s="48">
        <f>SUMIF($A$2:$A$79,"sul",C$2:C$79)</f>
        <v>8539</v>
      </c>
      <c r="D84" s="48">
        <f>SUMIF($A$2:$A$79,"sul",D$2:D$79)</f>
        <v>4981.083333333333</v>
      </c>
      <c r="E84" s="47">
        <f>SUMIF($A$2:$A$79,"Sul",E$2:E$79)</f>
        <v>5040</v>
      </c>
      <c r="F84" s="69">
        <f>E84/D84</f>
        <v>1.0118280829136901</v>
      </c>
      <c r="G84" s="47">
        <f>SUMIF($A$2:$A$79,"Sul",G$2:G$79)</f>
        <v>4450</v>
      </c>
      <c r="H84" s="69">
        <f>G84/D84</f>
        <v>0.89337995415990501</v>
      </c>
      <c r="I84" s="47">
        <f>SUMIF($A$2:$A$79,"Sul",I$2:I$79)</f>
        <v>4427</v>
      </c>
      <c r="J84" s="69">
        <f t="shared" si="26"/>
        <v>0.88876248473391006</v>
      </c>
      <c r="K84" s="47">
        <f>SUMIF($A$2:$A$79,"Sul",K$2:K$79)</f>
        <v>4642</v>
      </c>
      <c r="L84" s="69">
        <f>K84/D84</f>
        <v>0.93192578588995034</v>
      </c>
      <c r="M84" s="47">
        <f>SUMIF($A$2:$A$79,"Sul",M$2:M$79)</f>
        <v>4538</v>
      </c>
      <c r="N84" s="69">
        <f t="shared" si="27"/>
        <v>0.91104679370284247</v>
      </c>
      <c r="O84" s="47">
        <f>SUMIF($A$2:$A$79,"Sul",O$2:O$79)</f>
        <v>4451</v>
      </c>
      <c r="P84" s="69">
        <f>O84/D84</f>
        <v>0.89358071370016567</v>
      </c>
      <c r="Q84" s="47">
        <f>SUMIF($A$2:$A$79,"Sul",Q$2:Q$79)</f>
        <v>4016</v>
      </c>
      <c r="R84" s="69">
        <f t="shared" si="28"/>
        <v>0.80625031368678168</v>
      </c>
      <c r="S84" s="47">
        <f>SUMIF($A$2:$A$79,"Sul",S$2:S$79)</f>
        <v>4388</v>
      </c>
      <c r="T84" s="69">
        <f>S84/D84</f>
        <v>0.8809328626637446</v>
      </c>
      <c r="U84" s="47">
        <f>SUMIF($A$2:$A$79,"Sul",U$2:U$79)</f>
        <v>4469</v>
      </c>
      <c r="V84" s="69">
        <f t="shared" si="29"/>
        <v>0.89719438542485741</v>
      </c>
      <c r="W84" s="47">
        <f>SUMIF($A$2:$A$79,"Sul",W$2:W$79)</f>
        <v>3901</v>
      </c>
      <c r="X84" s="69">
        <f t="shared" si="30"/>
        <v>0.78316296655680662</v>
      </c>
      <c r="Z84" s="55">
        <f>cálculos!O84</f>
        <v>2</v>
      </c>
      <c r="AA84" s="56">
        <f t="shared" si="24"/>
        <v>0.2</v>
      </c>
      <c r="AB84" s="55">
        <f>cálculos!P84</f>
        <v>0</v>
      </c>
      <c r="AC84" s="56">
        <f t="shared" si="25"/>
        <v>0</v>
      </c>
    </row>
    <row r="85" spans="1:29" s="70" customFormat="1" x14ac:dyDescent="0.25">
      <c r="A85" s="65"/>
      <c r="B85" s="43" t="s">
        <v>110</v>
      </c>
      <c r="C85" s="71">
        <f>SUM(C2:C79)</f>
        <v>52433</v>
      </c>
      <c r="D85" s="71">
        <f>SUM(D2:D79)</f>
        <v>30585.916666666664</v>
      </c>
      <c r="E85" s="43">
        <f>SUM(E81:E84)</f>
        <v>29300</v>
      </c>
      <c r="F85" s="72">
        <f>E85/D85</f>
        <v>0.95795722977078235</v>
      </c>
      <c r="G85" s="43">
        <f>SUM(G81:G84)</f>
        <v>25126</v>
      </c>
      <c r="H85" s="72">
        <f>G85/D85</f>
        <v>0.8214891930109447</v>
      </c>
      <c r="I85" s="43">
        <f>SUM(I81:I84)</f>
        <v>25063</v>
      </c>
      <c r="J85" s="72">
        <f t="shared" si="26"/>
        <v>0.81942942149300746</v>
      </c>
      <c r="K85" s="43">
        <f>SUM(K81:K84)</f>
        <v>26666</v>
      </c>
      <c r="L85" s="72">
        <f>K85/D85</f>
        <v>0.87183916344940893</v>
      </c>
      <c r="M85" s="43">
        <f>SUM(M81:M84)</f>
        <v>25939</v>
      </c>
      <c r="N85" s="72">
        <f t="shared" si="27"/>
        <v>0.84807005402813396</v>
      </c>
      <c r="O85" s="43">
        <f>SUM(O81:O84)</f>
        <v>24935</v>
      </c>
      <c r="P85" s="72">
        <f>O85/D85</f>
        <v>0.81524448888513512</v>
      </c>
      <c r="Q85" s="43">
        <f>SUM(Q81:Q84)</f>
        <v>22830</v>
      </c>
      <c r="R85" s="72">
        <f t="shared" si="28"/>
        <v>0.74642196435723418</v>
      </c>
      <c r="S85" s="43">
        <f>SUM(S81:S84)</f>
        <v>26062</v>
      </c>
      <c r="T85" s="72">
        <f>S85/D85</f>
        <v>0.85209151270601124</v>
      </c>
      <c r="U85" s="43">
        <f>SUM(U81:U84)</f>
        <v>25795</v>
      </c>
      <c r="V85" s="72">
        <f t="shared" si="29"/>
        <v>0.84336200484427748</v>
      </c>
      <c r="W85" s="43">
        <f>SUM(W81:W84)</f>
        <v>21851</v>
      </c>
      <c r="X85" s="72">
        <f t="shared" si="30"/>
        <v>0.71441376886421049</v>
      </c>
      <c r="Z85" s="61">
        <f>cálculos!O85</f>
        <v>1</v>
      </c>
      <c r="AA85" s="56">
        <f t="shared" si="24"/>
        <v>0.1</v>
      </c>
      <c r="AB85" s="61">
        <f>cálculos!P85</f>
        <v>0</v>
      </c>
      <c r="AC85" s="62">
        <f t="shared" si="25"/>
        <v>0</v>
      </c>
    </row>
    <row r="86" spans="1:29" s="78" customFormat="1" x14ac:dyDescent="0.25">
      <c r="E86" s="95">
        <f>COUNTIF(F2:F79,"&gt;=0,9")</f>
        <v>18</v>
      </c>
      <c r="F86" s="95"/>
      <c r="G86" s="95">
        <f>COUNTIF(H2:H79,"&gt;=0,95")</f>
        <v>23</v>
      </c>
      <c r="H86" s="95"/>
      <c r="I86" s="95">
        <f>COUNTIF(J2:J79,"&gt;=0,95")</f>
        <v>24</v>
      </c>
      <c r="J86" s="95"/>
      <c r="K86" s="95">
        <f>COUNTIF(L2:L79,"&gt;=0,95")</f>
        <v>36</v>
      </c>
      <c r="L86" s="95"/>
      <c r="M86" s="95">
        <f>COUNTIF(N2:N79,"&gt;=0,9")</f>
        <v>46</v>
      </c>
      <c r="N86" s="95"/>
      <c r="O86" s="95">
        <f>COUNTIF(P2:P79,"&gt;=0,95")</f>
        <v>24</v>
      </c>
      <c r="P86" s="95"/>
      <c r="Q86" s="95">
        <f>COUNTIF(R2:R79,"&gt;=0,95")</f>
        <v>21</v>
      </c>
      <c r="R86" s="95"/>
      <c r="S86" s="95">
        <f>COUNTIF(T2:T79,"&gt;=0,95")</f>
        <v>33</v>
      </c>
      <c r="T86" s="95"/>
      <c r="U86" s="96">
        <f>COUNTIF(V2:V79,"&gt;=0,95")</f>
        <v>36</v>
      </c>
      <c r="V86" s="96"/>
      <c r="W86" s="95">
        <f>COUNTIF(X2:X79,"&gt;=0,95")</f>
        <v>22</v>
      </c>
      <c r="X86" s="95"/>
    </row>
    <row r="87" spans="1:29" x14ac:dyDescent="0.25">
      <c r="B87" s="94" t="s">
        <v>178</v>
      </c>
      <c r="C87" s="94"/>
      <c r="D87" s="94"/>
      <c r="E87" s="93">
        <f>E86/78</f>
        <v>0.23076923076923078</v>
      </c>
      <c r="F87" s="93"/>
      <c r="G87" s="93">
        <f>G86/78</f>
        <v>0.29487179487179488</v>
      </c>
      <c r="H87" s="93"/>
      <c r="I87" s="93">
        <f>I86/78</f>
        <v>0.30769230769230771</v>
      </c>
      <c r="J87" s="93"/>
      <c r="K87" s="93">
        <f>K86/78</f>
        <v>0.46153846153846156</v>
      </c>
      <c r="L87" s="93"/>
      <c r="M87" s="93">
        <f>M86/78</f>
        <v>0.58974358974358976</v>
      </c>
      <c r="N87" s="93"/>
      <c r="O87" s="93">
        <f>O86/78</f>
        <v>0.30769230769230771</v>
      </c>
      <c r="P87" s="93"/>
      <c r="Q87" s="93">
        <f>Q86/78</f>
        <v>0.26923076923076922</v>
      </c>
      <c r="R87" s="93"/>
      <c r="S87" s="93">
        <f>S86/78</f>
        <v>0.42307692307692307</v>
      </c>
      <c r="T87" s="93"/>
      <c r="U87" s="93">
        <f>U86/78</f>
        <v>0.46153846153846156</v>
      </c>
      <c r="V87" s="93"/>
      <c r="W87" s="93">
        <f>W86/78</f>
        <v>0.28205128205128205</v>
      </c>
      <c r="X87" s="93"/>
    </row>
    <row r="89" spans="1:29" x14ac:dyDescent="0.25">
      <c r="A89" s="73" t="s">
        <v>174</v>
      </c>
      <c r="B89" s="74"/>
      <c r="C89" s="74"/>
      <c r="D89" s="74"/>
    </row>
    <row r="90" spans="1:29" x14ac:dyDescent="0.25">
      <c r="A90" s="73" t="s">
        <v>175</v>
      </c>
      <c r="B90" s="74"/>
      <c r="C90" s="74"/>
      <c r="D90" s="74"/>
    </row>
    <row r="91" spans="1:29" x14ac:dyDescent="0.25">
      <c r="A91" s="75" t="s">
        <v>160</v>
      </c>
    </row>
    <row r="92" spans="1:29" x14ac:dyDescent="0.25">
      <c r="A92" s="65" t="s">
        <v>176</v>
      </c>
    </row>
    <row r="93" spans="1:29" x14ac:dyDescent="0.25">
      <c r="A93" s="79" t="s">
        <v>180</v>
      </c>
    </row>
    <row r="94" spans="1:29" x14ac:dyDescent="0.25">
      <c r="A94" s="65" t="s">
        <v>88</v>
      </c>
    </row>
    <row r="95" spans="1:29" ht="17.25" x14ac:dyDescent="0.25">
      <c r="A95" s="76" t="s">
        <v>89</v>
      </c>
    </row>
    <row r="96" spans="1:29" x14ac:dyDescent="0.25">
      <c r="A96" s="65" t="s">
        <v>90</v>
      </c>
    </row>
    <row r="97" spans="1:1" x14ac:dyDescent="0.25">
      <c r="A97" s="65" t="s">
        <v>91</v>
      </c>
    </row>
  </sheetData>
  <autoFilter ref="A1:X86"/>
  <mergeCells count="23">
    <mergeCell ref="AE2:AF2"/>
    <mergeCell ref="AE11:AF11"/>
    <mergeCell ref="E86:F86"/>
    <mergeCell ref="E87:F87"/>
    <mergeCell ref="G87:H87"/>
    <mergeCell ref="G86:H86"/>
    <mergeCell ref="I87:J87"/>
    <mergeCell ref="I86:J86"/>
    <mergeCell ref="K87:L87"/>
    <mergeCell ref="K86:L86"/>
    <mergeCell ref="M87:N87"/>
    <mergeCell ref="M86:N86"/>
    <mergeCell ref="O87:P87"/>
    <mergeCell ref="O86:P86"/>
    <mergeCell ref="W87:X87"/>
    <mergeCell ref="W86:X86"/>
    <mergeCell ref="U87:V87"/>
    <mergeCell ref="B87:D87"/>
    <mergeCell ref="Q87:R87"/>
    <mergeCell ref="Q86:R86"/>
    <mergeCell ref="S87:T87"/>
    <mergeCell ref="S86:T86"/>
    <mergeCell ref="U86:V86"/>
  </mergeCells>
  <conditionalFormatting sqref="AC2:AC79">
    <cfRule type="cellIs" dxfId="15" priority="24" operator="equal">
      <formula>0.75</formula>
    </cfRule>
    <cfRule type="cellIs" dxfId="14" priority="25" operator="equal">
      <formula>0.5</formula>
    </cfRule>
    <cfRule type="cellIs" dxfId="13" priority="26" operator="equal">
      <formula>0.25</formula>
    </cfRule>
    <cfRule type="cellIs" dxfId="12" priority="27" operator="equal">
      <formula>0</formula>
    </cfRule>
  </conditionalFormatting>
  <conditionalFormatting sqref="AC2:AC79 AC81:AC85">
    <cfRule type="cellIs" dxfId="11" priority="15" operator="equal">
      <formula>1</formula>
    </cfRule>
  </conditionalFormatting>
  <conditionalFormatting sqref="AC81:AC85">
    <cfRule type="cellIs" dxfId="10" priority="11" operator="equal">
      <formula>0.75</formula>
    </cfRule>
    <cfRule type="cellIs" dxfId="9" priority="12" operator="equal">
      <formula>0.5</formula>
    </cfRule>
    <cfRule type="cellIs" dxfId="8" priority="13" operator="equal">
      <formula>0.25</formula>
    </cfRule>
    <cfRule type="cellIs" dxfId="7" priority="14" operator="equal">
      <formula>0</formula>
    </cfRule>
  </conditionalFormatting>
  <conditionalFormatting sqref="AA2:AA79">
    <cfRule type="colorScale" priority="10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13:AE23">
    <cfRule type="colorScale" priority="9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4:AE8">
    <cfRule type="cellIs" dxfId="6" priority="5" operator="equal">
      <formula>0.75</formula>
    </cfRule>
    <cfRule type="cellIs" dxfId="5" priority="6" operator="equal">
      <formula>0.5</formula>
    </cfRule>
    <cfRule type="cellIs" dxfId="4" priority="7" operator="equal">
      <formula>0.25</formula>
    </cfRule>
    <cfRule type="cellIs" dxfId="3" priority="8" operator="equal">
      <formula>0</formula>
    </cfRule>
  </conditionalFormatting>
  <conditionalFormatting sqref="AE4:AE8">
    <cfRule type="cellIs" dxfId="2" priority="4" operator="equal">
      <formula>1</formula>
    </cfRule>
  </conditionalFormatting>
  <conditionalFormatting sqref="AA81:AA85">
    <cfRule type="colorScale" priority="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E87:X87">
    <cfRule type="cellIs" dxfId="1" priority="1" operator="lessThan">
      <formula>0.7</formula>
    </cfRule>
    <cfRule type="cellIs" dxfId="0" priority="2" operator="greaterThanOrEqual">
      <formula>0.7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workbookViewId="0">
      <pane ySplit="1" topLeftCell="A71" activePane="bottomLeft" state="frozen"/>
      <selection pane="bottomLeft" activeCell="C97" sqref="C97"/>
    </sheetView>
  </sheetViews>
  <sheetFormatPr defaultRowHeight="15" x14ac:dyDescent="0.25"/>
  <cols>
    <col min="1" max="1" width="18.140625" customWidth="1"/>
    <col min="2" max="2" width="23.85546875" bestFit="1" customWidth="1"/>
    <col min="3" max="3" width="14.140625" style="42" customWidth="1"/>
    <col min="4" max="4" width="14.140625" customWidth="1"/>
    <col min="5" max="6" width="14.140625" style="42" customWidth="1"/>
    <col min="7" max="7" width="12" customWidth="1"/>
    <col min="8" max="24" width="13" customWidth="1"/>
  </cols>
  <sheetData>
    <row r="1" spans="1:24" ht="59.25" customHeight="1" x14ac:dyDescent="0.25">
      <c r="A1" s="3" t="s">
        <v>0</v>
      </c>
      <c r="B1" s="3" t="s">
        <v>1</v>
      </c>
      <c r="C1" s="46" t="s">
        <v>156</v>
      </c>
      <c r="D1" s="6" t="s">
        <v>115</v>
      </c>
      <c r="E1" s="46" t="s">
        <v>157</v>
      </c>
      <c r="F1" s="46" t="s">
        <v>116</v>
      </c>
      <c r="G1" s="4" t="s">
        <v>117</v>
      </c>
      <c r="H1" s="5" t="s">
        <v>126</v>
      </c>
      <c r="I1" s="4" t="s">
        <v>118</v>
      </c>
      <c r="J1" s="5" t="s">
        <v>127</v>
      </c>
      <c r="K1" s="4" t="s">
        <v>119</v>
      </c>
      <c r="L1" s="5" t="s">
        <v>128</v>
      </c>
      <c r="M1" s="4" t="s">
        <v>120</v>
      </c>
      <c r="N1" s="5" t="s">
        <v>129</v>
      </c>
      <c r="O1" s="4" t="s">
        <v>121</v>
      </c>
      <c r="P1" s="5" t="s">
        <v>130</v>
      </c>
      <c r="Q1" s="4" t="s">
        <v>122</v>
      </c>
      <c r="R1" s="5" t="s">
        <v>131</v>
      </c>
      <c r="S1" s="4" t="s">
        <v>123</v>
      </c>
      <c r="T1" s="45" t="s">
        <v>132</v>
      </c>
      <c r="U1" s="4" t="s">
        <v>124</v>
      </c>
      <c r="V1" s="5" t="s">
        <v>133</v>
      </c>
      <c r="W1" s="4" t="s">
        <v>125</v>
      </c>
      <c r="X1" s="5" t="s">
        <v>134</v>
      </c>
    </row>
    <row r="2" spans="1:24" x14ac:dyDescent="0.25">
      <c r="A2" s="2" t="s">
        <v>2</v>
      </c>
      <c r="B2" s="2" t="s">
        <v>6</v>
      </c>
      <c r="C2" s="30">
        <v>421</v>
      </c>
      <c r="D2" s="30">
        <f>C2/12*7</f>
        <v>245.58333333333334</v>
      </c>
      <c r="E2" s="30">
        <v>412</v>
      </c>
      <c r="F2" s="30">
        <f>E2/12*7</f>
        <v>240.33333333333334</v>
      </c>
      <c r="G2" s="2">
        <v>186</v>
      </c>
      <c r="H2" s="7">
        <f>G2/D2</f>
        <v>0.7573803868340685</v>
      </c>
      <c r="I2" s="2">
        <v>171</v>
      </c>
      <c r="J2" s="7">
        <f>I2/D2</f>
        <v>0.69630132337970818</v>
      </c>
      <c r="K2" s="2">
        <v>214</v>
      </c>
      <c r="L2" s="7">
        <f>K2/F2</f>
        <v>0.89042995839112338</v>
      </c>
      <c r="M2" s="2">
        <v>203</v>
      </c>
      <c r="N2" s="7">
        <f>M2/D2</f>
        <v>0.82660332541567694</v>
      </c>
      <c r="O2" s="2">
        <v>201</v>
      </c>
      <c r="P2" s="7">
        <f>O2/F2</f>
        <v>0.83633841886269067</v>
      </c>
      <c r="Q2" s="2">
        <v>192</v>
      </c>
      <c r="R2" s="7">
        <f>Q2/D2</f>
        <v>0.78181201221581265</v>
      </c>
      <c r="S2" s="2">
        <v>190</v>
      </c>
      <c r="T2" s="7">
        <f>S2/F2</f>
        <v>0.79056865464632453</v>
      </c>
      <c r="U2" s="2">
        <v>221</v>
      </c>
      <c r="V2" s="7">
        <f>U2/D2</f>
        <v>0.89989820156090938</v>
      </c>
      <c r="W2" s="2">
        <v>211</v>
      </c>
      <c r="X2" s="7">
        <f>W2/F2</f>
        <v>0.87794729542302352</v>
      </c>
    </row>
    <row r="3" spans="1:24" x14ac:dyDescent="0.25">
      <c r="A3" s="2" t="s">
        <v>3</v>
      </c>
      <c r="B3" s="2" t="s">
        <v>7</v>
      </c>
      <c r="C3" s="30">
        <v>160</v>
      </c>
      <c r="D3" s="30">
        <f t="shared" ref="D3:D66" si="0">C3/12*7</f>
        <v>93.333333333333343</v>
      </c>
      <c r="E3" s="30">
        <v>158</v>
      </c>
      <c r="F3" s="30">
        <f t="shared" ref="F3:F66" si="1">E3/12*7</f>
        <v>92.166666666666657</v>
      </c>
      <c r="G3" s="2">
        <v>85</v>
      </c>
      <c r="H3" s="7">
        <f t="shared" ref="H3:H66" si="2">G3/D3</f>
        <v>0.91071428571428559</v>
      </c>
      <c r="I3" s="2">
        <v>75</v>
      </c>
      <c r="J3" s="7">
        <f t="shared" ref="J3:J66" si="3">I3/D3</f>
        <v>0.80357142857142849</v>
      </c>
      <c r="K3" s="2">
        <v>62</v>
      </c>
      <c r="L3" s="7">
        <f t="shared" ref="L3:L66" si="4">K3/F3</f>
        <v>0.67269439421338162</v>
      </c>
      <c r="M3" s="2">
        <v>80</v>
      </c>
      <c r="N3" s="7">
        <f t="shared" ref="N3:N66" si="5">M3/D3</f>
        <v>0.8571428571428571</v>
      </c>
      <c r="O3" s="2">
        <v>38</v>
      </c>
      <c r="P3" s="7">
        <f t="shared" ref="P3:P66" si="6">O3/F3</f>
        <v>0.41229656419529842</v>
      </c>
      <c r="Q3" s="2">
        <v>88</v>
      </c>
      <c r="R3" s="7">
        <f t="shared" ref="R3:R66" si="7">Q3/D3</f>
        <v>0.94285714285714273</v>
      </c>
      <c r="S3" s="2">
        <v>54</v>
      </c>
      <c r="T3" s="7">
        <f t="shared" ref="T3:T66" si="8">S3/F3</f>
        <v>0.58589511754068724</v>
      </c>
      <c r="U3" s="2">
        <v>79</v>
      </c>
      <c r="V3" s="7">
        <f t="shared" ref="V3:V66" si="9">U3/D3</f>
        <v>0.84642857142857131</v>
      </c>
      <c r="W3" s="2">
        <v>52</v>
      </c>
      <c r="X3" s="7">
        <f t="shared" ref="X3:X66" si="10">W3/F3</f>
        <v>0.56419529837251359</v>
      </c>
    </row>
    <row r="4" spans="1:24" x14ac:dyDescent="0.25">
      <c r="A4" s="2" t="s">
        <v>4</v>
      </c>
      <c r="B4" s="2" t="s">
        <v>8</v>
      </c>
      <c r="C4" s="30">
        <v>120</v>
      </c>
      <c r="D4" s="30">
        <f t="shared" si="0"/>
        <v>70</v>
      </c>
      <c r="E4" s="30">
        <v>136</v>
      </c>
      <c r="F4" s="30">
        <f t="shared" si="1"/>
        <v>79.333333333333343</v>
      </c>
      <c r="G4" s="2">
        <v>86</v>
      </c>
      <c r="H4" s="7">
        <f t="shared" si="2"/>
        <v>1.2285714285714286</v>
      </c>
      <c r="I4" s="2">
        <v>78</v>
      </c>
      <c r="J4" s="7">
        <f t="shared" si="3"/>
        <v>1.1142857142857143</v>
      </c>
      <c r="K4" s="2">
        <v>61</v>
      </c>
      <c r="L4" s="7">
        <f t="shared" si="4"/>
        <v>0.76890756302521002</v>
      </c>
      <c r="M4" s="2">
        <v>77</v>
      </c>
      <c r="N4" s="7">
        <f t="shared" si="5"/>
        <v>1.1000000000000001</v>
      </c>
      <c r="O4" s="2">
        <v>62</v>
      </c>
      <c r="P4" s="7">
        <f t="shared" si="6"/>
        <v>0.78151260504201669</v>
      </c>
      <c r="Q4" s="2">
        <v>79</v>
      </c>
      <c r="R4" s="7">
        <f t="shared" si="7"/>
        <v>1.1285714285714286</v>
      </c>
      <c r="S4" s="2">
        <v>65</v>
      </c>
      <c r="T4" s="7">
        <f t="shared" si="8"/>
        <v>0.81932773109243684</v>
      </c>
      <c r="U4" s="2">
        <v>73</v>
      </c>
      <c r="V4" s="7">
        <f t="shared" si="9"/>
        <v>1.0428571428571429</v>
      </c>
      <c r="W4" s="2">
        <v>65</v>
      </c>
      <c r="X4" s="7">
        <f t="shared" si="10"/>
        <v>0.81932773109243684</v>
      </c>
    </row>
    <row r="5" spans="1:24" x14ac:dyDescent="0.25">
      <c r="A5" s="2" t="s">
        <v>5</v>
      </c>
      <c r="B5" s="2" t="s">
        <v>9</v>
      </c>
      <c r="C5" s="30">
        <v>343</v>
      </c>
      <c r="D5" s="30">
        <f t="shared" si="0"/>
        <v>200.08333333333331</v>
      </c>
      <c r="E5" s="30">
        <v>363</v>
      </c>
      <c r="F5" s="30">
        <f t="shared" si="1"/>
        <v>211.75</v>
      </c>
      <c r="G5" s="2">
        <v>182</v>
      </c>
      <c r="H5" s="7">
        <f t="shared" si="2"/>
        <v>0.90962099125364437</v>
      </c>
      <c r="I5" s="2">
        <v>174</v>
      </c>
      <c r="J5" s="7">
        <f t="shared" si="3"/>
        <v>0.86963765097875889</v>
      </c>
      <c r="K5" s="2">
        <v>184</v>
      </c>
      <c r="L5" s="7">
        <f t="shared" si="4"/>
        <v>0.8689492325855962</v>
      </c>
      <c r="M5" s="2">
        <v>185</v>
      </c>
      <c r="N5" s="7">
        <f t="shared" si="5"/>
        <v>0.92461474385672648</v>
      </c>
      <c r="O5" s="2">
        <v>154</v>
      </c>
      <c r="P5" s="7">
        <f t="shared" si="6"/>
        <v>0.72727272727272729</v>
      </c>
      <c r="Q5" s="2">
        <v>200</v>
      </c>
      <c r="R5" s="7">
        <f t="shared" si="7"/>
        <v>0.99958350687213671</v>
      </c>
      <c r="S5" s="2">
        <v>184</v>
      </c>
      <c r="T5" s="7">
        <f t="shared" si="8"/>
        <v>0.8689492325855962</v>
      </c>
      <c r="U5" s="2">
        <v>185</v>
      </c>
      <c r="V5" s="7">
        <f t="shared" si="9"/>
        <v>0.92461474385672648</v>
      </c>
      <c r="W5" s="2">
        <v>181</v>
      </c>
      <c r="X5" s="7">
        <f t="shared" si="10"/>
        <v>0.85478158205430932</v>
      </c>
    </row>
    <row r="6" spans="1:24" x14ac:dyDescent="0.25">
      <c r="A6" s="2" t="s">
        <v>5</v>
      </c>
      <c r="B6" s="2" t="s">
        <v>10</v>
      </c>
      <c r="C6" s="30">
        <v>139</v>
      </c>
      <c r="D6" s="30">
        <f t="shared" si="0"/>
        <v>81.083333333333343</v>
      </c>
      <c r="E6" s="30">
        <v>176</v>
      </c>
      <c r="F6" s="30">
        <f t="shared" si="1"/>
        <v>102.66666666666666</v>
      </c>
      <c r="G6" s="2">
        <v>56</v>
      </c>
      <c r="H6" s="7">
        <f t="shared" si="2"/>
        <v>0.69064748201438841</v>
      </c>
      <c r="I6" s="2">
        <v>50</v>
      </c>
      <c r="J6" s="7">
        <f t="shared" si="3"/>
        <v>0.61664953751284679</v>
      </c>
      <c r="K6" s="2">
        <v>95</v>
      </c>
      <c r="L6" s="7">
        <f t="shared" si="4"/>
        <v>0.92532467532467544</v>
      </c>
      <c r="M6" s="2">
        <v>53</v>
      </c>
      <c r="N6" s="7">
        <f t="shared" si="5"/>
        <v>0.65364850976361755</v>
      </c>
      <c r="O6" s="2">
        <v>70</v>
      </c>
      <c r="P6" s="7">
        <f t="shared" si="6"/>
        <v>0.68181818181818188</v>
      </c>
      <c r="Q6" s="2">
        <v>63</v>
      </c>
      <c r="R6" s="7">
        <f t="shared" si="7"/>
        <v>0.77697841726618699</v>
      </c>
      <c r="S6" s="2">
        <v>90</v>
      </c>
      <c r="T6" s="7">
        <f t="shared" si="8"/>
        <v>0.87662337662337675</v>
      </c>
      <c r="U6" s="2">
        <v>62</v>
      </c>
      <c r="V6" s="7">
        <f t="shared" si="9"/>
        <v>0.76464542651593004</v>
      </c>
      <c r="W6" s="2">
        <v>87</v>
      </c>
      <c r="X6" s="7">
        <f t="shared" si="10"/>
        <v>0.84740259740259749</v>
      </c>
    </row>
    <row r="7" spans="1:24" x14ac:dyDescent="0.25">
      <c r="A7" s="2" t="s">
        <v>4</v>
      </c>
      <c r="B7" s="2" t="s">
        <v>11</v>
      </c>
      <c r="C7" s="30">
        <v>101</v>
      </c>
      <c r="D7" s="30">
        <f t="shared" si="0"/>
        <v>58.916666666666664</v>
      </c>
      <c r="E7" s="30">
        <v>118</v>
      </c>
      <c r="F7" s="30">
        <f t="shared" si="1"/>
        <v>68.833333333333343</v>
      </c>
      <c r="G7" s="2">
        <v>49</v>
      </c>
      <c r="H7" s="7">
        <f t="shared" si="2"/>
        <v>0.83168316831683176</v>
      </c>
      <c r="I7" s="2">
        <v>47</v>
      </c>
      <c r="J7" s="7">
        <f t="shared" si="3"/>
        <v>0.79773691654879775</v>
      </c>
      <c r="K7" s="2">
        <v>60</v>
      </c>
      <c r="L7" s="7">
        <f t="shared" si="4"/>
        <v>0.87167070217917664</v>
      </c>
      <c r="M7" s="2">
        <v>69</v>
      </c>
      <c r="N7" s="7">
        <f t="shared" si="5"/>
        <v>1.1711456859971712</v>
      </c>
      <c r="O7" s="2">
        <v>50</v>
      </c>
      <c r="P7" s="7">
        <f t="shared" si="6"/>
        <v>0.72639225181598055</v>
      </c>
      <c r="Q7" s="2">
        <v>68</v>
      </c>
      <c r="R7" s="7">
        <f t="shared" si="7"/>
        <v>1.1541725601131543</v>
      </c>
      <c r="S7" s="2">
        <v>58</v>
      </c>
      <c r="T7" s="7">
        <f t="shared" si="8"/>
        <v>0.84261501210653744</v>
      </c>
      <c r="U7" s="2">
        <v>65</v>
      </c>
      <c r="V7" s="7">
        <f t="shared" si="9"/>
        <v>1.1032531824611034</v>
      </c>
      <c r="W7" s="2">
        <v>57</v>
      </c>
      <c r="X7" s="7">
        <f t="shared" si="10"/>
        <v>0.82808716707021779</v>
      </c>
    </row>
    <row r="8" spans="1:24" x14ac:dyDescent="0.25">
      <c r="A8" s="2" t="s">
        <v>5</v>
      </c>
      <c r="B8" s="2" t="s">
        <v>12</v>
      </c>
      <c r="C8" s="30">
        <v>389</v>
      </c>
      <c r="D8" s="30">
        <f t="shared" si="0"/>
        <v>226.91666666666666</v>
      </c>
      <c r="E8" s="30">
        <v>420</v>
      </c>
      <c r="F8" s="30">
        <f t="shared" si="1"/>
        <v>245</v>
      </c>
      <c r="G8" s="2">
        <v>239</v>
      </c>
      <c r="H8" s="7">
        <f t="shared" si="2"/>
        <v>1.0532500918105032</v>
      </c>
      <c r="I8" s="2">
        <v>222</v>
      </c>
      <c r="J8" s="7">
        <f t="shared" si="3"/>
        <v>0.97833272126331261</v>
      </c>
      <c r="K8" s="2">
        <v>216</v>
      </c>
      <c r="L8" s="7">
        <f t="shared" si="4"/>
        <v>0.88163265306122451</v>
      </c>
      <c r="M8" s="2">
        <v>195</v>
      </c>
      <c r="N8" s="7">
        <f t="shared" si="5"/>
        <v>0.85934630921777455</v>
      </c>
      <c r="O8" s="2">
        <v>186</v>
      </c>
      <c r="P8" s="7">
        <f t="shared" si="6"/>
        <v>0.75918367346938775</v>
      </c>
      <c r="Q8" s="2">
        <v>201</v>
      </c>
      <c r="R8" s="7">
        <f t="shared" si="7"/>
        <v>0.88578773411678302</v>
      </c>
      <c r="S8" s="2">
        <v>208</v>
      </c>
      <c r="T8" s="7">
        <f t="shared" si="8"/>
        <v>0.84897959183673466</v>
      </c>
      <c r="U8" s="2">
        <v>184</v>
      </c>
      <c r="V8" s="7">
        <f t="shared" si="9"/>
        <v>0.81087036356959241</v>
      </c>
      <c r="W8" s="2">
        <v>226</v>
      </c>
      <c r="X8" s="7">
        <f t="shared" si="10"/>
        <v>0.92244897959183669</v>
      </c>
    </row>
    <row r="9" spans="1:24" x14ac:dyDescent="0.25">
      <c r="A9" s="2" t="s">
        <v>5</v>
      </c>
      <c r="B9" s="2" t="s">
        <v>13</v>
      </c>
      <c r="C9" s="30">
        <v>75</v>
      </c>
      <c r="D9" s="30">
        <f t="shared" si="0"/>
        <v>43.75</v>
      </c>
      <c r="E9" s="30">
        <v>98</v>
      </c>
      <c r="F9" s="30">
        <f t="shared" si="1"/>
        <v>57.166666666666664</v>
      </c>
      <c r="G9" s="2">
        <v>44</v>
      </c>
      <c r="H9" s="7">
        <f t="shared" si="2"/>
        <v>1.0057142857142858</v>
      </c>
      <c r="I9" s="2">
        <v>42</v>
      </c>
      <c r="J9" s="7">
        <f t="shared" si="3"/>
        <v>0.96</v>
      </c>
      <c r="K9" s="2">
        <v>0</v>
      </c>
      <c r="L9" s="7">
        <f t="shared" si="4"/>
        <v>0</v>
      </c>
      <c r="M9" s="2">
        <v>34</v>
      </c>
      <c r="N9" s="7">
        <f t="shared" si="5"/>
        <v>0.77714285714285714</v>
      </c>
      <c r="O9" s="2">
        <v>21</v>
      </c>
      <c r="P9" s="7">
        <f t="shared" si="6"/>
        <v>0.36734693877551022</v>
      </c>
      <c r="Q9" s="2">
        <v>30</v>
      </c>
      <c r="R9" s="7">
        <f t="shared" si="7"/>
        <v>0.68571428571428572</v>
      </c>
      <c r="S9" s="2">
        <v>17</v>
      </c>
      <c r="T9" s="7">
        <f t="shared" si="8"/>
        <v>0.29737609329446063</v>
      </c>
      <c r="U9" s="2">
        <v>30</v>
      </c>
      <c r="V9" s="7">
        <f t="shared" si="9"/>
        <v>0.68571428571428572</v>
      </c>
      <c r="W9" s="2">
        <v>22</v>
      </c>
      <c r="X9" s="7">
        <f t="shared" si="10"/>
        <v>0.38483965014577259</v>
      </c>
    </row>
    <row r="10" spans="1:24" x14ac:dyDescent="0.25">
      <c r="A10" s="2" t="s">
        <v>2</v>
      </c>
      <c r="B10" s="2" t="s">
        <v>14</v>
      </c>
      <c r="C10" s="30">
        <v>1449</v>
      </c>
      <c r="D10" s="30">
        <f t="shared" si="0"/>
        <v>845.25</v>
      </c>
      <c r="E10" s="30">
        <v>1611</v>
      </c>
      <c r="F10" s="30">
        <f t="shared" si="1"/>
        <v>939.75</v>
      </c>
      <c r="G10" s="2">
        <v>819</v>
      </c>
      <c r="H10" s="7">
        <f t="shared" si="2"/>
        <v>0.96894409937888204</v>
      </c>
      <c r="I10" s="2">
        <v>760</v>
      </c>
      <c r="J10" s="7">
        <f t="shared" si="3"/>
        <v>0.89914226560189292</v>
      </c>
      <c r="K10" s="2">
        <v>636</v>
      </c>
      <c r="L10" s="7">
        <f t="shared" si="4"/>
        <v>0.67677573822825221</v>
      </c>
      <c r="M10" s="2">
        <v>549</v>
      </c>
      <c r="N10" s="7">
        <f t="shared" si="5"/>
        <v>0.64951197870452526</v>
      </c>
      <c r="O10" s="2">
        <v>410</v>
      </c>
      <c r="P10" s="7">
        <f t="shared" si="6"/>
        <v>0.43628624634211227</v>
      </c>
      <c r="Q10" s="2">
        <v>697</v>
      </c>
      <c r="R10" s="7">
        <f t="shared" si="7"/>
        <v>0.82460810411120966</v>
      </c>
      <c r="S10" s="2">
        <v>585</v>
      </c>
      <c r="T10" s="7">
        <f t="shared" si="8"/>
        <v>0.62250598563447723</v>
      </c>
      <c r="U10" s="2">
        <v>644</v>
      </c>
      <c r="V10" s="7">
        <f t="shared" si="9"/>
        <v>0.76190476190476186</v>
      </c>
      <c r="W10" s="2">
        <v>583</v>
      </c>
      <c r="X10" s="7">
        <f t="shared" si="10"/>
        <v>0.62037776004256451</v>
      </c>
    </row>
    <row r="11" spans="1:24" x14ac:dyDescent="0.25">
      <c r="A11" s="2" t="s">
        <v>5</v>
      </c>
      <c r="B11" s="2" t="s">
        <v>15</v>
      </c>
      <c r="C11" s="30">
        <v>145</v>
      </c>
      <c r="D11" s="30">
        <f t="shared" si="0"/>
        <v>84.583333333333343</v>
      </c>
      <c r="E11" s="30">
        <v>164</v>
      </c>
      <c r="F11" s="30">
        <f t="shared" si="1"/>
        <v>95.666666666666657</v>
      </c>
      <c r="G11" s="2">
        <v>77</v>
      </c>
      <c r="H11" s="7">
        <f t="shared" si="2"/>
        <v>0.91034482758620683</v>
      </c>
      <c r="I11" s="2">
        <v>67</v>
      </c>
      <c r="J11" s="7">
        <f t="shared" si="3"/>
        <v>0.79211822660098519</v>
      </c>
      <c r="K11" s="2">
        <v>66</v>
      </c>
      <c r="L11" s="7">
        <f t="shared" si="4"/>
        <v>0.68989547038327537</v>
      </c>
      <c r="M11" s="2">
        <v>68</v>
      </c>
      <c r="N11" s="7">
        <f t="shared" si="5"/>
        <v>0.80394088669950725</v>
      </c>
      <c r="O11" s="2">
        <v>69</v>
      </c>
      <c r="P11" s="7">
        <f t="shared" si="6"/>
        <v>0.72125435540069693</v>
      </c>
      <c r="Q11" s="2">
        <v>74</v>
      </c>
      <c r="R11" s="7">
        <f t="shared" si="7"/>
        <v>0.8748768472906403</v>
      </c>
      <c r="S11" s="2">
        <v>70</v>
      </c>
      <c r="T11" s="7">
        <f t="shared" si="8"/>
        <v>0.73170731707317083</v>
      </c>
      <c r="U11" s="2">
        <v>72</v>
      </c>
      <c r="V11" s="7">
        <f t="shared" si="9"/>
        <v>0.85123152709359595</v>
      </c>
      <c r="W11" s="2">
        <v>61</v>
      </c>
      <c r="X11" s="7">
        <f t="shared" si="10"/>
        <v>0.63763066202090601</v>
      </c>
    </row>
    <row r="12" spans="1:24" x14ac:dyDescent="0.25">
      <c r="A12" s="2" t="s">
        <v>4</v>
      </c>
      <c r="B12" s="2" t="s">
        <v>16</v>
      </c>
      <c r="C12" s="30">
        <v>380</v>
      </c>
      <c r="D12" s="30">
        <f t="shared" si="0"/>
        <v>221.66666666666669</v>
      </c>
      <c r="E12" s="30">
        <v>412</v>
      </c>
      <c r="F12" s="30">
        <f t="shared" si="1"/>
        <v>240.33333333333334</v>
      </c>
      <c r="G12" s="2">
        <v>209</v>
      </c>
      <c r="H12" s="7">
        <f t="shared" si="2"/>
        <v>0.94285714285714273</v>
      </c>
      <c r="I12" s="2">
        <v>188</v>
      </c>
      <c r="J12" s="7">
        <f t="shared" si="3"/>
        <v>0.84812030075187961</v>
      </c>
      <c r="K12" s="2">
        <v>143</v>
      </c>
      <c r="L12" s="7">
        <f t="shared" si="4"/>
        <v>0.59500693481276001</v>
      </c>
      <c r="M12" s="2">
        <v>206</v>
      </c>
      <c r="N12" s="7">
        <f t="shared" si="5"/>
        <v>0.92932330827067666</v>
      </c>
      <c r="O12" s="2">
        <v>153</v>
      </c>
      <c r="P12" s="7">
        <f t="shared" si="6"/>
        <v>0.63661581137309287</v>
      </c>
      <c r="Q12" s="2">
        <v>221</v>
      </c>
      <c r="R12" s="7">
        <f t="shared" si="7"/>
        <v>0.99699248120300743</v>
      </c>
      <c r="S12" s="2">
        <v>182</v>
      </c>
      <c r="T12" s="7">
        <f t="shared" si="8"/>
        <v>0.75728155339805825</v>
      </c>
      <c r="U12" s="2">
        <v>201</v>
      </c>
      <c r="V12" s="7">
        <f t="shared" si="9"/>
        <v>0.906766917293233</v>
      </c>
      <c r="W12" s="2">
        <v>185</v>
      </c>
      <c r="X12" s="7">
        <f t="shared" si="10"/>
        <v>0.7697642163661581</v>
      </c>
    </row>
    <row r="13" spans="1:24" x14ac:dyDescent="0.25">
      <c r="A13" s="2" t="s">
        <v>3</v>
      </c>
      <c r="B13" s="2" t="s">
        <v>17</v>
      </c>
      <c r="C13" s="30">
        <v>633</v>
      </c>
      <c r="D13" s="30">
        <f t="shared" si="0"/>
        <v>369.25</v>
      </c>
      <c r="E13" s="30">
        <v>646</v>
      </c>
      <c r="F13" s="30">
        <f t="shared" si="1"/>
        <v>376.83333333333337</v>
      </c>
      <c r="G13" s="2">
        <v>269</v>
      </c>
      <c r="H13" s="7">
        <f t="shared" si="2"/>
        <v>0.72850372376438732</v>
      </c>
      <c r="I13" s="2">
        <v>244</v>
      </c>
      <c r="J13" s="7">
        <f t="shared" si="3"/>
        <v>0.66079891672308733</v>
      </c>
      <c r="K13" s="2">
        <v>243</v>
      </c>
      <c r="L13" s="7">
        <f t="shared" si="4"/>
        <v>0.64484741264927015</v>
      </c>
      <c r="M13" s="2">
        <v>237</v>
      </c>
      <c r="N13" s="7">
        <f t="shared" si="5"/>
        <v>0.64184157075152337</v>
      </c>
      <c r="O13" s="2">
        <v>207</v>
      </c>
      <c r="P13" s="7">
        <f t="shared" si="6"/>
        <v>0.54931446262715611</v>
      </c>
      <c r="Q13" s="2">
        <v>253</v>
      </c>
      <c r="R13" s="7">
        <f t="shared" si="7"/>
        <v>0.68517264725795535</v>
      </c>
      <c r="S13" s="2">
        <v>233</v>
      </c>
      <c r="T13" s="7">
        <f t="shared" si="8"/>
        <v>0.61831048208757178</v>
      </c>
      <c r="U13" s="2">
        <v>207</v>
      </c>
      <c r="V13" s="7">
        <f t="shared" si="9"/>
        <v>0.56059580230196349</v>
      </c>
      <c r="W13" s="2">
        <v>214</v>
      </c>
      <c r="X13" s="7">
        <f t="shared" si="10"/>
        <v>0.56789031402034496</v>
      </c>
    </row>
    <row r="14" spans="1:24" x14ac:dyDescent="0.25">
      <c r="A14" s="2" t="s">
        <v>3</v>
      </c>
      <c r="B14" s="2" t="s">
        <v>18</v>
      </c>
      <c r="C14" s="30">
        <v>166</v>
      </c>
      <c r="D14" s="30">
        <f t="shared" si="0"/>
        <v>96.833333333333343</v>
      </c>
      <c r="E14" s="30">
        <v>219</v>
      </c>
      <c r="F14" s="30">
        <f t="shared" si="1"/>
        <v>127.75</v>
      </c>
      <c r="G14" s="2">
        <v>117</v>
      </c>
      <c r="H14" s="7">
        <f t="shared" si="2"/>
        <v>1.2082616179001719</v>
      </c>
      <c r="I14" s="2">
        <v>76</v>
      </c>
      <c r="J14" s="7">
        <f t="shared" si="3"/>
        <v>0.78485370051635106</v>
      </c>
      <c r="K14" s="2">
        <v>78</v>
      </c>
      <c r="L14" s="7">
        <f t="shared" si="4"/>
        <v>0.61056751467710368</v>
      </c>
      <c r="M14" s="2">
        <v>88</v>
      </c>
      <c r="N14" s="7">
        <f t="shared" si="5"/>
        <v>0.90877796901893282</v>
      </c>
      <c r="O14" s="2">
        <v>89</v>
      </c>
      <c r="P14" s="7">
        <f t="shared" si="6"/>
        <v>0.69667318982387472</v>
      </c>
      <c r="Q14" s="2">
        <v>92</v>
      </c>
      <c r="R14" s="7">
        <f t="shared" si="7"/>
        <v>0.95008605851979333</v>
      </c>
      <c r="S14" s="2">
        <v>85</v>
      </c>
      <c r="T14" s="7">
        <f t="shared" si="8"/>
        <v>0.66536203522504889</v>
      </c>
      <c r="U14" s="2">
        <v>88</v>
      </c>
      <c r="V14" s="7">
        <f t="shared" si="9"/>
        <v>0.90877796901893282</v>
      </c>
      <c r="W14" s="2">
        <v>88</v>
      </c>
      <c r="X14" s="7">
        <f t="shared" si="10"/>
        <v>0.68884540117416826</v>
      </c>
    </row>
    <row r="15" spans="1:24" x14ac:dyDescent="0.25">
      <c r="A15" s="2" t="s">
        <v>5</v>
      </c>
      <c r="B15" s="2" t="s">
        <v>19</v>
      </c>
      <c r="C15" s="30">
        <v>109</v>
      </c>
      <c r="D15" s="30">
        <f t="shared" si="0"/>
        <v>63.583333333333336</v>
      </c>
      <c r="E15" s="30">
        <v>127</v>
      </c>
      <c r="F15" s="30">
        <f t="shared" si="1"/>
        <v>74.083333333333343</v>
      </c>
      <c r="G15" s="2">
        <v>69</v>
      </c>
      <c r="H15" s="7">
        <f t="shared" si="2"/>
        <v>1.0851900393184797</v>
      </c>
      <c r="I15" s="2">
        <v>64</v>
      </c>
      <c r="J15" s="7">
        <f t="shared" si="3"/>
        <v>1.0065530799475753</v>
      </c>
      <c r="K15" s="2">
        <v>78</v>
      </c>
      <c r="L15" s="7">
        <f t="shared" si="4"/>
        <v>1.0528683914510686</v>
      </c>
      <c r="M15" s="2">
        <v>57</v>
      </c>
      <c r="N15" s="7">
        <f t="shared" si="5"/>
        <v>0.89646133682830931</v>
      </c>
      <c r="O15" s="2">
        <v>82</v>
      </c>
      <c r="P15" s="7">
        <f t="shared" si="6"/>
        <v>1.1068616422947131</v>
      </c>
      <c r="Q15" s="2">
        <v>64</v>
      </c>
      <c r="R15" s="7">
        <f t="shared" si="7"/>
        <v>1.0065530799475753</v>
      </c>
      <c r="S15" s="2">
        <v>92</v>
      </c>
      <c r="T15" s="7">
        <f t="shared" si="8"/>
        <v>1.2418447694038244</v>
      </c>
      <c r="U15" s="2">
        <v>48</v>
      </c>
      <c r="V15" s="7">
        <f t="shared" si="9"/>
        <v>0.7549148099606815</v>
      </c>
      <c r="W15" s="2">
        <v>60</v>
      </c>
      <c r="X15" s="7">
        <f t="shared" si="10"/>
        <v>0.80989876265466809</v>
      </c>
    </row>
    <row r="16" spans="1:24" x14ac:dyDescent="0.25">
      <c r="A16" s="2" t="s">
        <v>2</v>
      </c>
      <c r="B16" s="2" t="s">
        <v>20</v>
      </c>
      <c r="C16" s="30">
        <v>203</v>
      </c>
      <c r="D16" s="30">
        <f t="shared" si="0"/>
        <v>118.41666666666667</v>
      </c>
      <c r="E16" s="30">
        <v>213</v>
      </c>
      <c r="F16" s="30">
        <f t="shared" si="1"/>
        <v>124.25</v>
      </c>
      <c r="G16" s="2">
        <v>135</v>
      </c>
      <c r="H16" s="7">
        <f t="shared" si="2"/>
        <v>1.1400422237860661</v>
      </c>
      <c r="I16" s="2">
        <v>129</v>
      </c>
      <c r="J16" s="7">
        <f t="shared" si="3"/>
        <v>1.0893736805066854</v>
      </c>
      <c r="K16" s="2">
        <v>123</v>
      </c>
      <c r="L16" s="7">
        <f t="shared" si="4"/>
        <v>0.98993963782696182</v>
      </c>
      <c r="M16" s="2">
        <v>107</v>
      </c>
      <c r="N16" s="7">
        <f t="shared" si="5"/>
        <v>0.90358902181562273</v>
      </c>
      <c r="O16" s="2">
        <v>107</v>
      </c>
      <c r="P16" s="7">
        <f t="shared" si="6"/>
        <v>0.86116700201207241</v>
      </c>
      <c r="Q16" s="2">
        <v>115</v>
      </c>
      <c r="R16" s="7">
        <f t="shared" si="7"/>
        <v>0.97114707952146373</v>
      </c>
      <c r="S16" s="2">
        <v>118</v>
      </c>
      <c r="T16" s="7">
        <f t="shared" si="8"/>
        <v>0.94969818913480886</v>
      </c>
      <c r="U16" s="2">
        <v>106</v>
      </c>
      <c r="V16" s="7">
        <f t="shared" si="9"/>
        <v>0.8951442646023926</v>
      </c>
      <c r="W16" s="2">
        <v>121</v>
      </c>
      <c r="X16" s="7">
        <f t="shared" si="10"/>
        <v>0.97384305835010065</v>
      </c>
    </row>
    <row r="17" spans="1:24" x14ac:dyDescent="0.25">
      <c r="A17" s="2" t="s">
        <v>5</v>
      </c>
      <c r="B17" s="2" t="s">
        <v>21</v>
      </c>
      <c r="C17" s="30">
        <v>2550</v>
      </c>
      <c r="D17" s="30">
        <f t="shared" si="0"/>
        <v>1487.5</v>
      </c>
      <c r="E17" s="30">
        <v>2762</v>
      </c>
      <c r="F17" s="30">
        <f t="shared" si="1"/>
        <v>1611.1666666666665</v>
      </c>
      <c r="G17" s="2">
        <v>1311</v>
      </c>
      <c r="H17" s="7">
        <f t="shared" si="2"/>
        <v>0.88134453781512601</v>
      </c>
      <c r="I17" s="2">
        <v>1127</v>
      </c>
      <c r="J17" s="7">
        <f t="shared" si="3"/>
        <v>0.75764705882352945</v>
      </c>
      <c r="K17" s="2">
        <v>1073</v>
      </c>
      <c r="L17" s="7">
        <f t="shared" si="4"/>
        <v>0.6659770352746458</v>
      </c>
      <c r="M17" s="2">
        <v>1115</v>
      </c>
      <c r="N17" s="7">
        <f t="shared" si="5"/>
        <v>0.74957983193277311</v>
      </c>
      <c r="O17" s="2">
        <v>1001</v>
      </c>
      <c r="P17" s="7">
        <f t="shared" si="6"/>
        <v>0.62128892107168721</v>
      </c>
      <c r="Q17" s="2">
        <v>1147</v>
      </c>
      <c r="R17" s="7">
        <f t="shared" si="7"/>
        <v>0.77109243697478991</v>
      </c>
      <c r="S17" s="2">
        <v>1037</v>
      </c>
      <c r="T17" s="7">
        <f t="shared" si="8"/>
        <v>0.64363297817316645</v>
      </c>
      <c r="U17" s="2">
        <v>1000</v>
      </c>
      <c r="V17" s="7">
        <f t="shared" si="9"/>
        <v>0.67226890756302526</v>
      </c>
      <c r="W17" s="2">
        <v>1056</v>
      </c>
      <c r="X17" s="7">
        <f t="shared" si="10"/>
        <v>0.65542567497672499</v>
      </c>
    </row>
    <row r="18" spans="1:24" x14ac:dyDescent="0.25">
      <c r="A18" s="2" t="s">
        <v>2</v>
      </c>
      <c r="B18" s="2" t="s">
        <v>22</v>
      </c>
      <c r="C18" s="30">
        <v>5265</v>
      </c>
      <c r="D18" s="30">
        <f t="shared" si="0"/>
        <v>3071.25</v>
      </c>
      <c r="E18" s="30">
        <v>5769</v>
      </c>
      <c r="F18" s="30">
        <f t="shared" si="1"/>
        <v>3365.25</v>
      </c>
      <c r="G18" s="2">
        <v>2677</v>
      </c>
      <c r="H18" s="7">
        <f t="shared" si="2"/>
        <v>0.87163207163207168</v>
      </c>
      <c r="I18" s="2">
        <v>2545</v>
      </c>
      <c r="J18" s="7">
        <f t="shared" si="3"/>
        <v>0.82865282865282863</v>
      </c>
      <c r="K18" s="2">
        <v>2502</v>
      </c>
      <c r="L18" s="7">
        <f t="shared" si="4"/>
        <v>0.74348116781814133</v>
      </c>
      <c r="M18" s="2">
        <v>2007</v>
      </c>
      <c r="N18" s="7">
        <f t="shared" si="5"/>
        <v>0.65347985347985349</v>
      </c>
      <c r="O18" s="2">
        <v>1920</v>
      </c>
      <c r="P18" s="7">
        <f t="shared" si="6"/>
        <v>0.57053710719857365</v>
      </c>
      <c r="Q18" s="2">
        <v>2402</v>
      </c>
      <c r="R18" s="7">
        <f t="shared" si="7"/>
        <v>0.78209198209198205</v>
      </c>
      <c r="S18" s="2">
        <v>2385</v>
      </c>
      <c r="T18" s="7">
        <f t="shared" si="8"/>
        <v>0.70871406284822824</v>
      </c>
      <c r="U18" s="2">
        <v>1879</v>
      </c>
      <c r="V18" s="7">
        <f t="shared" si="9"/>
        <v>0.61180301180301178</v>
      </c>
      <c r="W18" s="2">
        <v>2502</v>
      </c>
      <c r="X18" s="7">
        <f t="shared" si="10"/>
        <v>0.74348116781814133</v>
      </c>
    </row>
    <row r="19" spans="1:24" x14ac:dyDescent="0.25">
      <c r="A19" s="2" t="s">
        <v>5</v>
      </c>
      <c r="B19" s="2" t="s">
        <v>23</v>
      </c>
      <c r="C19" s="30">
        <v>407</v>
      </c>
      <c r="D19" s="30">
        <f t="shared" si="0"/>
        <v>237.41666666666666</v>
      </c>
      <c r="E19" s="30">
        <v>428</v>
      </c>
      <c r="F19" s="30">
        <f t="shared" si="1"/>
        <v>249.66666666666666</v>
      </c>
      <c r="G19" s="2">
        <v>258</v>
      </c>
      <c r="H19" s="7">
        <f t="shared" si="2"/>
        <v>1.0866970866970866</v>
      </c>
      <c r="I19" s="2">
        <v>234</v>
      </c>
      <c r="J19" s="7">
        <f t="shared" si="3"/>
        <v>0.98560898560898569</v>
      </c>
      <c r="K19" s="2">
        <v>272</v>
      </c>
      <c r="L19" s="7">
        <f t="shared" si="4"/>
        <v>1.089452603471295</v>
      </c>
      <c r="M19" s="2">
        <v>215</v>
      </c>
      <c r="N19" s="7">
        <f t="shared" si="5"/>
        <v>0.90558090558090565</v>
      </c>
      <c r="O19" s="2">
        <v>233</v>
      </c>
      <c r="P19" s="7">
        <f t="shared" si="6"/>
        <v>0.93324432576769034</v>
      </c>
      <c r="Q19" s="2">
        <v>225</v>
      </c>
      <c r="R19" s="7">
        <f t="shared" si="7"/>
        <v>0.9477009477009477</v>
      </c>
      <c r="S19" s="2">
        <v>247</v>
      </c>
      <c r="T19" s="7">
        <f t="shared" si="8"/>
        <v>0.98931909212283042</v>
      </c>
      <c r="U19" s="2">
        <v>241</v>
      </c>
      <c r="V19" s="7">
        <f t="shared" si="9"/>
        <v>1.0150930150930151</v>
      </c>
      <c r="W19" s="2">
        <v>261</v>
      </c>
      <c r="X19" s="7">
        <f t="shared" si="10"/>
        <v>1.0453938584779707</v>
      </c>
    </row>
    <row r="20" spans="1:24" x14ac:dyDescent="0.25">
      <c r="A20" s="2" t="s">
        <v>4</v>
      </c>
      <c r="B20" s="2" t="s">
        <v>24</v>
      </c>
      <c r="C20" s="30">
        <v>1491</v>
      </c>
      <c r="D20" s="30">
        <f t="shared" si="0"/>
        <v>869.75</v>
      </c>
      <c r="E20" s="30">
        <v>1427</v>
      </c>
      <c r="F20" s="30">
        <f t="shared" si="1"/>
        <v>832.41666666666674</v>
      </c>
      <c r="G20" s="2">
        <v>633</v>
      </c>
      <c r="H20" s="7">
        <f t="shared" si="2"/>
        <v>0.72779534348950847</v>
      </c>
      <c r="I20" s="2">
        <v>508</v>
      </c>
      <c r="J20" s="7">
        <f t="shared" si="3"/>
        <v>0.58407588387467668</v>
      </c>
      <c r="K20" s="2">
        <v>593</v>
      </c>
      <c r="L20" s="7">
        <f t="shared" si="4"/>
        <v>0.71238362198418259</v>
      </c>
      <c r="M20" s="2">
        <v>553</v>
      </c>
      <c r="N20" s="7">
        <f t="shared" si="5"/>
        <v>0.63581488933601604</v>
      </c>
      <c r="O20" s="2">
        <v>507</v>
      </c>
      <c r="P20" s="7">
        <f t="shared" si="6"/>
        <v>0.60906997697467213</v>
      </c>
      <c r="Q20" s="2">
        <v>570</v>
      </c>
      <c r="R20" s="7">
        <f t="shared" si="7"/>
        <v>0.65536073584363319</v>
      </c>
      <c r="S20" s="2">
        <v>528</v>
      </c>
      <c r="T20" s="7">
        <f t="shared" si="8"/>
        <v>0.63429772750025026</v>
      </c>
      <c r="U20" s="2">
        <v>573</v>
      </c>
      <c r="V20" s="7">
        <f t="shared" si="9"/>
        <v>0.65881000287438918</v>
      </c>
      <c r="W20" s="2">
        <v>550</v>
      </c>
      <c r="X20" s="7">
        <f t="shared" si="10"/>
        <v>0.66072679947942736</v>
      </c>
    </row>
    <row r="21" spans="1:24" x14ac:dyDescent="0.25">
      <c r="A21" s="2" t="s">
        <v>3</v>
      </c>
      <c r="B21" s="2" t="s">
        <v>25</v>
      </c>
      <c r="C21" s="30">
        <v>390</v>
      </c>
      <c r="D21" s="30">
        <f t="shared" si="0"/>
        <v>227.5</v>
      </c>
      <c r="E21" s="30">
        <v>530</v>
      </c>
      <c r="F21" s="30">
        <f t="shared" si="1"/>
        <v>309.16666666666663</v>
      </c>
      <c r="G21" s="2">
        <v>229</v>
      </c>
      <c r="H21" s="7">
        <f t="shared" si="2"/>
        <v>1.0065934065934066</v>
      </c>
      <c r="I21" s="2">
        <v>222</v>
      </c>
      <c r="J21" s="7">
        <f t="shared" si="3"/>
        <v>0.9758241758241758</v>
      </c>
      <c r="K21" s="2">
        <v>207</v>
      </c>
      <c r="L21" s="7">
        <f t="shared" si="4"/>
        <v>0.6695417789757413</v>
      </c>
      <c r="M21" s="2">
        <v>184</v>
      </c>
      <c r="N21" s="7">
        <f t="shared" si="5"/>
        <v>0.8087912087912088</v>
      </c>
      <c r="O21" s="2">
        <v>154</v>
      </c>
      <c r="P21" s="7">
        <f t="shared" si="6"/>
        <v>0.49811320754716987</v>
      </c>
      <c r="Q21" s="2">
        <v>195</v>
      </c>
      <c r="R21" s="7">
        <f t="shared" si="7"/>
        <v>0.8571428571428571</v>
      </c>
      <c r="S21" s="2">
        <v>170</v>
      </c>
      <c r="T21" s="7">
        <f t="shared" si="8"/>
        <v>0.54986522911051217</v>
      </c>
      <c r="U21" s="2">
        <v>181</v>
      </c>
      <c r="V21" s="7">
        <f t="shared" si="9"/>
        <v>0.79560439560439555</v>
      </c>
      <c r="W21" s="2">
        <v>201</v>
      </c>
      <c r="X21" s="7">
        <f t="shared" si="10"/>
        <v>0.6501347708894879</v>
      </c>
    </row>
    <row r="22" spans="1:24" x14ac:dyDescent="0.25">
      <c r="A22" s="2" t="s">
        <v>2</v>
      </c>
      <c r="B22" s="2" t="s">
        <v>26</v>
      </c>
      <c r="C22" s="30">
        <v>178</v>
      </c>
      <c r="D22" s="30">
        <f t="shared" si="0"/>
        <v>103.83333333333334</v>
      </c>
      <c r="E22" s="30">
        <v>174</v>
      </c>
      <c r="F22" s="30">
        <f t="shared" si="1"/>
        <v>101.5</v>
      </c>
      <c r="G22" s="2">
        <v>72</v>
      </c>
      <c r="H22" s="7">
        <f t="shared" si="2"/>
        <v>0.69341894060995179</v>
      </c>
      <c r="I22" s="2">
        <v>67</v>
      </c>
      <c r="J22" s="7">
        <f t="shared" si="3"/>
        <v>0.6452648475120385</v>
      </c>
      <c r="K22" s="2">
        <v>76</v>
      </c>
      <c r="L22" s="7">
        <f t="shared" si="4"/>
        <v>0.74876847290640391</v>
      </c>
      <c r="M22" s="2">
        <v>66</v>
      </c>
      <c r="N22" s="7">
        <f t="shared" si="5"/>
        <v>0.63563402889245579</v>
      </c>
      <c r="O22" s="2">
        <v>73</v>
      </c>
      <c r="P22" s="7">
        <f t="shared" si="6"/>
        <v>0.71921182266009853</v>
      </c>
      <c r="Q22" s="2">
        <v>84</v>
      </c>
      <c r="R22" s="7">
        <f t="shared" si="7"/>
        <v>0.8089887640449438</v>
      </c>
      <c r="S22" s="2">
        <v>74</v>
      </c>
      <c r="T22" s="7">
        <f t="shared" si="8"/>
        <v>0.72906403940886699</v>
      </c>
      <c r="U22" s="2">
        <v>86</v>
      </c>
      <c r="V22" s="7">
        <f t="shared" si="9"/>
        <v>0.82825040128410909</v>
      </c>
      <c r="W22" s="2">
        <v>78</v>
      </c>
      <c r="X22" s="7">
        <f t="shared" si="10"/>
        <v>0.76847290640394084</v>
      </c>
    </row>
    <row r="23" spans="1:24" x14ac:dyDescent="0.25">
      <c r="A23" s="2" t="s">
        <v>5</v>
      </c>
      <c r="B23" s="2" t="s">
        <v>27</v>
      </c>
      <c r="C23" s="30">
        <v>59</v>
      </c>
      <c r="D23" s="30">
        <f t="shared" si="0"/>
        <v>34.416666666666671</v>
      </c>
      <c r="E23" s="30">
        <v>63</v>
      </c>
      <c r="F23" s="30">
        <f t="shared" si="1"/>
        <v>36.75</v>
      </c>
      <c r="G23" s="2">
        <v>39</v>
      </c>
      <c r="H23" s="7">
        <f t="shared" si="2"/>
        <v>1.1331719128329296</v>
      </c>
      <c r="I23" s="2">
        <v>39</v>
      </c>
      <c r="J23" s="7">
        <f t="shared" si="3"/>
        <v>1.1331719128329296</v>
      </c>
      <c r="K23" s="2">
        <v>26</v>
      </c>
      <c r="L23" s="7">
        <f t="shared" si="4"/>
        <v>0.70748299319727892</v>
      </c>
      <c r="M23" s="2">
        <v>35</v>
      </c>
      <c r="N23" s="7">
        <f t="shared" si="5"/>
        <v>1.0169491525423728</v>
      </c>
      <c r="O23" s="2">
        <v>29</v>
      </c>
      <c r="P23" s="7">
        <f t="shared" si="6"/>
        <v>0.78911564625850339</v>
      </c>
      <c r="Q23" s="2">
        <v>36</v>
      </c>
      <c r="R23" s="7">
        <f t="shared" si="7"/>
        <v>1.0460048426150119</v>
      </c>
      <c r="S23" s="2">
        <v>32</v>
      </c>
      <c r="T23" s="7">
        <f t="shared" si="8"/>
        <v>0.87074829931972786</v>
      </c>
      <c r="U23" s="2">
        <v>34</v>
      </c>
      <c r="V23" s="7">
        <f t="shared" si="9"/>
        <v>0.98789346246973353</v>
      </c>
      <c r="W23" s="2">
        <v>33</v>
      </c>
      <c r="X23" s="7">
        <f t="shared" si="10"/>
        <v>0.89795918367346939</v>
      </c>
    </row>
    <row r="24" spans="1:24" x14ac:dyDescent="0.25">
      <c r="A24" s="2" t="s">
        <v>2</v>
      </c>
      <c r="B24" s="2" t="s">
        <v>28</v>
      </c>
      <c r="C24" s="30">
        <v>443</v>
      </c>
      <c r="D24" s="30">
        <f t="shared" si="0"/>
        <v>258.41666666666663</v>
      </c>
      <c r="E24" s="30">
        <v>440</v>
      </c>
      <c r="F24" s="30">
        <f t="shared" si="1"/>
        <v>256.66666666666663</v>
      </c>
      <c r="G24" s="2">
        <v>242</v>
      </c>
      <c r="H24" s="7">
        <f t="shared" si="2"/>
        <v>0.93647210577233164</v>
      </c>
      <c r="I24" s="2">
        <v>216</v>
      </c>
      <c r="J24" s="7">
        <f t="shared" si="3"/>
        <v>0.83585940019348615</v>
      </c>
      <c r="K24" s="2">
        <v>248</v>
      </c>
      <c r="L24" s="7">
        <f t="shared" si="4"/>
        <v>0.96623376623376633</v>
      </c>
      <c r="M24" s="2">
        <v>213</v>
      </c>
      <c r="N24" s="7">
        <f t="shared" si="5"/>
        <v>0.82425024185746543</v>
      </c>
      <c r="O24" s="2">
        <v>224</v>
      </c>
      <c r="P24" s="7">
        <f t="shared" si="6"/>
        <v>0.87272727272727291</v>
      </c>
      <c r="Q24" s="2">
        <v>224</v>
      </c>
      <c r="R24" s="7">
        <f t="shared" si="7"/>
        <v>0.86681715575620777</v>
      </c>
      <c r="S24" s="2">
        <v>251</v>
      </c>
      <c r="T24" s="7">
        <f t="shared" si="8"/>
        <v>0.97792207792207808</v>
      </c>
      <c r="U24" s="2">
        <v>203</v>
      </c>
      <c r="V24" s="7">
        <f t="shared" si="9"/>
        <v>0.78555304740406329</v>
      </c>
      <c r="W24" s="2">
        <v>236</v>
      </c>
      <c r="X24" s="7">
        <f t="shared" si="10"/>
        <v>0.91948051948051956</v>
      </c>
    </row>
    <row r="25" spans="1:24" x14ac:dyDescent="0.25">
      <c r="A25" s="2" t="s">
        <v>5</v>
      </c>
      <c r="B25" s="2" t="s">
        <v>29</v>
      </c>
      <c r="C25" s="30">
        <v>86</v>
      </c>
      <c r="D25" s="30">
        <f t="shared" si="0"/>
        <v>50.166666666666671</v>
      </c>
      <c r="E25" s="30">
        <v>102</v>
      </c>
      <c r="F25" s="30">
        <f t="shared" si="1"/>
        <v>59.5</v>
      </c>
      <c r="G25" s="2">
        <v>44</v>
      </c>
      <c r="H25" s="7">
        <f t="shared" si="2"/>
        <v>0.87707641196013286</v>
      </c>
      <c r="I25" s="2">
        <v>34</v>
      </c>
      <c r="J25" s="7">
        <f t="shared" si="3"/>
        <v>0.6777408637873753</v>
      </c>
      <c r="K25" s="2">
        <v>44</v>
      </c>
      <c r="L25" s="7">
        <f t="shared" si="4"/>
        <v>0.73949579831932777</v>
      </c>
      <c r="M25" s="2">
        <v>38</v>
      </c>
      <c r="N25" s="7">
        <f t="shared" si="5"/>
        <v>0.75747508305647837</v>
      </c>
      <c r="O25" s="2">
        <v>38</v>
      </c>
      <c r="P25" s="7">
        <f t="shared" si="6"/>
        <v>0.6386554621848739</v>
      </c>
      <c r="Q25" s="2">
        <v>43</v>
      </c>
      <c r="R25" s="7">
        <f t="shared" si="7"/>
        <v>0.8571428571428571</v>
      </c>
      <c r="S25" s="2">
        <v>44</v>
      </c>
      <c r="T25" s="7">
        <f t="shared" si="8"/>
        <v>0.73949579831932777</v>
      </c>
      <c r="U25" s="2">
        <v>32</v>
      </c>
      <c r="V25" s="7">
        <f t="shared" si="9"/>
        <v>0.63787375415282388</v>
      </c>
      <c r="W25" s="2">
        <v>44</v>
      </c>
      <c r="X25" s="7">
        <f t="shared" si="10"/>
        <v>0.73949579831932777</v>
      </c>
    </row>
    <row r="26" spans="1:24" x14ac:dyDescent="0.25">
      <c r="A26" s="2" t="s">
        <v>3</v>
      </c>
      <c r="B26" s="2" t="s">
        <v>30</v>
      </c>
      <c r="C26" s="30">
        <v>259</v>
      </c>
      <c r="D26" s="30">
        <f t="shared" si="0"/>
        <v>151.08333333333331</v>
      </c>
      <c r="E26" s="30">
        <v>321</v>
      </c>
      <c r="F26" s="30">
        <f t="shared" si="1"/>
        <v>187.25</v>
      </c>
      <c r="G26" s="2">
        <v>135</v>
      </c>
      <c r="H26" s="7">
        <f t="shared" si="2"/>
        <v>0.8935466078323222</v>
      </c>
      <c r="I26" s="2">
        <v>114</v>
      </c>
      <c r="J26" s="7">
        <f t="shared" si="3"/>
        <v>0.75455046883618326</v>
      </c>
      <c r="K26" s="2">
        <v>118</v>
      </c>
      <c r="L26" s="7">
        <f t="shared" si="4"/>
        <v>0.63017356475300401</v>
      </c>
      <c r="M26" s="2">
        <v>109</v>
      </c>
      <c r="N26" s="7">
        <f t="shared" si="5"/>
        <v>0.72145615002757868</v>
      </c>
      <c r="O26" s="2">
        <v>117</v>
      </c>
      <c r="P26" s="7">
        <f t="shared" si="6"/>
        <v>0.62483311081441928</v>
      </c>
      <c r="Q26" s="2">
        <v>112</v>
      </c>
      <c r="R26" s="7">
        <f t="shared" si="7"/>
        <v>0.74131274131274139</v>
      </c>
      <c r="S26" s="2">
        <v>116</v>
      </c>
      <c r="T26" s="7">
        <f t="shared" si="8"/>
        <v>0.61949265687583444</v>
      </c>
      <c r="U26" s="2">
        <v>113</v>
      </c>
      <c r="V26" s="7">
        <f t="shared" si="9"/>
        <v>0.74793160507446232</v>
      </c>
      <c r="W26" s="2">
        <v>126</v>
      </c>
      <c r="X26" s="7">
        <f t="shared" si="10"/>
        <v>0.67289719626168221</v>
      </c>
    </row>
    <row r="27" spans="1:24" x14ac:dyDescent="0.25">
      <c r="A27" s="2" t="s">
        <v>2</v>
      </c>
      <c r="B27" s="2" t="s">
        <v>31</v>
      </c>
      <c r="C27" s="30">
        <v>271</v>
      </c>
      <c r="D27" s="30">
        <f t="shared" si="0"/>
        <v>158.08333333333331</v>
      </c>
      <c r="E27" s="30">
        <v>322</v>
      </c>
      <c r="F27" s="30">
        <f t="shared" si="1"/>
        <v>187.83333333333331</v>
      </c>
      <c r="G27" s="2">
        <v>128</v>
      </c>
      <c r="H27" s="7">
        <f t="shared" si="2"/>
        <v>0.80969952556668434</v>
      </c>
      <c r="I27" s="2">
        <v>130</v>
      </c>
      <c r="J27" s="7">
        <f t="shared" si="3"/>
        <v>0.8223510806536638</v>
      </c>
      <c r="K27" s="2">
        <v>107</v>
      </c>
      <c r="L27" s="7">
        <f t="shared" si="4"/>
        <v>0.56965394853593621</v>
      </c>
      <c r="M27" s="2">
        <v>113</v>
      </c>
      <c r="N27" s="7">
        <f t="shared" si="5"/>
        <v>0.7148128624143385</v>
      </c>
      <c r="O27" s="2">
        <v>93</v>
      </c>
      <c r="P27" s="7">
        <f t="shared" si="6"/>
        <v>0.49511978704525295</v>
      </c>
      <c r="Q27" s="2">
        <v>107</v>
      </c>
      <c r="R27" s="7">
        <f t="shared" si="7"/>
        <v>0.67685819715340023</v>
      </c>
      <c r="S27" s="2">
        <v>102</v>
      </c>
      <c r="T27" s="7">
        <f t="shared" si="8"/>
        <v>0.54303460514640645</v>
      </c>
      <c r="U27" s="2">
        <v>89</v>
      </c>
      <c r="V27" s="7">
        <f t="shared" si="9"/>
        <v>0.5629942013705852</v>
      </c>
      <c r="W27" s="2">
        <v>114</v>
      </c>
      <c r="X27" s="7">
        <f t="shared" si="10"/>
        <v>0.60692102928127778</v>
      </c>
    </row>
    <row r="28" spans="1:24" x14ac:dyDescent="0.25">
      <c r="A28" s="2" t="s">
        <v>4</v>
      </c>
      <c r="B28" s="2" t="s">
        <v>32</v>
      </c>
      <c r="C28" s="30">
        <v>128</v>
      </c>
      <c r="D28" s="30">
        <f t="shared" si="0"/>
        <v>74.666666666666657</v>
      </c>
      <c r="E28" s="30">
        <v>184</v>
      </c>
      <c r="F28" s="30">
        <f t="shared" si="1"/>
        <v>107.33333333333334</v>
      </c>
      <c r="G28" s="2">
        <v>86</v>
      </c>
      <c r="H28" s="7">
        <f t="shared" si="2"/>
        <v>1.1517857142857144</v>
      </c>
      <c r="I28" s="2">
        <v>79</v>
      </c>
      <c r="J28" s="7">
        <f t="shared" si="3"/>
        <v>1.0580357142857144</v>
      </c>
      <c r="K28" s="2">
        <v>70</v>
      </c>
      <c r="L28" s="7">
        <f t="shared" si="4"/>
        <v>0.65217391304347816</v>
      </c>
      <c r="M28" s="2">
        <v>76</v>
      </c>
      <c r="N28" s="7">
        <f t="shared" si="5"/>
        <v>1.017857142857143</v>
      </c>
      <c r="O28" s="2">
        <v>65</v>
      </c>
      <c r="P28" s="7">
        <f t="shared" si="6"/>
        <v>0.60559006211180122</v>
      </c>
      <c r="Q28" s="2">
        <v>84</v>
      </c>
      <c r="R28" s="7">
        <f t="shared" si="7"/>
        <v>1.1250000000000002</v>
      </c>
      <c r="S28" s="2">
        <v>70</v>
      </c>
      <c r="T28" s="7">
        <f t="shared" si="8"/>
        <v>0.65217391304347816</v>
      </c>
      <c r="U28" s="2">
        <v>75</v>
      </c>
      <c r="V28" s="7">
        <f t="shared" si="9"/>
        <v>1.0044642857142858</v>
      </c>
      <c r="W28" s="2">
        <v>68</v>
      </c>
      <c r="X28" s="7">
        <f t="shared" si="10"/>
        <v>0.63354037267080743</v>
      </c>
    </row>
    <row r="29" spans="1:24" x14ac:dyDescent="0.25">
      <c r="A29" s="2" t="s">
        <v>5</v>
      </c>
      <c r="B29" s="2" t="s">
        <v>33</v>
      </c>
      <c r="C29" s="30">
        <v>429</v>
      </c>
      <c r="D29" s="30">
        <f t="shared" si="0"/>
        <v>250.25</v>
      </c>
      <c r="E29" s="30">
        <v>427</v>
      </c>
      <c r="F29" s="30">
        <f t="shared" si="1"/>
        <v>249.08333333333334</v>
      </c>
      <c r="G29" s="2">
        <v>189</v>
      </c>
      <c r="H29" s="7">
        <f t="shared" si="2"/>
        <v>0.75524475524475521</v>
      </c>
      <c r="I29" s="2">
        <v>188</v>
      </c>
      <c r="J29" s="7">
        <f t="shared" si="3"/>
        <v>0.75124875124875123</v>
      </c>
      <c r="K29" s="2">
        <v>143</v>
      </c>
      <c r="L29" s="7">
        <f t="shared" si="4"/>
        <v>0.57410505185680827</v>
      </c>
      <c r="M29" s="2">
        <v>189</v>
      </c>
      <c r="N29" s="7">
        <f t="shared" si="5"/>
        <v>0.75524475524475521</v>
      </c>
      <c r="O29" s="2">
        <v>109</v>
      </c>
      <c r="P29" s="7">
        <f t="shared" si="6"/>
        <v>0.43760455001672799</v>
      </c>
      <c r="Q29" s="2">
        <v>181</v>
      </c>
      <c r="R29" s="7">
        <f t="shared" si="7"/>
        <v>0.72327672327672332</v>
      </c>
      <c r="S29" s="2">
        <v>102</v>
      </c>
      <c r="T29" s="7">
        <f t="shared" si="8"/>
        <v>0.40950150552024089</v>
      </c>
      <c r="U29" s="2">
        <v>184</v>
      </c>
      <c r="V29" s="7">
        <f t="shared" si="9"/>
        <v>0.73526473526473524</v>
      </c>
      <c r="W29" s="2">
        <v>138</v>
      </c>
      <c r="X29" s="7">
        <f t="shared" si="10"/>
        <v>0.55403144864503173</v>
      </c>
    </row>
    <row r="30" spans="1:24" x14ac:dyDescent="0.25">
      <c r="A30" s="2" t="s">
        <v>2</v>
      </c>
      <c r="B30" s="2" t="s">
        <v>34</v>
      </c>
      <c r="C30" s="30">
        <v>1820</v>
      </c>
      <c r="D30" s="30">
        <f t="shared" si="0"/>
        <v>1061.6666666666665</v>
      </c>
      <c r="E30" s="30">
        <v>1788</v>
      </c>
      <c r="F30" s="30">
        <f t="shared" si="1"/>
        <v>1043</v>
      </c>
      <c r="G30" s="2">
        <v>856</v>
      </c>
      <c r="H30" s="7">
        <f t="shared" si="2"/>
        <v>0.80627943485086351</v>
      </c>
      <c r="I30" s="2">
        <v>673</v>
      </c>
      <c r="J30" s="7">
        <f t="shared" si="3"/>
        <v>0.63390894819466259</v>
      </c>
      <c r="K30" s="2">
        <v>752</v>
      </c>
      <c r="L30" s="7">
        <f t="shared" si="4"/>
        <v>0.72099712368168745</v>
      </c>
      <c r="M30" s="2">
        <v>661</v>
      </c>
      <c r="N30" s="7">
        <f t="shared" si="5"/>
        <v>0.62260596546310842</v>
      </c>
      <c r="O30" s="2">
        <v>615</v>
      </c>
      <c r="P30" s="7">
        <f t="shared" si="6"/>
        <v>0.5896452540747843</v>
      </c>
      <c r="Q30" s="2">
        <v>773</v>
      </c>
      <c r="R30" s="7">
        <f t="shared" si="7"/>
        <v>0.72810047095761388</v>
      </c>
      <c r="S30" s="2">
        <v>781</v>
      </c>
      <c r="T30" s="7">
        <f t="shared" si="8"/>
        <v>0.74880153403643335</v>
      </c>
      <c r="U30" s="2">
        <v>735</v>
      </c>
      <c r="V30" s="7">
        <f t="shared" si="9"/>
        <v>0.6923076923076924</v>
      </c>
      <c r="W30" s="2">
        <v>844</v>
      </c>
      <c r="X30" s="7">
        <f t="shared" si="10"/>
        <v>0.80920421860019176</v>
      </c>
    </row>
    <row r="31" spans="1:24" x14ac:dyDescent="0.25">
      <c r="A31" s="2" t="s">
        <v>2</v>
      </c>
      <c r="B31" s="2" t="s">
        <v>35</v>
      </c>
      <c r="C31" s="30">
        <v>368</v>
      </c>
      <c r="D31" s="30">
        <f t="shared" si="0"/>
        <v>214.66666666666669</v>
      </c>
      <c r="E31" s="30">
        <v>409</v>
      </c>
      <c r="F31" s="30">
        <f t="shared" si="1"/>
        <v>238.58333333333334</v>
      </c>
      <c r="G31" s="2">
        <v>224</v>
      </c>
      <c r="H31" s="7">
        <f t="shared" si="2"/>
        <v>1.0434782608695652</v>
      </c>
      <c r="I31" s="2">
        <v>192</v>
      </c>
      <c r="J31" s="7">
        <f t="shared" si="3"/>
        <v>0.89440993788819867</v>
      </c>
      <c r="K31" s="2">
        <v>187</v>
      </c>
      <c r="L31" s="7">
        <f t="shared" si="4"/>
        <v>0.78379322389102335</v>
      </c>
      <c r="M31" s="2">
        <v>223</v>
      </c>
      <c r="N31" s="7">
        <f t="shared" si="5"/>
        <v>1.0388198757763973</v>
      </c>
      <c r="O31" s="2">
        <v>172</v>
      </c>
      <c r="P31" s="7">
        <f t="shared" si="6"/>
        <v>0.7209221096751659</v>
      </c>
      <c r="Q31" s="2">
        <v>217</v>
      </c>
      <c r="R31" s="7">
        <f t="shared" si="7"/>
        <v>1.0108695652173911</v>
      </c>
      <c r="S31" s="2">
        <v>172</v>
      </c>
      <c r="T31" s="7">
        <f t="shared" si="8"/>
        <v>0.7209221096751659</v>
      </c>
      <c r="U31" s="2">
        <v>218</v>
      </c>
      <c r="V31" s="7">
        <f t="shared" si="9"/>
        <v>1.015527950310559</v>
      </c>
      <c r="W31" s="2">
        <v>181</v>
      </c>
      <c r="X31" s="7">
        <f t="shared" si="10"/>
        <v>0.75864477820468035</v>
      </c>
    </row>
    <row r="32" spans="1:24" x14ac:dyDescent="0.25">
      <c r="A32" s="2" t="s">
        <v>2</v>
      </c>
      <c r="B32" s="2" t="s">
        <v>36</v>
      </c>
      <c r="C32" s="30">
        <v>147</v>
      </c>
      <c r="D32" s="30">
        <f t="shared" si="0"/>
        <v>85.75</v>
      </c>
      <c r="E32" s="30">
        <v>161</v>
      </c>
      <c r="F32" s="30">
        <f t="shared" si="1"/>
        <v>93.916666666666657</v>
      </c>
      <c r="G32" s="2">
        <v>76</v>
      </c>
      <c r="H32" s="7">
        <f t="shared" si="2"/>
        <v>0.88629737609329451</v>
      </c>
      <c r="I32" s="2">
        <v>76</v>
      </c>
      <c r="J32" s="7">
        <f t="shared" si="3"/>
        <v>0.88629737609329451</v>
      </c>
      <c r="K32" s="2">
        <v>78</v>
      </c>
      <c r="L32" s="7">
        <f t="shared" si="4"/>
        <v>0.83052351375332745</v>
      </c>
      <c r="M32" s="2">
        <v>73</v>
      </c>
      <c r="N32" s="7">
        <f t="shared" si="5"/>
        <v>0.85131195335276966</v>
      </c>
      <c r="O32" s="2">
        <v>61</v>
      </c>
      <c r="P32" s="7">
        <f t="shared" si="6"/>
        <v>0.64951197870452537</v>
      </c>
      <c r="Q32" s="2">
        <v>75</v>
      </c>
      <c r="R32" s="7">
        <f t="shared" si="7"/>
        <v>0.87463556851311952</v>
      </c>
      <c r="S32" s="2">
        <v>69</v>
      </c>
      <c r="T32" s="7">
        <f t="shared" si="8"/>
        <v>0.73469387755102045</v>
      </c>
      <c r="U32" s="2">
        <v>75</v>
      </c>
      <c r="V32" s="7">
        <f t="shared" si="9"/>
        <v>0.87463556851311952</v>
      </c>
      <c r="W32" s="2">
        <v>74</v>
      </c>
      <c r="X32" s="7">
        <f t="shared" si="10"/>
        <v>0.78793256433007997</v>
      </c>
    </row>
    <row r="33" spans="1:24" x14ac:dyDescent="0.25">
      <c r="A33" s="2" t="s">
        <v>5</v>
      </c>
      <c r="B33" s="2" t="s">
        <v>37</v>
      </c>
      <c r="C33" s="30">
        <v>130</v>
      </c>
      <c r="D33" s="30">
        <f t="shared" si="0"/>
        <v>75.833333333333343</v>
      </c>
      <c r="E33" s="30">
        <v>150</v>
      </c>
      <c r="F33" s="30">
        <f t="shared" si="1"/>
        <v>87.5</v>
      </c>
      <c r="G33" s="2">
        <v>69</v>
      </c>
      <c r="H33" s="7">
        <f t="shared" si="2"/>
        <v>0.90989010989010977</v>
      </c>
      <c r="I33" s="2">
        <v>51</v>
      </c>
      <c r="J33" s="7">
        <f t="shared" si="3"/>
        <v>0.67252747252747247</v>
      </c>
      <c r="K33" s="2">
        <v>61</v>
      </c>
      <c r="L33" s="7">
        <f t="shared" si="4"/>
        <v>0.69714285714285718</v>
      </c>
      <c r="M33" s="2">
        <v>66</v>
      </c>
      <c r="N33" s="7">
        <f t="shared" si="5"/>
        <v>0.87032967032967024</v>
      </c>
      <c r="O33" s="2">
        <v>51</v>
      </c>
      <c r="P33" s="7">
        <f t="shared" si="6"/>
        <v>0.58285714285714285</v>
      </c>
      <c r="Q33" s="2">
        <v>73</v>
      </c>
      <c r="R33" s="7">
        <f t="shared" si="7"/>
        <v>0.96263736263736255</v>
      </c>
      <c r="S33" s="2">
        <v>51</v>
      </c>
      <c r="T33" s="7">
        <f t="shared" si="8"/>
        <v>0.58285714285714285</v>
      </c>
      <c r="U33" s="2">
        <v>56</v>
      </c>
      <c r="V33" s="7">
        <f t="shared" si="9"/>
        <v>0.73846153846153839</v>
      </c>
      <c r="W33" s="2">
        <v>69</v>
      </c>
      <c r="X33" s="7">
        <f t="shared" si="10"/>
        <v>0.78857142857142859</v>
      </c>
    </row>
    <row r="34" spans="1:24" x14ac:dyDescent="0.25">
      <c r="A34" s="2" t="s">
        <v>5</v>
      </c>
      <c r="B34" s="2" t="s">
        <v>38</v>
      </c>
      <c r="C34" s="30">
        <v>118</v>
      </c>
      <c r="D34" s="30">
        <f t="shared" si="0"/>
        <v>68.833333333333343</v>
      </c>
      <c r="E34" s="30">
        <v>150</v>
      </c>
      <c r="F34" s="30">
        <f t="shared" si="1"/>
        <v>87.5</v>
      </c>
      <c r="G34" s="2">
        <v>69</v>
      </c>
      <c r="H34" s="7">
        <f t="shared" si="2"/>
        <v>1.0024213075060531</v>
      </c>
      <c r="I34" s="2">
        <v>67</v>
      </c>
      <c r="J34" s="7">
        <f t="shared" si="3"/>
        <v>0.97336561743341388</v>
      </c>
      <c r="K34" s="2">
        <v>67</v>
      </c>
      <c r="L34" s="7">
        <f t="shared" si="4"/>
        <v>0.76571428571428568</v>
      </c>
      <c r="M34" s="2">
        <v>68</v>
      </c>
      <c r="N34" s="7">
        <f t="shared" si="5"/>
        <v>0.98789346246973353</v>
      </c>
      <c r="O34" s="2">
        <v>67</v>
      </c>
      <c r="P34" s="7">
        <f t="shared" si="6"/>
        <v>0.76571428571428568</v>
      </c>
      <c r="Q34" s="2">
        <v>63</v>
      </c>
      <c r="R34" s="7">
        <f t="shared" si="7"/>
        <v>0.91525423728813549</v>
      </c>
      <c r="S34" s="2">
        <v>66</v>
      </c>
      <c r="T34" s="7">
        <f t="shared" si="8"/>
        <v>0.75428571428571434</v>
      </c>
      <c r="U34" s="2">
        <v>63</v>
      </c>
      <c r="V34" s="7">
        <f t="shared" si="9"/>
        <v>0.91525423728813549</v>
      </c>
      <c r="W34" s="2">
        <v>64</v>
      </c>
      <c r="X34" s="7">
        <f t="shared" si="10"/>
        <v>0.73142857142857143</v>
      </c>
    </row>
    <row r="35" spans="1:24" x14ac:dyDescent="0.25">
      <c r="A35" s="2" t="s">
        <v>5</v>
      </c>
      <c r="B35" s="2" t="s">
        <v>39</v>
      </c>
      <c r="C35" s="30">
        <v>179</v>
      </c>
      <c r="D35" s="30">
        <f t="shared" si="0"/>
        <v>104.41666666666666</v>
      </c>
      <c r="E35" s="30">
        <v>210</v>
      </c>
      <c r="F35" s="30">
        <f t="shared" si="1"/>
        <v>122.5</v>
      </c>
      <c r="G35" s="2">
        <v>97</v>
      </c>
      <c r="H35" s="7">
        <f t="shared" si="2"/>
        <v>0.92897047086991225</v>
      </c>
      <c r="I35" s="2">
        <v>79</v>
      </c>
      <c r="J35" s="7">
        <f t="shared" si="3"/>
        <v>0.75658419792498011</v>
      </c>
      <c r="K35" s="2">
        <v>109</v>
      </c>
      <c r="L35" s="7">
        <f t="shared" si="4"/>
        <v>0.88979591836734695</v>
      </c>
      <c r="M35" s="2">
        <v>90</v>
      </c>
      <c r="N35" s="7">
        <f t="shared" si="5"/>
        <v>0.86193136472466092</v>
      </c>
      <c r="O35" s="2">
        <v>96</v>
      </c>
      <c r="P35" s="7">
        <f t="shared" si="6"/>
        <v>0.78367346938775506</v>
      </c>
      <c r="Q35" s="2">
        <v>110</v>
      </c>
      <c r="R35" s="7">
        <f t="shared" si="7"/>
        <v>1.0534716679968077</v>
      </c>
      <c r="S35" s="2">
        <v>101</v>
      </c>
      <c r="T35" s="7">
        <f t="shared" si="8"/>
        <v>0.82448979591836735</v>
      </c>
      <c r="U35" s="2">
        <v>110</v>
      </c>
      <c r="V35" s="7">
        <f t="shared" si="9"/>
        <v>1.0534716679968077</v>
      </c>
      <c r="W35" s="2">
        <v>103</v>
      </c>
      <c r="X35" s="7">
        <f t="shared" si="10"/>
        <v>0.84081632653061222</v>
      </c>
    </row>
    <row r="36" spans="1:24" x14ac:dyDescent="0.25">
      <c r="A36" s="2" t="s">
        <v>2</v>
      </c>
      <c r="B36" s="2" t="s">
        <v>40</v>
      </c>
      <c r="C36" s="30">
        <v>142</v>
      </c>
      <c r="D36" s="30">
        <f t="shared" si="0"/>
        <v>82.833333333333343</v>
      </c>
      <c r="E36" s="30">
        <v>149</v>
      </c>
      <c r="F36" s="30">
        <f t="shared" si="1"/>
        <v>86.916666666666657</v>
      </c>
      <c r="G36" s="2">
        <v>70</v>
      </c>
      <c r="H36" s="7">
        <f t="shared" si="2"/>
        <v>0.84507042253521114</v>
      </c>
      <c r="I36" s="2">
        <v>69</v>
      </c>
      <c r="J36" s="7">
        <f t="shared" si="3"/>
        <v>0.8329979879275653</v>
      </c>
      <c r="K36" s="2">
        <v>67</v>
      </c>
      <c r="L36" s="7">
        <f t="shared" si="4"/>
        <v>0.77085330776605954</v>
      </c>
      <c r="M36" s="2">
        <v>64</v>
      </c>
      <c r="N36" s="7">
        <f t="shared" si="5"/>
        <v>0.77263581488933597</v>
      </c>
      <c r="O36" s="2">
        <v>53</v>
      </c>
      <c r="P36" s="7">
        <f t="shared" si="6"/>
        <v>0.60977948226270384</v>
      </c>
      <c r="Q36" s="2">
        <v>73</v>
      </c>
      <c r="R36" s="7">
        <f t="shared" si="7"/>
        <v>0.88128772635814878</v>
      </c>
      <c r="S36" s="2">
        <v>71</v>
      </c>
      <c r="T36" s="7">
        <f t="shared" si="8"/>
        <v>0.81687440076701834</v>
      </c>
      <c r="U36" s="2">
        <v>77</v>
      </c>
      <c r="V36" s="7">
        <f t="shared" si="9"/>
        <v>0.92957746478873227</v>
      </c>
      <c r="W36" s="2">
        <v>75</v>
      </c>
      <c r="X36" s="7">
        <f t="shared" si="10"/>
        <v>0.86289549376797703</v>
      </c>
    </row>
    <row r="37" spans="1:24" x14ac:dyDescent="0.25">
      <c r="A37" s="2" t="s">
        <v>5</v>
      </c>
      <c r="B37" s="2" t="s">
        <v>41</v>
      </c>
      <c r="C37" s="30">
        <v>556</v>
      </c>
      <c r="D37" s="30">
        <f t="shared" si="0"/>
        <v>324.33333333333337</v>
      </c>
      <c r="E37" s="30">
        <v>539</v>
      </c>
      <c r="F37" s="30">
        <f t="shared" si="1"/>
        <v>314.41666666666663</v>
      </c>
      <c r="G37" s="2">
        <v>247</v>
      </c>
      <c r="H37" s="7">
        <f t="shared" si="2"/>
        <v>0.76156217882836574</v>
      </c>
      <c r="I37" s="2">
        <v>229</v>
      </c>
      <c r="J37" s="7">
        <f t="shared" si="3"/>
        <v>0.70606372045220955</v>
      </c>
      <c r="K37" s="2">
        <v>152</v>
      </c>
      <c r="L37" s="7">
        <f t="shared" si="4"/>
        <v>0.48343493241452429</v>
      </c>
      <c r="M37" s="2">
        <v>181</v>
      </c>
      <c r="N37" s="7">
        <f t="shared" si="5"/>
        <v>0.55806783144912631</v>
      </c>
      <c r="O37" s="2">
        <v>144</v>
      </c>
      <c r="P37" s="7">
        <f t="shared" si="6"/>
        <v>0.45799098860323356</v>
      </c>
      <c r="Q37" s="2">
        <v>192</v>
      </c>
      <c r="R37" s="7">
        <f t="shared" si="7"/>
        <v>0.59198355601233288</v>
      </c>
      <c r="S37" s="2">
        <v>186</v>
      </c>
      <c r="T37" s="7">
        <f t="shared" si="8"/>
        <v>0.59157169361251005</v>
      </c>
      <c r="U37" s="2">
        <v>172</v>
      </c>
      <c r="V37" s="7">
        <f t="shared" si="9"/>
        <v>0.53031860226104821</v>
      </c>
      <c r="W37" s="2">
        <v>189</v>
      </c>
      <c r="X37" s="7">
        <f t="shared" si="10"/>
        <v>0.60111317254174401</v>
      </c>
    </row>
    <row r="38" spans="1:24" x14ac:dyDescent="0.25">
      <c r="A38" s="2" t="s">
        <v>2</v>
      </c>
      <c r="B38" s="2" t="s">
        <v>42</v>
      </c>
      <c r="C38" s="30">
        <v>104</v>
      </c>
      <c r="D38" s="30">
        <f t="shared" si="0"/>
        <v>60.666666666666664</v>
      </c>
      <c r="E38" s="30">
        <v>106</v>
      </c>
      <c r="F38" s="30">
        <f t="shared" si="1"/>
        <v>61.833333333333336</v>
      </c>
      <c r="G38" s="2">
        <v>69</v>
      </c>
      <c r="H38" s="7">
        <f t="shared" si="2"/>
        <v>1.1373626373626373</v>
      </c>
      <c r="I38" s="2">
        <v>65</v>
      </c>
      <c r="J38" s="7">
        <f t="shared" si="3"/>
        <v>1.0714285714285714</v>
      </c>
      <c r="K38" s="2">
        <v>77</v>
      </c>
      <c r="L38" s="7">
        <f t="shared" si="4"/>
        <v>1.2452830188679245</v>
      </c>
      <c r="M38" s="2">
        <v>57</v>
      </c>
      <c r="N38" s="7">
        <f t="shared" si="5"/>
        <v>0.93956043956043955</v>
      </c>
      <c r="O38" s="2">
        <v>71</v>
      </c>
      <c r="P38" s="7">
        <f t="shared" si="6"/>
        <v>1.1482479784366577</v>
      </c>
      <c r="Q38" s="2">
        <v>49</v>
      </c>
      <c r="R38" s="7">
        <f t="shared" si="7"/>
        <v>0.80769230769230771</v>
      </c>
      <c r="S38" s="2">
        <v>67</v>
      </c>
      <c r="T38" s="7">
        <f t="shared" si="8"/>
        <v>1.0835579514824798</v>
      </c>
      <c r="U38" s="2">
        <v>63</v>
      </c>
      <c r="V38" s="7">
        <f t="shared" si="9"/>
        <v>1.0384615384615385</v>
      </c>
      <c r="W38" s="2">
        <v>76</v>
      </c>
      <c r="X38" s="7">
        <f t="shared" si="10"/>
        <v>1.2291105121293799</v>
      </c>
    </row>
    <row r="39" spans="1:24" x14ac:dyDescent="0.25">
      <c r="A39" s="2" t="s">
        <v>5</v>
      </c>
      <c r="B39" s="2" t="s">
        <v>43</v>
      </c>
      <c r="C39" s="30">
        <v>446</v>
      </c>
      <c r="D39" s="30">
        <f t="shared" si="0"/>
        <v>260.16666666666663</v>
      </c>
      <c r="E39" s="30">
        <v>448</v>
      </c>
      <c r="F39" s="30">
        <f t="shared" si="1"/>
        <v>261.33333333333337</v>
      </c>
      <c r="G39" s="2">
        <v>213</v>
      </c>
      <c r="H39" s="7">
        <f t="shared" si="2"/>
        <v>0.81870595771941079</v>
      </c>
      <c r="I39" s="2">
        <v>201</v>
      </c>
      <c r="J39" s="7">
        <f t="shared" si="3"/>
        <v>0.7725816784112749</v>
      </c>
      <c r="K39" s="2">
        <v>193</v>
      </c>
      <c r="L39" s="7">
        <f t="shared" si="4"/>
        <v>0.73852040816326525</v>
      </c>
      <c r="M39" s="2">
        <v>191</v>
      </c>
      <c r="N39" s="7">
        <f t="shared" si="5"/>
        <v>0.73414477898782837</v>
      </c>
      <c r="O39" s="2">
        <v>168</v>
      </c>
      <c r="P39" s="7">
        <f t="shared" si="6"/>
        <v>0.64285714285714279</v>
      </c>
      <c r="Q39" s="2">
        <v>203</v>
      </c>
      <c r="R39" s="7">
        <f t="shared" si="7"/>
        <v>0.78026905829596427</v>
      </c>
      <c r="S39" s="2">
        <v>185</v>
      </c>
      <c r="T39" s="7">
        <f t="shared" si="8"/>
        <v>0.70790816326530603</v>
      </c>
      <c r="U39" s="2">
        <v>194</v>
      </c>
      <c r="V39" s="7">
        <f t="shared" si="9"/>
        <v>0.74567584881486237</v>
      </c>
      <c r="W39" s="2">
        <v>187</v>
      </c>
      <c r="X39" s="7">
        <f t="shared" si="10"/>
        <v>0.71556122448979587</v>
      </c>
    </row>
    <row r="40" spans="1:24" x14ac:dyDescent="0.25">
      <c r="A40" s="2" t="s">
        <v>3</v>
      </c>
      <c r="B40" s="2" t="s">
        <v>44</v>
      </c>
      <c r="C40" s="30">
        <v>455</v>
      </c>
      <c r="D40" s="30">
        <f t="shared" si="0"/>
        <v>265.41666666666663</v>
      </c>
      <c r="E40" s="30">
        <v>539</v>
      </c>
      <c r="F40" s="30">
        <f t="shared" si="1"/>
        <v>314.41666666666663</v>
      </c>
      <c r="G40" s="2">
        <v>297</v>
      </c>
      <c r="H40" s="7">
        <f t="shared" si="2"/>
        <v>1.118995290423862</v>
      </c>
      <c r="I40" s="2">
        <v>242</v>
      </c>
      <c r="J40" s="7">
        <f t="shared" si="3"/>
        <v>0.91177394034536907</v>
      </c>
      <c r="K40" s="2">
        <v>228</v>
      </c>
      <c r="L40" s="7">
        <f t="shared" si="4"/>
        <v>0.72515239862178649</v>
      </c>
      <c r="M40" s="2">
        <v>225</v>
      </c>
      <c r="N40" s="7">
        <f t="shared" si="5"/>
        <v>0.84772370486656212</v>
      </c>
      <c r="O40" s="2">
        <v>214</v>
      </c>
      <c r="P40" s="7">
        <f t="shared" si="6"/>
        <v>0.68062549695202768</v>
      </c>
      <c r="Q40" s="2">
        <v>230</v>
      </c>
      <c r="R40" s="7">
        <f t="shared" si="7"/>
        <v>0.8665620094191524</v>
      </c>
      <c r="S40" s="2">
        <v>214</v>
      </c>
      <c r="T40" s="7">
        <f t="shared" si="8"/>
        <v>0.68062549695202768</v>
      </c>
      <c r="U40" s="2">
        <v>211</v>
      </c>
      <c r="V40" s="7">
        <f t="shared" si="9"/>
        <v>0.79497645211930934</v>
      </c>
      <c r="W40" s="2">
        <v>242</v>
      </c>
      <c r="X40" s="7">
        <f t="shared" si="10"/>
        <v>0.7696793002915453</v>
      </c>
    </row>
    <row r="41" spans="1:24" x14ac:dyDescent="0.25">
      <c r="A41" s="2" t="s">
        <v>5</v>
      </c>
      <c r="B41" s="2" t="s">
        <v>45</v>
      </c>
      <c r="C41" s="30">
        <v>150</v>
      </c>
      <c r="D41" s="30">
        <f t="shared" si="0"/>
        <v>87.5</v>
      </c>
      <c r="E41" s="30">
        <v>150</v>
      </c>
      <c r="F41" s="30">
        <f t="shared" si="1"/>
        <v>87.5</v>
      </c>
      <c r="G41" s="2">
        <v>81</v>
      </c>
      <c r="H41" s="7">
        <f t="shared" si="2"/>
        <v>0.92571428571428571</v>
      </c>
      <c r="I41" s="2">
        <v>80</v>
      </c>
      <c r="J41" s="7">
        <f t="shared" si="3"/>
        <v>0.91428571428571426</v>
      </c>
      <c r="K41" s="2">
        <v>101</v>
      </c>
      <c r="L41" s="7">
        <f t="shared" si="4"/>
        <v>1.1542857142857144</v>
      </c>
      <c r="M41" s="2">
        <v>79</v>
      </c>
      <c r="N41" s="7">
        <f t="shared" si="5"/>
        <v>0.9028571428571428</v>
      </c>
      <c r="O41" s="2">
        <v>95</v>
      </c>
      <c r="P41" s="7">
        <f t="shared" si="6"/>
        <v>1.0857142857142856</v>
      </c>
      <c r="Q41" s="2">
        <v>76</v>
      </c>
      <c r="R41" s="7">
        <f t="shared" si="7"/>
        <v>0.86857142857142855</v>
      </c>
      <c r="S41" s="2">
        <v>94</v>
      </c>
      <c r="T41" s="7">
        <f t="shared" si="8"/>
        <v>1.0742857142857143</v>
      </c>
      <c r="U41" s="2">
        <v>77</v>
      </c>
      <c r="V41" s="7">
        <f t="shared" si="9"/>
        <v>0.88</v>
      </c>
      <c r="W41" s="2">
        <v>89</v>
      </c>
      <c r="X41" s="7">
        <f t="shared" si="10"/>
        <v>1.0171428571428571</v>
      </c>
    </row>
    <row r="42" spans="1:24" x14ac:dyDescent="0.25">
      <c r="A42" s="2" t="s">
        <v>2</v>
      </c>
      <c r="B42" s="2" t="s">
        <v>46</v>
      </c>
      <c r="C42" s="30">
        <v>160</v>
      </c>
      <c r="D42" s="30">
        <f t="shared" si="0"/>
        <v>93.333333333333343</v>
      </c>
      <c r="E42" s="30">
        <v>191</v>
      </c>
      <c r="F42" s="30">
        <f t="shared" si="1"/>
        <v>111.41666666666666</v>
      </c>
      <c r="G42" s="2">
        <v>94</v>
      </c>
      <c r="H42" s="7">
        <f t="shared" si="2"/>
        <v>1.0071428571428571</v>
      </c>
      <c r="I42" s="2">
        <v>89</v>
      </c>
      <c r="J42" s="7">
        <f t="shared" si="3"/>
        <v>0.95357142857142851</v>
      </c>
      <c r="K42" s="2">
        <v>66</v>
      </c>
      <c r="L42" s="7">
        <f t="shared" si="4"/>
        <v>0.59237097980553488</v>
      </c>
      <c r="M42" s="2">
        <v>82</v>
      </c>
      <c r="N42" s="7">
        <f t="shared" si="5"/>
        <v>0.87857142857142845</v>
      </c>
      <c r="O42" s="2">
        <v>75</v>
      </c>
      <c r="P42" s="7">
        <f t="shared" si="6"/>
        <v>0.67314884068810776</v>
      </c>
      <c r="Q42" s="2">
        <v>78</v>
      </c>
      <c r="R42" s="7">
        <f t="shared" si="7"/>
        <v>0.83571428571428563</v>
      </c>
      <c r="S42" s="2">
        <v>77</v>
      </c>
      <c r="T42" s="7">
        <f t="shared" si="8"/>
        <v>0.69109947643979064</v>
      </c>
      <c r="U42" s="2">
        <v>67</v>
      </c>
      <c r="V42" s="7">
        <f t="shared" si="9"/>
        <v>0.71785714285714275</v>
      </c>
      <c r="W42" s="2">
        <v>79</v>
      </c>
      <c r="X42" s="7">
        <f t="shared" si="10"/>
        <v>0.70905011219147351</v>
      </c>
    </row>
    <row r="43" spans="1:24" x14ac:dyDescent="0.25">
      <c r="A43" s="2" t="s">
        <v>2</v>
      </c>
      <c r="B43" s="2" t="s">
        <v>47</v>
      </c>
      <c r="C43" s="30">
        <v>96</v>
      </c>
      <c r="D43" s="30">
        <f t="shared" si="0"/>
        <v>56</v>
      </c>
      <c r="E43" s="30">
        <v>112</v>
      </c>
      <c r="F43" s="30">
        <f t="shared" si="1"/>
        <v>65.333333333333343</v>
      </c>
      <c r="G43" s="2">
        <v>62</v>
      </c>
      <c r="H43" s="7">
        <f t="shared" si="2"/>
        <v>1.1071428571428572</v>
      </c>
      <c r="I43" s="2">
        <v>58</v>
      </c>
      <c r="J43" s="7">
        <f t="shared" si="3"/>
        <v>1.0357142857142858</v>
      </c>
      <c r="K43" s="2">
        <v>68</v>
      </c>
      <c r="L43" s="7">
        <f t="shared" si="4"/>
        <v>1.0408163265306121</v>
      </c>
      <c r="M43" s="2">
        <v>48</v>
      </c>
      <c r="N43" s="7">
        <f t="shared" si="5"/>
        <v>0.8571428571428571</v>
      </c>
      <c r="O43" s="2">
        <v>63</v>
      </c>
      <c r="P43" s="7">
        <f t="shared" si="6"/>
        <v>0.96428571428571419</v>
      </c>
      <c r="Q43" s="2">
        <v>52</v>
      </c>
      <c r="R43" s="7">
        <f t="shared" si="7"/>
        <v>0.9285714285714286</v>
      </c>
      <c r="S43" s="2">
        <v>61</v>
      </c>
      <c r="T43" s="7">
        <f t="shared" si="8"/>
        <v>0.93367346938775497</v>
      </c>
      <c r="U43" s="2">
        <v>50</v>
      </c>
      <c r="V43" s="7">
        <f t="shared" si="9"/>
        <v>0.8928571428571429</v>
      </c>
      <c r="W43" s="2">
        <v>66</v>
      </c>
      <c r="X43" s="7">
        <f t="shared" si="10"/>
        <v>1.010204081632653</v>
      </c>
    </row>
    <row r="44" spans="1:24" x14ac:dyDescent="0.25">
      <c r="A44" s="2" t="s">
        <v>4</v>
      </c>
      <c r="B44" s="2" t="s">
        <v>48</v>
      </c>
      <c r="C44" s="30">
        <v>2612</v>
      </c>
      <c r="D44" s="30">
        <f t="shared" si="0"/>
        <v>1523.6666666666665</v>
      </c>
      <c r="E44" s="30">
        <v>2837</v>
      </c>
      <c r="F44" s="30">
        <f t="shared" si="1"/>
        <v>1654.9166666666665</v>
      </c>
      <c r="G44" s="2">
        <v>1253</v>
      </c>
      <c r="H44" s="7">
        <f t="shared" si="2"/>
        <v>0.82235834609494651</v>
      </c>
      <c r="I44" s="2">
        <v>1163</v>
      </c>
      <c r="J44" s="7">
        <f t="shared" si="3"/>
        <v>0.76329030846641877</v>
      </c>
      <c r="K44" s="2">
        <v>937</v>
      </c>
      <c r="L44" s="7">
        <f t="shared" si="4"/>
        <v>0.56619165114054082</v>
      </c>
      <c r="M44" s="2">
        <v>977</v>
      </c>
      <c r="N44" s="7">
        <f t="shared" si="5"/>
        <v>0.64121636403412829</v>
      </c>
      <c r="O44" s="2">
        <v>748</v>
      </c>
      <c r="P44" s="7">
        <f t="shared" si="6"/>
        <v>0.45198650485925779</v>
      </c>
      <c r="Q44" s="2">
        <v>1045</v>
      </c>
      <c r="R44" s="7">
        <f t="shared" si="7"/>
        <v>0.68584554802012698</v>
      </c>
      <c r="S44" s="2">
        <v>882</v>
      </c>
      <c r="T44" s="7">
        <f t="shared" si="8"/>
        <v>0.53295734931265426</v>
      </c>
      <c r="U44" s="2">
        <v>1059</v>
      </c>
      <c r="V44" s="7">
        <f t="shared" si="9"/>
        <v>0.695033909429009</v>
      </c>
      <c r="W44" s="2">
        <v>926</v>
      </c>
      <c r="X44" s="7">
        <f t="shared" si="10"/>
        <v>0.55954479077496355</v>
      </c>
    </row>
    <row r="45" spans="1:24" x14ac:dyDescent="0.25">
      <c r="A45" s="2" t="s">
        <v>4</v>
      </c>
      <c r="B45" s="2" t="s">
        <v>49</v>
      </c>
      <c r="C45" s="30">
        <v>174</v>
      </c>
      <c r="D45" s="30">
        <f t="shared" si="0"/>
        <v>101.5</v>
      </c>
      <c r="E45" s="30">
        <v>227</v>
      </c>
      <c r="F45" s="30">
        <f t="shared" si="1"/>
        <v>132.41666666666669</v>
      </c>
      <c r="G45" s="2">
        <v>76</v>
      </c>
      <c r="H45" s="7">
        <f t="shared" si="2"/>
        <v>0.74876847290640391</v>
      </c>
      <c r="I45" s="2">
        <v>75</v>
      </c>
      <c r="J45" s="7">
        <f t="shared" si="3"/>
        <v>0.73891625615763545</v>
      </c>
      <c r="K45" s="2">
        <v>81</v>
      </c>
      <c r="L45" s="7">
        <f t="shared" si="4"/>
        <v>0.61170547514159845</v>
      </c>
      <c r="M45" s="2">
        <v>66</v>
      </c>
      <c r="N45" s="7">
        <f t="shared" si="5"/>
        <v>0.65024630541871919</v>
      </c>
      <c r="O45" s="2">
        <v>70</v>
      </c>
      <c r="P45" s="7">
        <f t="shared" si="6"/>
        <v>0.52863436123348007</v>
      </c>
      <c r="Q45" s="2">
        <v>74</v>
      </c>
      <c r="R45" s="7">
        <f t="shared" si="7"/>
        <v>0.72906403940886699</v>
      </c>
      <c r="S45" s="2">
        <v>73</v>
      </c>
      <c r="T45" s="7">
        <f t="shared" si="8"/>
        <v>0.55129011957205787</v>
      </c>
      <c r="U45" s="2">
        <v>74</v>
      </c>
      <c r="V45" s="7">
        <f t="shared" si="9"/>
        <v>0.72906403940886699</v>
      </c>
      <c r="W45" s="2">
        <v>77</v>
      </c>
      <c r="X45" s="7">
        <f t="shared" si="10"/>
        <v>0.58149779735682816</v>
      </c>
    </row>
    <row r="46" spans="1:24" x14ac:dyDescent="0.25">
      <c r="A46" s="2" t="s">
        <v>5</v>
      </c>
      <c r="B46" s="2" t="s">
        <v>50</v>
      </c>
      <c r="C46" s="30">
        <v>539</v>
      </c>
      <c r="D46" s="30">
        <f t="shared" si="0"/>
        <v>314.41666666666663</v>
      </c>
      <c r="E46" s="30">
        <v>556</v>
      </c>
      <c r="F46" s="30">
        <f t="shared" si="1"/>
        <v>324.33333333333337</v>
      </c>
      <c r="G46" s="2">
        <v>287</v>
      </c>
      <c r="H46" s="7">
        <f t="shared" si="2"/>
        <v>0.9128014842300558</v>
      </c>
      <c r="I46" s="2">
        <v>262</v>
      </c>
      <c r="J46" s="7">
        <f t="shared" si="3"/>
        <v>0.83328915981977214</v>
      </c>
      <c r="K46" s="2">
        <v>242</v>
      </c>
      <c r="L46" s="7">
        <f t="shared" si="4"/>
        <v>0.7461459403905446</v>
      </c>
      <c r="M46" s="2">
        <v>265</v>
      </c>
      <c r="N46" s="7">
        <f t="shared" si="5"/>
        <v>0.84283063874900621</v>
      </c>
      <c r="O46" s="2">
        <v>215</v>
      </c>
      <c r="P46" s="7">
        <f t="shared" si="6"/>
        <v>0.66289825282631032</v>
      </c>
      <c r="Q46" s="2">
        <v>282</v>
      </c>
      <c r="R46" s="7">
        <f t="shared" si="7"/>
        <v>0.89689901934799909</v>
      </c>
      <c r="S46" s="2">
        <v>270</v>
      </c>
      <c r="T46" s="7">
        <f t="shared" si="8"/>
        <v>0.83247687564234318</v>
      </c>
      <c r="U46" s="2">
        <v>230</v>
      </c>
      <c r="V46" s="7">
        <f t="shared" si="9"/>
        <v>0.73151338457460913</v>
      </c>
      <c r="W46" s="2">
        <v>269</v>
      </c>
      <c r="X46" s="7">
        <f t="shared" si="10"/>
        <v>0.82939362795477889</v>
      </c>
    </row>
    <row r="47" spans="1:24" x14ac:dyDescent="0.25">
      <c r="A47" s="2" t="s">
        <v>2</v>
      </c>
      <c r="B47" s="2" t="s">
        <v>51</v>
      </c>
      <c r="C47" s="30">
        <v>249</v>
      </c>
      <c r="D47" s="30">
        <f t="shared" si="0"/>
        <v>145.25</v>
      </c>
      <c r="E47" s="30">
        <v>243</v>
      </c>
      <c r="F47" s="30">
        <f t="shared" si="1"/>
        <v>141.75</v>
      </c>
      <c r="G47" s="2">
        <v>134</v>
      </c>
      <c r="H47" s="7">
        <f t="shared" si="2"/>
        <v>0.92254733218588636</v>
      </c>
      <c r="I47" s="2">
        <v>103</v>
      </c>
      <c r="J47" s="7">
        <f t="shared" si="3"/>
        <v>0.7091222030981067</v>
      </c>
      <c r="K47" s="2">
        <v>115</v>
      </c>
      <c r="L47" s="7">
        <f t="shared" si="4"/>
        <v>0.81128747795414458</v>
      </c>
      <c r="M47" s="2">
        <v>152</v>
      </c>
      <c r="N47" s="7">
        <f t="shared" si="5"/>
        <v>1.0464716006884682</v>
      </c>
      <c r="O47" s="2">
        <v>101</v>
      </c>
      <c r="P47" s="7">
        <f t="shared" si="6"/>
        <v>0.71252204585537915</v>
      </c>
      <c r="Q47" s="2">
        <v>141</v>
      </c>
      <c r="R47" s="7">
        <f t="shared" si="7"/>
        <v>0.97074010327022375</v>
      </c>
      <c r="S47" s="2">
        <v>98</v>
      </c>
      <c r="T47" s="7">
        <f t="shared" si="8"/>
        <v>0.69135802469135799</v>
      </c>
      <c r="U47" s="2">
        <v>122</v>
      </c>
      <c r="V47" s="7">
        <f t="shared" si="9"/>
        <v>0.83993115318416522</v>
      </c>
      <c r="W47" s="2">
        <v>104</v>
      </c>
      <c r="X47" s="7">
        <f t="shared" si="10"/>
        <v>0.73368606701940031</v>
      </c>
    </row>
    <row r="48" spans="1:24" x14ac:dyDescent="0.25">
      <c r="A48" s="2" t="s">
        <v>4</v>
      </c>
      <c r="B48" s="2" t="s">
        <v>52</v>
      </c>
      <c r="C48" s="30">
        <v>146</v>
      </c>
      <c r="D48" s="30">
        <f t="shared" si="0"/>
        <v>85.166666666666657</v>
      </c>
      <c r="E48" s="30">
        <v>145</v>
      </c>
      <c r="F48" s="30">
        <f t="shared" si="1"/>
        <v>84.583333333333343</v>
      </c>
      <c r="G48" s="2">
        <v>81</v>
      </c>
      <c r="H48" s="7">
        <f t="shared" si="2"/>
        <v>0.9510763209393347</v>
      </c>
      <c r="I48" s="2">
        <v>77</v>
      </c>
      <c r="J48" s="7">
        <f t="shared" si="3"/>
        <v>0.90410958904109595</v>
      </c>
      <c r="K48" s="2">
        <v>89</v>
      </c>
      <c r="L48" s="7">
        <f t="shared" si="4"/>
        <v>1.0522167487684728</v>
      </c>
      <c r="M48" s="2">
        <v>78</v>
      </c>
      <c r="N48" s="7">
        <f t="shared" si="5"/>
        <v>0.91585127201565564</v>
      </c>
      <c r="O48" s="2">
        <v>77</v>
      </c>
      <c r="P48" s="7">
        <f t="shared" si="6"/>
        <v>0.91034482758620683</v>
      </c>
      <c r="Q48" s="2">
        <v>82</v>
      </c>
      <c r="R48" s="7">
        <f t="shared" si="7"/>
        <v>0.96281800391389438</v>
      </c>
      <c r="S48" s="2">
        <v>83</v>
      </c>
      <c r="T48" s="7">
        <f t="shared" si="8"/>
        <v>0.98128078817733977</v>
      </c>
      <c r="U48" s="2">
        <v>88</v>
      </c>
      <c r="V48" s="7">
        <f t="shared" si="9"/>
        <v>1.0332681017612526</v>
      </c>
      <c r="W48" s="2">
        <v>81</v>
      </c>
      <c r="X48" s="7">
        <f t="shared" si="10"/>
        <v>0.95763546798029542</v>
      </c>
    </row>
    <row r="49" spans="1:24" x14ac:dyDescent="0.25">
      <c r="A49" s="2" t="s">
        <v>5</v>
      </c>
      <c r="B49" s="2" t="s">
        <v>53</v>
      </c>
      <c r="C49" s="30">
        <v>307</v>
      </c>
      <c r="D49" s="30">
        <f t="shared" si="0"/>
        <v>179.08333333333331</v>
      </c>
      <c r="E49" s="30">
        <v>329</v>
      </c>
      <c r="F49" s="30">
        <f t="shared" si="1"/>
        <v>191.91666666666669</v>
      </c>
      <c r="G49" s="2">
        <v>147</v>
      </c>
      <c r="H49" s="7">
        <f t="shared" si="2"/>
        <v>0.82084690553745931</v>
      </c>
      <c r="I49" s="2">
        <v>136</v>
      </c>
      <c r="J49" s="7">
        <f t="shared" si="3"/>
        <v>0.75942298743601688</v>
      </c>
      <c r="K49" s="2">
        <v>113</v>
      </c>
      <c r="L49" s="7">
        <f t="shared" si="4"/>
        <v>0.58879722101606591</v>
      </c>
      <c r="M49" s="2">
        <v>119</v>
      </c>
      <c r="N49" s="7">
        <f t="shared" si="5"/>
        <v>0.66449511400651473</v>
      </c>
      <c r="O49" s="2">
        <v>86</v>
      </c>
      <c r="P49" s="7">
        <f t="shared" si="6"/>
        <v>0.4481111593573599</v>
      </c>
      <c r="Q49" s="2">
        <v>130</v>
      </c>
      <c r="R49" s="7">
        <f t="shared" si="7"/>
        <v>0.72591903210795727</v>
      </c>
      <c r="S49" s="2">
        <v>105</v>
      </c>
      <c r="T49" s="7">
        <f t="shared" si="8"/>
        <v>0.54711246200607899</v>
      </c>
      <c r="U49" s="2">
        <v>117</v>
      </c>
      <c r="V49" s="7">
        <f t="shared" si="9"/>
        <v>0.65332712889716149</v>
      </c>
      <c r="W49" s="2">
        <v>115</v>
      </c>
      <c r="X49" s="7">
        <f t="shared" si="10"/>
        <v>0.59921841076856264</v>
      </c>
    </row>
    <row r="50" spans="1:24" x14ac:dyDescent="0.25">
      <c r="A50" s="2" t="s">
        <v>3</v>
      </c>
      <c r="B50" s="2" t="s">
        <v>54</v>
      </c>
      <c r="C50" s="30">
        <v>254</v>
      </c>
      <c r="D50" s="30">
        <f t="shared" si="0"/>
        <v>148.16666666666669</v>
      </c>
      <c r="E50" s="30">
        <v>264</v>
      </c>
      <c r="F50" s="30">
        <f t="shared" si="1"/>
        <v>154</v>
      </c>
      <c r="G50" s="2">
        <v>149</v>
      </c>
      <c r="H50" s="7">
        <f t="shared" si="2"/>
        <v>1.0056242969628795</v>
      </c>
      <c r="I50" s="2">
        <v>141</v>
      </c>
      <c r="J50" s="7">
        <f t="shared" si="3"/>
        <v>0.95163104611923499</v>
      </c>
      <c r="K50" s="2">
        <v>118</v>
      </c>
      <c r="L50" s="7">
        <f t="shared" si="4"/>
        <v>0.76623376623376627</v>
      </c>
      <c r="M50" s="2">
        <v>145</v>
      </c>
      <c r="N50" s="7">
        <f t="shared" si="5"/>
        <v>0.97862767154105723</v>
      </c>
      <c r="O50" s="2">
        <v>115</v>
      </c>
      <c r="P50" s="7">
        <f t="shared" si="6"/>
        <v>0.74675324675324672</v>
      </c>
      <c r="Q50" s="2">
        <v>150</v>
      </c>
      <c r="R50" s="7">
        <f t="shared" si="7"/>
        <v>1.0123734533183351</v>
      </c>
      <c r="S50" s="2">
        <v>122</v>
      </c>
      <c r="T50" s="7">
        <f t="shared" si="8"/>
        <v>0.79220779220779225</v>
      </c>
      <c r="U50" s="2">
        <v>143</v>
      </c>
      <c r="V50" s="7">
        <f t="shared" si="9"/>
        <v>0.96512935883014606</v>
      </c>
      <c r="W50" s="2">
        <v>124</v>
      </c>
      <c r="X50" s="7">
        <f t="shared" si="10"/>
        <v>0.80519480519480524</v>
      </c>
    </row>
    <row r="51" spans="1:24" x14ac:dyDescent="0.25">
      <c r="A51" s="2" t="s">
        <v>3</v>
      </c>
      <c r="B51" s="2" t="s">
        <v>55</v>
      </c>
      <c r="C51" s="30">
        <v>87</v>
      </c>
      <c r="D51" s="30">
        <f t="shared" si="0"/>
        <v>50.75</v>
      </c>
      <c r="E51" s="30">
        <v>73</v>
      </c>
      <c r="F51" s="30">
        <f t="shared" si="1"/>
        <v>42.583333333333329</v>
      </c>
      <c r="G51" s="2">
        <v>48</v>
      </c>
      <c r="H51" s="7">
        <f t="shared" si="2"/>
        <v>0.94581280788177335</v>
      </c>
      <c r="I51" s="2">
        <v>48</v>
      </c>
      <c r="J51" s="7">
        <f t="shared" si="3"/>
        <v>0.94581280788177335</v>
      </c>
      <c r="K51" s="2">
        <v>31</v>
      </c>
      <c r="L51" s="7">
        <f t="shared" si="4"/>
        <v>0.72798434442270066</v>
      </c>
      <c r="M51" s="2">
        <v>40</v>
      </c>
      <c r="N51" s="7">
        <f t="shared" si="5"/>
        <v>0.78817733990147787</v>
      </c>
      <c r="O51" s="2">
        <v>34</v>
      </c>
      <c r="P51" s="7">
        <f t="shared" si="6"/>
        <v>0.79843444227005878</v>
      </c>
      <c r="Q51" s="2">
        <v>41</v>
      </c>
      <c r="R51" s="7">
        <f t="shared" si="7"/>
        <v>0.80788177339901479</v>
      </c>
      <c r="S51" s="2">
        <v>35</v>
      </c>
      <c r="T51" s="7">
        <f t="shared" si="8"/>
        <v>0.82191780821917815</v>
      </c>
      <c r="U51" s="2">
        <v>39</v>
      </c>
      <c r="V51" s="7">
        <f t="shared" si="9"/>
        <v>0.76847290640394084</v>
      </c>
      <c r="W51" s="2">
        <v>34</v>
      </c>
      <c r="X51" s="7">
        <f t="shared" si="10"/>
        <v>0.79843444227005878</v>
      </c>
    </row>
    <row r="52" spans="1:24" x14ac:dyDescent="0.25">
      <c r="A52" s="2" t="s">
        <v>5</v>
      </c>
      <c r="B52" s="2" t="s">
        <v>56</v>
      </c>
      <c r="C52" s="30">
        <v>192</v>
      </c>
      <c r="D52" s="30">
        <f t="shared" si="0"/>
        <v>112</v>
      </c>
      <c r="E52" s="30">
        <v>244</v>
      </c>
      <c r="F52" s="30">
        <f t="shared" si="1"/>
        <v>142.33333333333331</v>
      </c>
      <c r="G52" s="2">
        <v>122</v>
      </c>
      <c r="H52" s="7">
        <f t="shared" si="2"/>
        <v>1.0892857142857142</v>
      </c>
      <c r="I52" s="2">
        <v>116</v>
      </c>
      <c r="J52" s="7">
        <f t="shared" si="3"/>
        <v>1.0357142857142858</v>
      </c>
      <c r="K52" s="2">
        <v>136</v>
      </c>
      <c r="L52" s="7">
        <f t="shared" si="4"/>
        <v>0.95550351288056223</v>
      </c>
      <c r="M52" s="2">
        <v>113</v>
      </c>
      <c r="N52" s="7">
        <f t="shared" si="5"/>
        <v>1.0089285714285714</v>
      </c>
      <c r="O52" s="2">
        <v>132</v>
      </c>
      <c r="P52" s="7">
        <f t="shared" si="6"/>
        <v>0.92740046838407508</v>
      </c>
      <c r="Q52" s="2">
        <v>112</v>
      </c>
      <c r="R52" s="7">
        <f t="shared" si="7"/>
        <v>1</v>
      </c>
      <c r="S52" s="2">
        <v>138</v>
      </c>
      <c r="T52" s="7">
        <f t="shared" si="8"/>
        <v>0.9695550351288057</v>
      </c>
      <c r="U52" s="2">
        <v>114</v>
      </c>
      <c r="V52" s="7">
        <f t="shared" si="9"/>
        <v>1.0178571428571428</v>
      </c>
      <c r="W52" s="2">
        <v>140</v>
      </c>
      <c r="X52" s="7">
        <f t="shared" si="10"/>
        <v>0.98360655737704927</v>
      </c>
    </row>
    <row r="53" spans="1:24" x14ac:dyDescent="0.25">
      <c r="A53" s="2" t="s">
        <v>5</v>
      </c>
      <c r="B53" s="2" t="s">
        <v>57</v>
      </c>
      <c r="C53" s="30">
        <v>178</v>
      </c>
      <c r="D53" s="30">
        <f t="shared" si="0"/>
        <v>103.83333333333334</v>
      </c>
      <c r="E53" s="30">
        <v>190</v>
      </c>
      <c r="F53" s="30">
        <f t="shared" si="1"/>
        <v>110.83333333333334</v>
      </c>
      <c r="G53" s="2">
        <v>112</v>
      </c>
      <c r="H53" s="7">
        <f t="shared" si="2"/>
        <v>1.0786516853932584</v>
      </c>
      <c r="I53" s="2">
        <v>110</v>
      </c>
      <c r="J53" s="7">
        <f t="shared" si="3"/>
        <v>1.059390048154093</v>
      </c>
      <c r="K53" s="2">
        <v>104</v>
      </c>
      <c r="L53" s="7">
        <f t="shared" si="4"/>
        <v>0.93834586466165404</v>
      </c>
      <c r="M53" s="2">
        <v>104</v>
      </c>
      <c r="N53" s="7">
        <f t="shared" si="5"/>
        <v>1.001605136436597</v>
      </c>
      <c r="O53" s="2">
        <v>96</v>
      </c>
      <c r="P53" s="7">
        <f t="shared" si="6"/>
        <v>0.86616541353383447</v>
      </c>
      <c r="Q53" s="2">
        <v>112</v>
      </c>
      <c r="R53" s="7">
        <f t="shared" si="7"/>
        <v>1.0786516853932584</v>
      </c>
      <c r="S53" s="2">
        <v>105</v>
      </c>
      <c r="T53" s="7">
        <f t="shared" si="8"/>
        <v>0.94736842105263153</v>
      </c>
      <c r="U53" s="2">
        <v>115</v>
      </c>
      <c r="V53" s="7">
        <f t="shared" si="9"/>
        <v>1.1075441412520064</v>
      </c>
      <c r="W53" s="2">
        <v>104</v>
      </c>
      <c r="X53" s="7">
        <f t="shared" si="10"/>
        <v>0.93834586466165404</v>
      </c>
    </row>
    <row r="54" spans="1:24" x14ac:dyDescent="0.25">
      <c r="A54" s="2" t="s">
        <v>3</v>
      </c>
      <c r="B54" s="2" t="s">
        <v>58</v>
      </c>
      <c r="C54" s="30">
        <v>655</v>
      </c>
      <c r="D54" s="30">
        <f t="shared" si="0"/>
        <v>382.08333333333337</v>
      </c>
      <c r="E54" s="30">
        <v>685</v>
      </c>
      <c r="F54" s="30">
        <f t="shared" si="1"/>
        <v>399.58333333333337</v>
      </c>
      <c r="G54" s="2">
        <v>348</v>
      </c>
      <c r="H54" s="7">
        <f t="shared" si="2"/>
        <v>0.91079607415485264</v>
      </c>
      <c r="I54" s="2">
        <v>345</v>
      </c>
      <c r="J54" s="7">
        <f t="shared" si="3"/>
        <v>0.90294438386041431</v>
      </c>
      <c r="K54" s="2">
        <v>289</v>
      </c>
      <c r="L54" s="7">
        <f t="shared" si="4"/>
        <v>0.72325338894681956</v>
      </c>
      <c r="M54" s="2">
        <v>334</v>
      </c>
      <c r="N54" s="7">
        <f t="shared" si="5"/>
        <v>0.87415485278080685</v>
      </c>
      <c r="O54" s="2">
        <v>263</v>
      </c>
      <c r="P54" s="7">
        <f t="shared" si="6"/>
        <v>0.65818561001042741</v>
      </c>
      <c r="Q54" s="2">
        <v>327</v>
      </c>
      <c r="R54" s="7">
        <f t="shared" si="7"/>
        <v>0.855834242093784</v>
      </c>
      <c r="S54" s="2">
        <v>272</v>
      </c>
      <c r="T54" s="7">
        <f t="shared" si="8"/>
        <v>0.68070907194994779</v>
      </c>
      <c r="U54" s="2">
        <v>330</v>
      </c>
      <c r="V54" s="7">
        <f t="shared" si="9"/>
        <v>0.86368593238822233</v>
      </c>
      <c r="W54" s="2">
        <v>285</v>
      </c>
      <c r="X54" s="7">
        <f t="shared" si="10"/>
        <v>0.71324296141814381</v>
      </c>
    </row>
    <row r="55" spans="1:24" x14ac:dyDescent="0.25">
      <c r="A55" s="2" t="s">
        <v>4</v>
      </c>
      <c r="B55" s="2" t="s">
        <v>59</v>
      </c>
      <c r="C55" s="30">
        <v>225</v>
      </c>
      <c r="D55" s="30">
        <f t="shared" si="0"/>
        <v>131.25</v>
      </c>
      <c r="E55" s="30">
        <v>341</v>
      </c>
      <c r="F55" s="30">
        <f t="shared" si="1"/>
        <v>198.91666666666669</v>
      </c>
      <c r="G55" s="2">
        <v>114</v>
      </c>
      <c r="H55" s="7">
        <f t="shared" si="2"/>
        <v>0.86857142857142855</v>
      </c>
      <c r="I55" s="2">
        <v>109</v>
      </c>
      <c r="J55" s="7">
        <f t="shared" si="3"/>
        <v>0.83047619047619048</v>
      </c>
      <c r="K55" s="2">
        <v>108</v>
      </c>
      <c r="L55" s="7">
        <f t="shared" si="4"/>
        <v>0.54294093003770416</v>
      </c>
      <c r="M55" s="2">
        <v>96</v>
      </c>
      <c r="N55" s="7">
        <f t="shared" si="5"/>
        <v>0.73142857142857143</v>
      </c>
      <c r="O55" s="2">
        <v>92</v>
      </c>
      <c r="P55" s="7">
        <f t="shared" si="6"/>
        <v>0.46250523669878502</v>
      </c>
      <c r="Q55" s="2">
        <v>102</v>
      </c>
      <c r="R55" s="7">
        <f t="shared" si="7"/>
        <v>0.77714285714285714</v>
      </c>
      <c r="S55" s="2">
        <v>105</v>
      </c>
      <c r="T55" s="7">
        <f t="shared" si="8"/>
        <v>0.52785923753665687</v>
      </c>
      <c r="U55" s="2">
        <v>105</v>
      </c>
      <c r="V55" s="7">
        <f t="shared" si="9"/>
        <v>0.8</v>
      </c>
      <c r="W55" s="2">
        <v>101</v>
      </c>
      <c r="X55" s="7">
        <f t="shared" si="10"/>
        <v>0.50775031420192707</v>
      </c>
    </row>
    <row r="56" spans="1:24" x14ac:dyDescent="0.25">
      <c r="A56" s="2" t="s">
        <v>3</v>
      </c>
      <c r="B56" s="2" t="s">
        <v>60</v>
      </c>
      <c r="C56" s="30">
        <v>395</v>
      </c>
      <c r="D56" s="30">
        <f t="shared" si="0"/>
        <v>230.41666666666666</v>
      </c>
      <c r="E56" s="30">
        <v>452</v>
      </c>
      <c r="F56" s="30">
        <f t="shared" si="1"/>
        <v>263.66666666666663</v>
      </c>
      <c r="G56" s="2">
        <v>202</v>
      </c>
      <c r="H56" s="7">
        <f t="shared" si="2"/>
        <v>0.87667269439421347</v>
      </c>
      <c r="I56" s="2">
        <v>199</v>
      </c>
      <c r="J56" s="7">
        <f t="shared" si="3"/>
        <v>0.86365280289330926</v>
      </c>
      <c r="K56" s="2">
        <v>160</v>
      </c>
      <c r="L56" s="7">
        <f t="shared" si="4"/>
        <v>0.60682680151706714</v>
      </c>
      <c r="M56" s="2">
        <v>169</v>
      </c>
      <c r="N56" s="7">
        <f t="shared" si="5"/>
        <v>0.73345388788426769</v>
      </c>
      <c r="O56" s="2">
        <v>137</v>
      </c>
      <c r="P56" s="7">
        <f t="shared" si="6"/>
        <v>0.51959544879898867</v>
      </c>
      <c r="Q56" s="2">
        <v>184</v>
      </c>
      <c r="R56" s="7">
        <f t="shared" si="7"/>
        <v>0.79855334538878842</v>
      </c>
      <c r="S56" s="2">
        <v>170</v>
      </c>
      <c r="T56" s="7">
        <f t="shared" si="8"/>
        <v>0.64475347661188376</v>
      </c>
      <c r="U56" s="2">
        <v>176</v>
      </c>
      <c r="V56" s="7">
        <f t="shared" si="9"/>
        <v>0.76383363471971066</v>
      </c>
      <c r="W56" s="2">
        <v>171</v>
      </c>
      <c r="X56" s="7">
        <f t="shared" si="10"/>
        <v>0.64854614412136546</v>
      </c>
    </row>
    <row r="57" spans="1:24" x14ac:dyDescent="0.25">
      <c r="A57" s="2" t="s">
        <v>3</v>
      </c>
      <c r="B57" s="2" t="s">
        <v>61</v>
      </c>
      <c r="C57" s="30">
        <v>345</v>
      </c>
      <c r="D57" s="30">
        <f t="shared" si="0"/>
        <v>201.25</v>
      </c>
      <c r="E57" s="30">
        <v>441</v>
      </c>
      <c r="F57" s="30">
        <f t="shared" si="1"/>
        <v>257.25</v>
      </c>
      <c r="G57" s="2">
        <v>176</v>
      </c>
      <c r="H57" s="7">
        <f t="shared" si="2"/>
        <v>0.87453416149068319</v>
      </c>
      <c r="I57" s="2">
        <v>168</v>
      </c>
      <c r="J57" s="7">
        <f t="shared" si="3"/>
        <v>0.83478260869565213</v>
      </c>
      <c r="K57" s="2">
        <v>124</v>
      </c>
      <c r="L57" s="7">
        <f t="shared" si="4"/>
        <v>0.48202137998056366</v>
      </c>
      <c r="M57" s="2">
        <v>156</v>
      </c>
      <c r="N57" s="7">
        <f t="shared" si="5"/>
        <v>0.77515527950310559</v>
      </c>
      <c r="O57" s="2">
        <v>115</v>
      </c>
      <c r="P57" s="7">
        <f t="shared" si="6"/>
        <v>0.44703595724003886</v>
      </c>
      <c r="Q57" s="2">
        <v>149</v>
      </c>
      <c r="R57" s="7">
        <f t="shared" si="7"/>
        <v>0.74037267080745339</v>
      </c>
      <c r="S57" s="2">
        <v>108</v>
      </c>
      <c r="T57" s="7">
        <f t="shared" si="8"/>
        <v>0.41982507288629739</v>
      </c>
      <c r="U57" s="2">
        <v>149</v>
      </c>
      <c r="V57" s="7">
        <f t="shared" si="9"/>
        <v>0.74037267080745339</v>
      </c>
      <c r="W57" s="2">
        <v>121</v>
      </c>
      <c r="X57" s="7">
        <f t="shared" si="10"/>
        <v>0.47035957240038873</v>
      </c>
    </row>
    <row r="58" spans="1:24" x14ac:dyDescent="0.25">
      <c r="A58" s="2" t="s">
        <v>5</v>
      </c>
      <c r="B58" s="2" t="s">
        <v>62</v>
      </c>
      <c r="C58" s="30">
        <v>312</v>
      </c>
      <c r="D58" s="30">
        <f t="shared" si="0"/>
        <v>182</v>
      </c>
      <c r="E58" s="30">
        <v>308</v>
      </c>
      <c r="F58" s="30">
        <f t="shared" si="1"/>
        <v>179.66666666666669</v>
      </c>
      <c r="G58" s="2">
        <v>150</v>
      </c>
      <c r="H58" s="7">
        <f t="shared" si="2"/>
        <v>0.82417582417582413</v>
      </c>
      <c r="I58" s="2">
        <v>139</v>
      </c>
      <c r="J58" s="7">
        <f t="shared" si="3"/>
        <v>0.76373626373626369</v>
      </c>
      <c r="K58" s="2">
        <v>124</v>
      </c>
      <c r="L58" s="7">
        <f t="shared" si="4"/>
        <v>0.69016697588126152</v>
      </c>
      <c r="M58" s="2">
        <v>139</v>
      </c>
      <c r="N58" s="7">
        <f t="shared" si="5"/>
        <v>0.76373626373626369</v>
      </c>
      <c r="O58" s="2">
        <v>105</v>
      </c>
      <c r="P58" s="7">
        <f t="shared" si="6"/>
        <v>0.58441558441558439</v>
      </c>
      <c r="Q58" s="2">
        <v>139</v>
      </c>
      <c r="R58" s="7">
        <f t="shared" si="7"/>
        <v>0.76373626373626369</v>
      </c>
      <c r="S58" s="2">
        <v>128</v>
      </c>
      <c r="T58" s="7">
        <f t="shared" si="8"/>
        <v>0.71243042671614087</v>
      </c>
      <c r="U58" s="2">
        <v>119</v>
      </c>
      <c r="V58" s="7">
        <f t="shared" si="9"/>
        <v>0.65384615384615385</v>
      </c>
      <c r="W58" s="2">
        <v>133</v>
      </c>
      <c r="X58" s="7">
        <f t="shared" si="10"/>
        <v>0.74025974025974017</v>
      </c>
    </row>
    <row r="59" spans="1:24" x14ac:dyDescent="0.25">
      <c r="A59" s="2" t="s">
        <v>3</v>
      </c>
      <c r="B59" s="2" t="s">
        <v>63</v>
      </c>
      <c r="C59" s="30">
        <v>93</v>
      </c>
      <c r="D59" s="30">
        <f t="shared" si="0"/>
        <v>54.25</v>
      </c>
      <c r="E59" s="30">
        <v>116</v>
      </c>
      <c r="F59" s="30">
        <f t="shared" si="1"/>
        <v>67.666666666666657</v>
      </c>
      <c r="G59" s="2">
        <v>46</v>
      </c>
      <c r="H59" s="7">
        <f t="shared" si="2"/>
        <v>0.84792626728110598</v>
      </c>
      <c r="I59" s="2">
        <v>45</v>
      </c>
      <c r="J59" s="7">
        <f t="shared" si="3"/>
        <v>0.82949308755760365</v>
      </c>
      <c r="K59" s="2">
        <v>58</v>
      </c>
      <c r="L59" s="7">
        <f t="shared" si="4"/>
        <v>0.85714285714285732</v>
      </c>
      <c r="M59" s="2">
        <v>58</v>
      </c>
      <c r="N59" s="7">
        <f t="shared" si="5"/>
        <v>1.0691244239631337</v>
      </c>
      <c r="O59" s="2">
        <v>48</v>
      </c>
      <c r="P59" s="7">
        <f t="shared" si="6"/>
        <v>0.70935960591133018</v>
      </c>
      <c r="Q59" s="2">
        <v>54</v>
      </c>
      <c r="R59" s="7">
        <f t="shared" si="7"/>
        <v>0.99539170506912444</v>
      </c>
      <c r="S59" s="2">
        <v>49</v>
      </c>
      <c r="T59" s="7">
        <f t="shared" si="8"/>
        <v>0.72413793103448287</v>
      </c>
      <c r="U59" s="2">
        <v>57</v>
      </c>
      <c r="V59" s="7">
        <f t="shared" si="9"/>
        <v>1.0506912442396312</v>
      </c>
      <c r="W59" s="2">
        <v>52</v>
      </c>
      <c r="X59" s="7">
        <f t="shared" si="10"/>
        <v>0.76847290640394095</v>
      </c>
    </row>
    <row r="60" spans="1:24" x14ac:dyDescent="0.25">
      <c r="A60" s="2" t="s">
        <v>5</v>
      </c>
      <c r="B60" s="2" t="s">
        <v>64</v>
      </c>
      <c r="C60" s="30">
        <v>203</v>
      </c>
      <c r="D60" s="30">
        <f t="shared" si="0"/>
        <v>118.41666666666667</v>
      </c>
      <c r="E60" s="30">
        <v>165</v>
      </c>
      <c r="F60" s="30">
        <f t="shared" si="1"/>
        <v>96.25</v>
      </c>
      <c r="G60" s="2">
        <v>105</v>
      </c>
      <c r="H60" s="7">
        <f t="shared" si="2"/>
        <v>0.88669950738916248</v>
      </c>
      <c r="I60" s="2">
        <v>101</v>
      </c>
      <c r="J60" s="7">
        <f t="shared" si="3"/>
        <v>0.85292047853624209</v>
      </c>
      <c r="K60" s="2">
        <v>132</v>
      </c>
      <c r="L60" s="7">
        <f t="shared" si="4"/>
        <v>1.3714285714285714</v>
      </c>
      <c r="M60" s="2">
        <v>117</v>
      </c>
      <c r="N60" s="7">
        <f t="shared" si="5"/>
        <v>0.98803659394792398</v>
      </c>
      <c r="O60" s="2">
        <v>129</v>
      </c>
      <c r="P60" s="7">
        <f t="shared" si="6"/>
        <v>1.3402597402597403</v>
      </c>
      <c r="Q60" s="2">
        <v>118</v>
      </c>
      <c r="R60" s="7">
        <f t="shared" si="7"/>
        <v>0.99648135116115411</v>
      </c>
      <c r="S60" s="2">
        <v>140</v>
      </c>
      <c r="T60" s="7">
        <f t="shared" si="8"/>
        <v>1.4545454545454546</v>
      </c>
      <c r="U60" s="2">
        <v>111</v>
      </c>
      <c r="V60" s="7">
        <f t="shared" si="9"/>
        <v>0.93736805066854323</v>
      </c>
      <c r="W60" s="2">
        <v>123</v>
      </c>
      <c r="X60" s="7">
        <f t="shared" si="10"/>
        <v>1.2779220779220779</v>
      </c>
    </row>
    <row r="61" spans="1:24" x14ac:dyDescent="0.25">
      <c r="A61" s="2" t="s">
        <v>4</v>
      </c>
      <c r="B61" s="2" t="s">
        <v>65</v>
      </c>
      <c r="C61" s="30">
        <v>289</v>
      </c>
      <c r="D61" s="30">
        <f t="shared" si="0"/>
        <v>168.58333333333331</v>
      </c>
      <c r="E61" s="30">
        <v>255</v>
      </c>
      <c r="F61" s="30">
        <f t="shared" si="1"/>
        <v>148.75</v>
      </c>
      <c r="G61" s="2">
        <v>172</v>
      </c>
      <c r="H61" s="7">
        <f t="shared" si="2"/>
        <v>1.0202669303015326</v>
      </c>
      <c r="I61" s="2">
        <v>161</v>
      </c>
      <c r="J61" s="7">
        <f t="shared" si="3"/>
        <v>0.95501730103806237</v>
      </c>
      <c r="K61" s="2">
        <v>164</v>
      </c>
      <c r="L61" s="7">
        <f t="shared" si="4"/>
        <v>1.1025210084033614</v>
      </c>
      <c r="M61" s="2">
        <v>162</v>
      </c>
      <c r="N61" s="7">
        <f t="shared" si="5"/>
        <v>0.96094908551655966</v>
      </c>
      <c r="O61" s="2">
        <v>150</v>
      </c>
      <c r="P61" s="7">
        <f t="shared" si="6"/>
        <v>1.0084033613445378</v>
      </c>
      <c r="Q61" s="2">
        <v>162</v>
      </c>
      <c r="R61" s="7">
        <f t="shared" si="7"/>
        <v>0.96094908551655966</v>
      </c>
      <c r="S61" s="2">
        <v>147</v>
      </c>
      <c r="T61" s="7">
        <f t="shared" si="8"/>
        <v>0.9882352941176471</v>
      </c>
      <c r="U61" s="2">
        <v>175</v>
      </c>
      <c r="V61" s="7">
        <f t="shared" si="9"/>
        <v>1.0380622837370244</v>
      </c>
      <c r="W61" s="2">
        <v>156</v>
      </c>
      <c r="X61" s="7">
        <f t="shared" si="10"/>
        <v>1.0487394957983194</v>
      </c>
    </row>
    <row r="62" spans="1:24" x14ac:dyDescent="0.25">
      <c r="A62" s="2" t="s">
        <v>5</v>
      </c>
      <c r="B62" s="2" t="s">
        <v>66</v>
      </c>
      <c r="C62" s="30">
        <v>116</v>
      </c>
      <c r="D62" s="30">
        <f t="shared" si="0"/>
        <v>67.666666666666657</v>
      </c>
      <c r="E62" s="30">
        <v>139</v>
      </c>
      <c r="F62" s="30">
        <f t="shared" si="1"/>
        <v>81.083333333333343</v>
      </c>
      <c r="G62" s="2">
        <v>76</v>
      </c>
      <c r="H62" s="7">
        <f t="shared" si="2"/>
        <v>1.1231527093596061</v>
      </c>
      <c r="I62" s="2">
        <v>65</v>
      </c>
      <c r="J62" s="7">
        <f t="shared" si="3"/>
        <v>0.96059113300492627</v>
      </c>
      <c r="K62" s="2">
        <v>91</v>
      </c>
      <c r="L62" s="7">
        <f t="shared" si="4"/>
        <v>1.1223021582733812</v>
      </c>
      <c r="M62" s="2">
        <v>63</v>
      </c>
      <c r="N62" s="7">
        <f t="shared" si="5"/>
        <v>0.93103448275862077</v>
      </c>
      <c r="O62" s="2">
        <v>77</v>
      </c>
      <c r="P62" s="7">
        <f t="shared" si="6"/>
        <v>0.94964028776978404</v>
      </c>
      <c r="Q62" s="2">
        <v>67</v>
      </c>
      <c r="R62" s="7">
        <f t="shared" si="7"/>
        <v>0.99014778325123165</v>
      </c>
      <c r="S62" s="2">
        <v>90</v>
      </c>
      <c r="T62" s="7">
        <f t="shared" si="8"/>
        <v>1.1099691675231242</v>
      </c>
      <c r="U62" s="2">
        <v>62</v>
      </c>
      <c r="V62" s="7">
        <f t="shared" si="9"/>
        <v>0.91625615763546808</v>
      </c>
      <c r="W62" s="2">
        <v>84</v>
      </c>
      <c r="X62" s="7">
        <f t="shared" si="10"/>
        <v>1.0359712230215825</v>
      </c>
    </row>
    <row r="63" spans="1:24" x14ac:dyDescent="0.25">
      <c r="A63" s="2" t="s">
        <v>2</v>
      </c>
      <c r="B63" s="2" t="s">
        <v>67</v>
      </c>
      <c r="C63" s="30">
        <v>117</v>
      </c>
      <c r="D63" s="30">
        <f t="shared" si="0"/>
        <v>68.25</v>
      </c>
      <c r="E63" s="30">
        <v>151</v>
      </c>
      <c r="F63" s="30">
        <f t="shared" si="1"/>
        <v>88.083333333333343</v>
      </c>
      <c r="G63" s="2">
        <v>59</v>
      </c>
      <c r="H63" s="7">
        <f t="shared" si="2"/>
        <v>0.86446886446886451</v>
      </c>
      <c r="I63" s="2">
        <v>54</v>
      </c>
      <c r="J63" s="7">
        <f t="shared" si="3"/>
        <v>0.79120879120879117</v>
      </c>
      <c r="K63" s="2">
        <v>51</v>
      </c>
      <c r="L63" s="7">
        <f t="shared" si="4"/>
        <v>0.57899716177861871</v>
      </c>
      <c r="M63" s="2">
        <v>57</v>
      </c>
      <c r="N63" s="7">
        <f t="shared" si="5"/>
        <v>0.8351648351648352</v>
      </c>
      <c r="O63" s="2">
        <v>53</v>
      </c>
      <c r="P63" s="7">
        <f t="shared" si="6"/>
        <v>0.60170293282876053</v>
      </c>
      <c r="Q63" s="2">
        <v>54</v>
      </c>
      <c r="R63" s="7">
        <f t="shared" si="7"/>
        <v>0.79120879120879117</v>
      </c>
      <c r="S63" s="2">
        <v>52</v>
      </c>
      <c r="T63" s="7">
        <f t="shared" si="8"/>
        <v>0.59035004730368967</v>
      </c>
      <c r="U63" s="2">
        <v>53</v>
      </c>
      <c r="V63" s="7">
        <f t="shared" si="9"/>
        <v>0.77655677655677657</v>
      </c>
      <c r="W63" s="2">
        <v>53</v>
      </c>
      <c r="X63" s="7">
        <f t="shared" si="10"/>
        <v>0.60170293282876053</v>
      </c>
    </row>
    <row r="64" spans="1:24" x14ac:dyDescent="0.25">
      <c r="A64" s="2" t="s">
        <v>2</v>
      </c>
      <c r="B64" s="2" t="s">
        <v>68</v>
      </c>
      <c r="C64" s="30">
        <v>715</v>
      </c>
      <c r="D64" s="30">
        <f t="shared" si="0"/>
        <v>417.08333333333337</v>
      </c>
      <c r="E64" s="30">
        <v>590</v>
      </c>
      <c r="F64" s="30">
        <f t="shared" si="1"/>
        <v>344.16666666666663</v>
      </c>
      <c r="G64" s="2">
        <v>327</v>
      </c>
      <c r="H64" s="7">
        <f t="shared" si="2"/>
        <v>0.78401598401598394</v>
      </c>
      <c r="I64" s="2">
        <v>292</v>
      </c>
      <c r="J64" s="7">
        <f t="shared" si="3"/>
        <v>0.70009990009990009</v>
      </c>
      <c r="K64" s="2">
        <v>299</v>
      </c>
      <c r="L64" s="7">
        <f t="shared" si="4"/>
        <v>0.86876513317191295</v>
      </c>
      <c r="M64" s="2">
        <v>337</v>
      </c>
      <c r="N64" s="7">
        <f t="shared" si="5"/>
        <v>0.80799200799200788</v>
      </c>
      <c r="O64" s="2">
        <v>280</v>
      </c>
      <c r="P64" s="7">
        <f t="shared" si="6"/>
        <v>0.81355932203389836</v>
      </c>
      <c r="Q64" s="2">
        <v>349</v>
      </c>
      <c r="R64" s="7">
        <f t="shared" si="7"/>
        <v>0.83676323676323672</v>
      </c>
      <c r="S64" s="2">
        <v>287</v>
      </c>
      <c r="T64" s="7">
        <f t="shared" si="8"/>
        <v>0.83389830508474583</v>
      </c>
      <c r="U64" s="2">
        <v>308</v>
      </c>
      <c r="V64" s="7">
        <f t="shared" si="9"/>
        <v>0.73846153846153839</v>
      </c>
      <c r="W64" s="2">
        <v>295</v>
      </c>
      <c r="X64" s="7">
        <f t="shared" si="10"/>
        <v>0.85714285714285721</v>
      </c>
    </row>
    <row r="65" spans="1:24" x14ac:dyDescent="0.25">
      <c r="A65" s="2" t="s">
        <v>2</v>
      </c>
      <c r="B65" s="2" t="s">
        <v>69</v>
      </c>
      <c r="C65" s="30">
        <v>312</v>
      </c>
      <c r="D65" s="30">
        <f t="shared" si="0"/>
        <v>182</v>
      </c>
      <c r="E65" s="30">
        <v>276</v>
      </c>
      <c r="F65" s="30">
        <f t="shared" si="1"/>
        <v>161</v>
      </c>
      <c r="G65" s="2">
        <v>151</v>
      </c>
      <c r="H65" s="7">
        <f t="shared" si="2"/>
        <v>0.82967032967032972</v>
      </c>
      <c r="I65" s="2">
        <v>150</v>
      </c>
      <c r="J65" s="7">
        <f t="shared" si="3"/>
        <v>0.82417582417582413</v>
      </c>
      <c r="K65" s="2">
        <v>109</v>
      </c>
      <c r="L65" s="7">
        <f t="shared" si="4"/>
        <v>0.67701863354037262</v>
      </c>
      <c r="M65" s="2">
        <v>120</v>
      </c>
      <c r="N65" s="7">
        <f t="shared" si="5"/>
        <v>0.65934065934065933</v>
      </c>
      <c r="O65" s="2">
        <v>105</v>
      </c>
      <c r="P65" s="7">
        <f t="shared" si="6"/>
        <v>0.65217391304347827</v>
      </c>
      <c r="Q65" s="2">
        <v>129</v>
      </c>
      <c r="R65" s="7">
        <f t="shared" si="7"/>
        <v>0.70879120879120883</v>
      </c>
      <c r="S65" s="2">
        <v>115</v>
      </c>
      <c r="T65" s="7">
        <f t="shared" si="8"/>
        <v>0.7142857142857143</v>
      </c>
      <c r="U65" s="2">
        <v>128</v>
      </c>
      <c r="V65" s="7">
        <f t="shared" si="9"/>
        <v>0.70329670329670335</v>
      </c>
      <c r="W65" s="2">
        <v>109</v>
      </c>
      <c r="X65" s="7">
        <f t="shared" si="10"/>
        <v>0.67701863354037262</v>
      </c>
    </row>
    <row r="66" spans="1:24" x14ac:dyDescent="0.25">
      <c r="A66" s="2" t="s">
        <v>4</v>
      </c>
      <c r="B66" s="2" t="s">
        <v>70</v>
      </c>
      <c r="C66" s="30">
        <v>105</v>
      </c>
      <c r="D66" s="30">
        <f t="shared" si="0"/>
        <v>61.25</v>
      </c>
      <c r="E66" s="30">
        <v>118</v>
      </c>
      <c r="F66" s="30">
        <f t="shared" si="1"/>
        <v>68.833333333333343</v>
      </c>
      <c r="G66" s="2">
        <v>64</v>
      </c>
      <c r="H66" s="7">
        <f t="shared" si="2"/>
        <v>1.0448979591836736</v>
      </c>
      <c r="I66" s="2">
        <v>65</v>
      </c>
      <c r="J66" s="7">
        <f t="shared" si="3"/>
        <v>1.0612244897959184</v>
      </c>
      <c r="K66" s="2">
        <v>59</v>
      </c>
      <c r="L66" s="7">
        <f t="shared" si="4"/>
        <v>0.85714285714285698</v>
      </c>
      <c r="M66" s="2">
        <v>54</v>
      </c>
      <c r="N66" s="7">
        <f t="shared" si="5"/>
        <v>0.88163265306122451</v>
      </c>
      <c r="O66" s="2">
        <v>42</v>
      </c>
      <c r="P66" s="7">
        <f t="shared" si="6"/>
        <v>0.61016949152542366</v>
      </c>
      <c r="Q66" s="2">
        <v>61</v>
      </c>
      <c r="R66" s="7">
        <f t="shared" si="7"/>
        <v>0.99591836734693873</v>
      </c>
      <c r="S66" s="2">
        <v>47</v>
      </c>
      <c r="T66" s="7">
        <f t="shared" si="8"/>
        <v>0.6828087167070217</v>
      </c>
      <c r="U66" s="2">
        <v>67</v>
      </c>
      <c r="V66" s="7">
        <f t="shared" si="9"/>
        <v>1.0938775510204082</v>
      </c>
      <c r="W66" s="2">
        <v>53</v>
      </c>
      <c r="X66" s="7">
        <f t="shared" si="10"/>
        <v>0.7699757869249394</v>
      </c>
    </row>
    <row r="67" spans="1:24" x14ac:dyDescent="0.25">
      <c r="A67" s="2" t="s">
        <v>4</v>
      </c>
      <c r="B67" s="2" t="s">
        <v>71</v>
      </c>
      <c r="C67" s="30">
        <v>390</v>
      </c>
      <c r="D67" s="30">
        <f t="shared" ref="D67:D79" si="11">C67/12*7</f>
        <v>227.5</v>
      </c>
      <c r="E67" s="30">
        <v>510</v>
      </c>
      <c r="F67" s="30">
        <f t="shared" ref="F67:F79" si="12">E67/12*7</f>
        <v>297.5</v>
      </c>
      <c r="G67" s="2">
        <v>241</v>
      </c>
      <c r="H67" s="7">
        <f t="shared" ref="H67:H79" si="13">G67/D67</f>
        <v>1.0593406593406594</v>
      </c>
      <c r="I67" s="2">
        <v>234</v>
      </c>
      <c r="J67" s="7">
        <f t="shared" ref="J67:J79" si="14">I67/D67</f>
        <v>1.0285714285714285</v>
      </c>
      <c r="K67" s="2">
        <v>184</v>
      </c>
      <c r="L67" s="7">
        <f t="shared" ref="L67:L79" si="15">K67/F67</f>
        <v>0.61848739495798322</v>
      </c>
      <c r="M67" s="2">
        <v>201</v>
      </c>
      <c r="N67" s="7">
        <f t="shared" ref="N67:N79" si="16">M67/D67</f>
        <v>0.88351648351648349</v>
      </c>
      <c r="O67" s="2">
        <v>180</v>
      </c>
      <c r="P67" s="7">
        <f t="shared" ref="P67:P79" si="17">O67/F67</f>
        <v>0.60504201680672265</v>
      </c>
      <c r="Q67" s="2">
        <v>201</v>
      </c>
      <c r="R67" s="7">
        <f t="shared" ref="R67:R79" si="18">Q67/D67</f>
        <v>0.88351648351648349</v>
      </c>
      <c r="S67" s="2">
        <v>182</v>
      </c>
      <c r="T67" s="7">
        <f t="shared" ref="T67:T79" si="19">S67/F67</f>
        <v>0.61176470588235299</v>
      </c>
      <c r="U67" s="2">
        <v>208</v>
      </c>
      <c r="V67" s="7">
        <f t="shared" ref="V67:V79" si="20">U67/D67</f>
        <v>0.91428571428571426</v>
      </c>
      <c r="W67" s="2">
        <v>173</v>
      </c>
      <c r="X67" s="7">
        <f t="shared" ref="X67:X79" si="21">W67/F67</f>
        <v>0.58151260504201685</v>
      </c>
    </row>
    <row r="68" spans="1:24" x14ac:dyDescent="0.25">
      <c r="A68" s="2" t="s">
        <v>5</v>
      </c>
      <c r="B68" s="2" t="s">
        <v>72</v>
      </c>
      <c r="C68" s="30">
        <v>136</v>
      </c>
      <c r="D68" s="30">
        <f t="shared" si="11"/>
        <v>79.333333333333343</v>
      </c>
      <c r="E68" s="30">
        <v>132</v>
      </c>
      <c r="F68" s="30">
        <f t="shared" si="12"/>
        <v>77</v>
      </c>
      <c r="G68" s="2">
        <v>62</v>
      </c>
      <c r="H68" s="7">
        <f t="shared" si="13"/>
        <v>0.78151260504201669</v>
      </c>
      <c r="I68" s="2">
        <v>62</v>
      </c>
      <c r="J68" s="7">
        <f t="shared" si="14"/>
        <v>0.78151260504201669</v>
      </c>
      <c r="K68" s="2">
        <v>52</v>
      </c>
      <c r="L68" s="7">
        <f t="shared" si="15"/>
        <v>0.67532467532467533</v>
      </c>
      <c r="M68" s="2">
        <v>36</v>
      </c>
      <c r="N68" s="7">
        <f t="shared" si="16"/>
        <v>0.45378151260504196</v>
      </c>
      <c r="O68" s="2">
        <v>46</v>
      </c>
      <c r="P68" s="7">
        <f t="shared" si="17"/>
        <v>0.59740259740259738</v>
      </c>
      <c r="Q68" s="2">
        <v>39</v>
      </c>
      <c r="R68" s="7">
        <f t="shared" si="18"/>
        <v>0.4915966386554621</v>
      </c>
      <c r="S68" s="2">
        <v>52</v>
      </c>
      <c r="T68" s="7">
        <f t="shared" si="19"/>
        <v>0.67532467532467533</v>
      </c>
      <c r="U68" s="2">
        <v>41</v>
      </c>
      <c r="V68" s="7">
        <f t="shared" si="20"/>
        <v>0.51680672268907557</v>
      </c>
      <c r="W68" s="2">
        <v>54</v>
      </c>
      <c r="X68" s="7">
        <f t="shared" si="21"/>
        <v>0.70129870129870131</v>
      </c>
    </row>
    <row r="69" spans="1:24" x14ac:dyDescent="0.25">
      <c r="A69" s="2" t="s">
        <v>3</v>
      </c>
      <c r="B69" s="2" t="s">
        <v>73</v>
      </c>
      <c r="C69" s="30">
        <v>1860</v>
      </c>
      <c r="D69" s="30">
        <f t="shared" si="11"/>
        <v>1085</v>
      </c>
      <c r="E69" s="30">
        <v>2010</v>
      </c>
      <c r="F69" s="30">
        <f t="shared" si="12"/>
        <v>1172.5</v>
      </c>
      <c r="G69" s="2">
        <v>870</v>
      </c>
      <c r="H69" s="7">
        <f t="shared" si="13"/>
        <v>0.8018433179723502</v>
      </c>
      <c r="I69" s="2">
        <v>760</v>
      </c>
      <c r="J69" s="7">
        <f t="shared" si="14"/>
        <v>0.70046082949308752</v>
      </c>
      <c r="K69" s="2">
        <v>706</v>
      </c>
      <c r="L69" s="7">
        <f t="shared" si="15"/>
        <v>0.60213219616204694</v>
      </c>
      <c r="M69" s="2">
        <v>752</v>
      </c>
      <c r="N69" s="7">
        <f t="shared" si="16"/>
        <v>0.69308755760368668</v>
      </c>
      <c r="O69" s="2">
        <v>616</v>
      </c>
      <c r="P69" s="7">
        <f t="shared" si="17"/>
        <v>0.52537313432835819</v>
      </c>
      <c r="Q69" s="2">
        <v>836</v>
      </c>
      <c r="R69" s="7">
        <f t="shared" si="18"/>
        <v>0.77050691244239633</v>
      </c>
      <c r="S69" s="2">
        <v>697</v>
      </c>
      <c r="T69" s="7">
        <f t="shared" si="19"/>
        <v>0.59445628997867805</v>
      </c>
      <c r="U69" s="2">
        <v>739</v>
      </c>
      <c r="V69" s="7">
        <f t="shared" si="20"/>
        <v>0.68110599078341016</v>
      </c>
      <c r="W69" s="2">
        <v>745</v>
      </c>
      <c r="X69" s="7">
        <f t="shared" si="21"/>
        <v>0.6353944562899787</v>
      </c>
    </row>
    <row r="70" spans="1:24" x14ac:dyDescent="0.25">
      <c r="A70" s="2" t="s">
        <v>4</v>
      </c>
      <c r="B70" s="2" t="s">
        <v>74</v>
      </c>
      <c r="C70" s="30">
        <v>114</v>
      </c>
      <c r="D70" s="30">
        <f t="shared" si="11"/>
        <v>66.5</v>
      </c>
      <c r="E70" s="30">
        <v>154</v>
      </c>
      <c r="F70" s="30">
        <f t="shared" si="12"/>
        <v>89.833333333333343</v>
      </c>
      <c r="G70" s="2">
        <v>65</v>
      </c>
      <c r="H70" s="7">
        <f t="shared" si="13"/>
        <v>0.97744360902255634</v>
      </c>
      <c r="I70" s="2">
        <v>66</v>
      </c>
      <c r="J70" s="7">
        <f t="shared" si="14"/>
        <v>0.99248120300751874</v>
      </c>
      <c r="K70" s="2">
        <v>65</v>
      </c>
      <c r="L70" s="7">
        <f t="shared" si="15"/>
        <v>0.72356215213358066</v>
      </c>
      <c r="M70" s="2">
        <v>67</v>
      </c>
      <c r="N70" s="7">
        <f t="shared" si="16"/>
        <v>1.0075187969924813</v>
      </c>
      <c r="O70" s="2">
        <v>58</v>
      </c>
      <c r="P70" s="7">
        <f t="shared" si="17"/>
        <v>0.64564007421150271</v>
      </c>
      <c r="Q70" s="2">
        <v>74</v>
      </c>
      <c r="R70" s="7">
        <f t="shared" si="18"/>
        <v>1.112781954887218</v>
      </c>
      <c r="S70" s="2">
        <v>66</v>
      </c>
      <c r="T70" s="7">
        <f t="shared" si="19"/>
        <v>0.73469387755102034</v>
      </c>
      <c r="U70" s="2">
        <v>68</v>
      </c>
      <c r="V70" s="7">
        <f t="shared" si="20"/>
        <v>1.0225563909774436</v>
      </c>
      <c r="W70" s="2">
        <v>62</v>
      </c>
      <c r="X70" s="7">
        <f t="shared" si="21"/>
        <v>0.69016697588126152</v>
      </c>
    </row>
    <row r="71" spans="1:24" x14ac:dyDescent="0.25">
      <c r="A71" s="2" t="s">
        <v>2</v>
      </c>
      <c r="B71" s="2" t="s">
        <v>75</v>
      </c>
      <c r="C71" s="30">
        <v>7421</v>
      </c>
      <c r="D71" s="30">
        <f t="shared" si="11"/>
        <v>4328.9166666666661</v>
      </c>
      <c r="E71" s="30">
        <v>8250</v>
      </c>
      <c r="F71" s="30">
        <f t="shared" si="12"/>
        <v>4812.5</v>
      </c>
      <c r="G71" s="2">
        <v>3742</v>
      </c>
      <c r="H71" s="7">
        <f t="shared" si="13"/>
        <v>0.86441950449496618</v>
      </c>
      <c r="I71" s="2">
        <v>3486</v>
      </c>
      <c r="J71" s="7">
        <f t="shared" si="14"/>
        <v>0.80528230696671621</v>
      </c>
      <c r="K71" s="2">
        <v>2924</v>
      </c>
      <c r="L71" s="7">
        <f t="shared" si="15"/>
        <v>0.60758441558441556</v>
      </c>
      <c r="M71" s="2">
        <v>2941</v>
      </c>
      <c r="N71" s="7">
        <f t="shared" si="16"/>
        <v>0.67938475754134031</v>
      </c>
      <c r="O71" s="2">
        <v>2597</v>
      </c>
      <c r="P71" s="7">
        <f t="shared" si="17"/>
        <v>0.53963636363636369</v>
      </c>
      <c r="Q71" s="2">
        <v>3171</v>
      </c>
      <c r="R71" s="7">
        <f t="shared" si="18"/>
        <v>0.73251583344562743</v>
      </c>
      <c r="S71" s="2">
        <v>2946</v>
      </c>
      <c r="T71" s="7">
        <f t="shared" si="19"/>
        <v>0.61215584415584412</v>
      </c>
      <c r="U71" s="2">
        <v>2700</v>
      </c>
      <c r="V71" s="7">
        <f t="shared" si="20"/>
        <v>0.62371263018076128</v>
      </c>
      <c r="W71" s="2">
        <v>2545</v>
      </c>
      <c r="X71" s="7">
        <f t="shared" si="21"/>
        <v>0.52883116883116887</v>
      </c>
    </row>
    <row r="72" spans="1:24" x14ac:dyDescent="0.25">
      <c r="A72" s="2" t="s">
        <v>4</v>
      </c>
      <c r="B72" s="2" t="s">
        <v>76</v>
      </c>
      <c r="C72" s="30">
        <v>455</v>
      </c>
      <c r="D72" s="30">
        <f t="shared" si="11"/>
        <v>265.41666666666663</v>
      </c>
      <c r="E72" s="30">
        <v>602</v>
      </c>
      <c r="F72" s="30">
        <f t="shared" si="12"/>
        <v>351.16666666666663</v>
      </c>
      <c r="G72" s="2">
        <v>231</v>
      </c>
      <c r="H72" s="7">
        <f t="shared" si="13"/>
        <v>0.87032967032967046</v>
      </c>
      <c r="I72" s="2">
        <v>187</v>
      </c>
      <c r="J72" s="7">
        <f t="shared" si="14"/>
        <v>0.70455259026687611</v>
      </c>
      <c r="K72" s="2">
        <v>170</v>
      </c>
      <c r="L72" s="7">
        <f t="shared" si="15"/>
        <v>0.4841006169909825</v>
      </c>
      <c r="M72" s="2">
        <v>169</v>
      </c>
      <c r="N72" s="7">
        <f t="shared" si="16"/>
        <v>0.63673469387755111</v>
      </c>
      <c r="O72" s="2">
        <v>126</v>
      </c>
      <c r="P72" s="7">
        <f t="shared" si="17"/>
        <v>0.35880398671096347</v>
      </c>
      <c r="Q72" s="2">
        <v>220</v>
      </c>
      <c r="R72" s="7">
        <f t="shared" si="18"/>
        <v>0.82888540031397184</v>
      </c>
      <c r="S72" s="2">
        <v>129</v>
      </c>
      <c r="T72" s="7">
        <f t="shared" si="19"/>
        <v>0.36734693877551022</v>
      </c>
      <c r="U72" s="2">
        <v>186</v>
      </c>
      <c r="V72" s="7">
        <f t="shared" si="20"/>
        <v>0.70078492935635806</v>
      </c>
      <c r="W72" s="2">
        <v>172</v>
      </c>
      <c r="X72" s="7">
        <f t="shared" si="21"/>
        <v>0.48979591836734698</v>
      </c>
    </row>
    <row r="73" spans="1:24" x14ac:dyDescent="0.25">
      <c r="A73" s="2" t="s">
        <v>5</v>
      </c>
      <c r="B73" s="2" t="s">
        <v>77</v>
      </c>
      <c r="C73" s="30">
        <v>246</v>
      </c>
      <c r="D73" s="30">
        <f t="shared" si="11"/>
        <v>143.5</v>
      </c>
      <c r="E73" s="30">
        <v>330</v>
      </c>
      <c r="F73" s="30">
        <f t="shared" si="12"/>
        <v>192.5</v>
      </c>
      <c r="G73" s="2">
        <v>145</v>
      </c>
      <c r="H73" s="7">
        <f t="shared" si="13"/>
        <v>1.0104529616724738</v>
      </c>
      <c r="I73" s="2">
        <v>137</v>
      </c>
      <c r="J73" s="7">
        <f t="shared" si="14"/>
        <v>0.95470383275261328</v>
      </c>
      <c r="K73" s="2">
        <v>147</v>
      </c>
      <c r="L73" s="7">
        <f t="shared" si="15"/>
        <v>0.76363636363636367</v>
      </c>
      <c r="M73" s="2">
        <v>126</v>
      </c>
      <c r="N73" s="7">
        <f t="shared" si="16"/>
        <v>0.87804878048780488</v>
      </c>
      <c r="O73" s="2">
        <v>120</v>
      </c>
      <c r="P73" s="7">
        <f t="shared" si="17"/>
        <v>0.62337662337662336</v>
      </c>
      <c r="Q73" s="2">
        <v>144</v>
      </c>
      <c r="R73" s="7">
        <f t="shared" si="18"/>
        <v>1.0034843205574913</v>
      </c>
      <c r="S73" s="2">
        <v>154</v>
      </c>
      <c r="T73" s="7">
        <f t="shared" si="19"/>
        <v>0.8</v>
      </c>
      <c r="U73" s="2">
        <v>126</v>
      </c>
      <c r="V73" s="7">
        <f t="shared" si="20"/>
        <v>0.87804878048780488</v>
      </c>
      <c r="W73" s="2">
        <v>157</v>
      </c>
      <c r="X73" s="7">
        <f t="shared" si="21"/>
        <v>0.81558441558441563</v>
      </c>
    </row>
    <row r="74" spans="1:24" x14ac:dyDescent="0.25">
      <c r="A74" s="2" t="s">
        <v>2</v>
      </c>
      <c r="B74" s="2" t="s">
        <v>78</v>
      </c>
      <c r="C74" s="30">
        <v>338</v>
      </c>
      <c r="D74" s="30">
        <f t="shared" si="11"/>
        <v>197.16666666666669</v>
      </c>
      <c r="E74" s="30">
        <v>323</v>
      </c>
      <c r="F74" s="30">
        <f t="shared" si="12"/>
        <v>188.41666666666669</v>
      </c>
      <c r="G74" s="2">
        <v>199</v>
      </c>
      <c r="H74" s="7">
        <f t="shared" si="13"/>
        <v>1.0092983939137785</v>
      </c>
      <c r="I74" s="2">
        <v>166</v>
      </c>
      <c r="J74" s="7">
        <f t="shared" si="14"/>
        <v>0.84192730346576494</v>
      </c>
      <c r="K74" s="2">
        <v>147</v>
      </c>
      <c r="L74" s="7">
        <f t="shared" si="15"/>
        <v>0.78018575851393179</v>
      </c>
      <c r="M74" s="2">
        <v>194</v>
      </c>
      <c r="N74" s="7">
        <f t="shared" si="16"/>
        <v>0.98393913778529152</v>
      </c>
      <c r="O74" s="2">
        <v>141</v>
      </c>
      <c r="P74" s="7">
        <f t="shared" si="17"/>
        <v>0.74834144183989382</v>
      </c>
      <c r="Q74" s="2">
        <v>191</v>
      </c>
      <c r="R74" s="7">
        <f t="shared" si="18"/>
        <v>0.96872358410819936</v>
      </c>
      <c r="S74" s="2">
        <v>144</v>
      </c>
      <c r="T74" s="7">
        <f t="shared" si="19"/>
        <v>0.76426360017691275</v>
      </c>
      <c r="U74" s="2">
        <v>205</v>
      </c>
      <c r="V74" s="7">
        <f t="shared" si="20"/>
        <v>1.0397295012679626</v>
      </c>
      <c r="W74" s="2">
        <v>138</v>
      </c>
      <c r="X74" s="7">
        <f t="shared" si="21"/>
        <v>0.73241928350287477</v>
      </c>
    </row>
    <row r="75" spans="1:24" x14ac:dyDescent="0.25">
      <c r="A75" s="2" t="s">
        <v>2</v>
      </c>
      <c r="B75" s="2" t="s">
        <v>79</v>
      </c>
      <c r="C75" s="30">
        <v>1006</v>
      </c>
      <c r="D75" s="30">
        <f t="shared" si="11"/>
        <v>586.83333333333326</v>
      </c>
      <c r="E75" s="30">
        <v>1164</v>
      </c>
      <c r="F75" s="30">
        <f t="shared" si="12"/>
        <v>679</v>
      </c>
      <c r="G75" s="2">
        <v>502</v>
      </c>
      <c r="H75" s="7">
        <f t="shared" si="13"/>
        <v>0.85543879579664883</v>
      </c>
      <c r="I75" s="2">
        <v>472</v>
      </c>
      <c r="J75" s="7">
        <f t="shared" si="14"/>
        <v>0.80431695541039483</v>
      </c>
      <c r="K75" s="2">
        <v>391</v>
      </c>
      <c r="L75" s="7">
        <f t="shared" si="15"/>
        <v>0.57584683357879229</v>
      </c>
      <c r="M75" s="2">
        <v>365</v>
      </c>
      <c r="N75" s="7">
        <f t="shared" si="16"/>
        <v>0.62198239136608924</v>
      </c>
      <c r="O75" s="2">
        <v>283</v>
      </c>
      <c r="P75" s="7">
        <f t="shared" si="17"/>
        <v>0.41678939617083949</v>
      </c>
      <c r="Q75" s="2">
        <v>395</v>
      </c>
      <c r="R75" s="7">
        <f t="shared" si="18"/>
        <v>0.67310423175234313</v>
      </c>
      <c r="S75" s="2">
        <v>339</v>
      </c>
      <c r="T75" s="7">
        <f t="shared" si="19"/>
        <v>0.49926362297496318</v>
      </c>
      <c r="U75" s="2">
        <v>311</v>
      </c>
      <c r="V75" s="7">
        <f t="shared" si="20"/>
        <v>0.52996307867083225</v>
      </c>
      <c r="W75" s="2">
        <v>363</v>
      </c>
      <c r="X75" s="7">
        <f t="shared" si="21"/>
        <v>0.53460972017673047</v>
      </c>
    </row>
    <row r="76" spans="1:24" x14ac:dyDescent="0.25">
      <c r="A76" s="2" t="s">
        <v>3</v>
      </c>
      <c r="B76" s="2" t="s">
        <v>80</v>
      </c>
      <c r="C76" s="30">
        <v>104</v>
      </c>
      <c r="D76" s="30">
        <f t="shared" si="11"/>
        <v>60.666666666666664</v>
      </c>
      <c r="E76" s="30">
        <v>119</v>
      </c>
      <c r="F76" s="30">
        <f t="shared" si="12"/>
        <v>69.416666666666657</v>
      </c>
      <c r="G76" s="2">
        <v>72</v>
      </c>
      <c r="H76" s="7">
        <f t="shared" si="13"/>
        <v>1.1868131868131868</v>
      </c>
      <c r="I76" s="2">
        <v>67</v>
      </c>
      <c r="J76" s="7">
        <f t="shared" si="14"/>
        <v>1.1043956043956045</v>
      </c>
      <c r="K76" s="2">
        <v>64</v>
      </c>
      <c r="L76" s="7">
        <f t="shared" si="15"/>
        <v>0.92196878751500611</v>
      </c>
      <c r="M76" s="2">
        <v>64</v>
      </c>
      <c r="N76" s="7">
        <f t="shared" si="16"/>
        <v>1.054945054945055</v>
      </c>
      <c r="O76" s="2">
        <v>58</v>
      </c>
      <c r="P76" s="7">
        <f t="shared" si="17"/>
        <v>0.83553421368547431</v>
      </c>
      <c r="Q76" s="2">
        <v>73</v>
      </c>
      <c r="R76" s="7">
        <f t="shared" si="18"/>
        <v>1.2032967032967032</v>
      </c>
      <c r="S76" s="2">
        <v>67</v>
      </c>
      <c r="T76" s="7">
        <f t="shared" si="19"/>
        <v>0.965186074429772</v>
      </c>
      <c r="U76" s="2">
        <v>69</v>
      </c>
      <c r="V76" s="7">
        <f t="shared" si="20"/>
        <v>1.1373626373626373</v>
      </c>
      <c r="W76" s="2">
        <v>59</v>
      </c>
      <c r="X76" s="7">
        <f t="shared" si="21"/>
        <v>0.84993997599039628</v>
      </c>
    </row>
    <row r="77" spans="1:24" x14ac:dyDescent="0.25">
      <c r="A77" s="2" t="s">
        <v>4</v>
      </c>
      <c r="B77" s="2" t="s">
        <v>81</v>
      </c>
      <c r="C77" s="30">
        <v>211</v>
      </c>
      <c r="D77" s="30">
        <f t="shared" si="11"/>
        <v>123.08333333333333</v>
      </c>
      <c r="E77" s="30">
        <v>192</v>
      </c>
      <c r="F77" s="30">
        <f t="shared" si="12"/>
        <v>112</v>
      </c>
      <c r="G77" s="2">
        <v>128</v>
      </c>
      <c r="H77" s="7">
        <f t="shared" si="13"/>
        <v>1.039945836154367</v>
      </c>
      <c r="I77" s="2">
        <v>114</v>
      </c>
      <c r="J77" s="7">
        <f t="shared" si="14"/>
        <v>0.92620176032498314</v>
      </c>
      <c r="K77" s="2">
        <v>123</v>
      </c>
      <c r="L77" s="7">
        <f t="shared" si="15"/>
        <v>1.0982142857142858</v>
      </c>
      <c r="M77" s="2">
        <v>117</v>
      </c>
      <c r="N77" s="7">
        <f t="shared" si="16"/>
        <v>0.95057549085985105</v>
      </c>
      <c r="O77" s="2">
        <v>95</v>
      </c>
      <c r="P77" s="7">
        <f t="shared" si="17"/>
        <v>0.8482142857142857</v>
      </c>
      <c r="Q77" s="2">
        <v>123</v>
      </c>
      <c r="R77" s="7">
        <f t="shared" si="18"/>
        <v>0.99932295192958709</v>
      </c>
      <c r="S77" s="2">
        <v>114</v>
      </c>
      <c r="T77" s="7">
        <f t="shared" si="19"/>
        <v>1.0178571428571428</v>
      </c>
      <c r="U77" s="2">
        <v>127</v>
      </c>
      <c r="V77" s="7">
        <f t="shared" si="20"/>
        <v>1.0318212593094109</v>
      </c>
      <c r="W77" s="2">
        <v>122</v>
      </c>
      <c r="X77" s="7">
        <f t="shared" si="21"/>
        <v>1.0892857142857142</v>
      </c>
    </row>
    <row r="78" spans="1:24" x14ac:dyDescent="0.25">
      <c r="A78" s="2" t="s">
        <v>2</v>
      </c>
      <c r="B78" s="2" t="s">
        <v>82</v>
      </c>
      <c r="C78" s="30">
        <v>5925</v>
      </c>
      <c r="D78" s="30">
        <f t="shared" si="11"/>
        <v>3456.25</v>
      </c>
      <c r="E78" s="30">
        <v>6302</v>
      </c>
      <c r="F78" s="30">
        <f t="shared" si="12"/>
        <v>3676.1666666666665</v>
      </c>
      <c r="G78" s="2">
        <v>2573</v>
      </c>
      <c r="H78" s="7">
        <f t="shared" si="13"/>
        <v>0.74444846292947564</v>
      </c>
      <c r="I78" s="2">
        <v>2194</v>
      </c>
      <c r="J78" s="7">
        <f t="shared" si="14"/>
        <v>0.63479204339963835</v>
      </c>
      <c r="K78" s="2">
        <v>2496</v>
      </c>
      <c r="L78" s="7">
        <f t="shared" si="15"/>
        <v>0.67896812803191731</v>
      </c>
      <c r="M78" s="2">
        <v>2337</v>
      </c>
      <c r="N78" s="7">
        <f t="shared" si="16"/>
        <v>0.67616636528028928</v>
      </c>
      <c r="O78" s="2">
        <v>2130</v>
      </c>
      <c r="P78" s="7">
        <f t="shared" si="17"/>
        <v>0.57940789771954482</v>
      </c>
      <c r="Q78" s="2">
        <v>2372</v>
      </c>
      <c r="R78" s="7">
        <f t="shared" si="18"/>
        <v>0.68629294755877035</v>
      </c>
      <c r="S78" s="2">
        <v>2214</v>
      </c>
      <c r="T78" s="7">
        <f t="shared" si="19"/>
        <v>0.60225778664369589</v>
      </c>
      <c r="U78" s="2">
        <v>1963</v>
      </c>
      <c r="V78" s="7">
        <f t="shared" si="20"/>
        <v>0.56795660036166362</v>
      </c>
      <c r="W78" s="2">
        <v>2406</v>
      </c>
      <c r="X78" s="7">
        <f t="shared" si="21"/>
        <v>0.65448610418461262</v>
      </c>
    </row>
    <row r="79" spans="1:24" x14ac:dyDescent="0.25">
      <c r="A79" s="2" t="s">
        <v>2</v>
      </c>
      <c r="B79" s="2" t="s">
        <v>83</v>
      </c>
      <c r="C79" s="30">
        <v>3947</v>
      </c>
      <c r="D79" s="30">
        <f t="shared" si="11"/>
        <v>2302.416666666667</v>
      </c>
      <c r="E79" s="30">
        <v>4297</v>
      </c>
      <c r="F79" s="30">
        <f t="shared" si="12"/>
        <v>2506.583333333333</v>
      </c>
      <c r="G79" s="2">
        <v>1766</v>
      </c>
      <c r="H79" s="7">
        <f t="shared" si="13"/>
        <v>0.76702015997683581</v>
      </c>
      <c r="I79" s="2">
        <v>1605</v>
      </c>
      <c r="J79" s="7">
        <f t="shared" si="14"/>
        <v>0.69709363350103148</v>
      </c>
      <c r="K79" s="2">
        <v>1507</v>
      </c>
      <c r="L79" s="7">
        <f t="shared" si="15"/>
        <v>0.60121679577113607</v>
      </c>
      <c r="M79" s="2">
        <v>1679</v>
      </c>
      <c r="N79" s="7">
        <f t="shared" si="16"/>
        <v>0.72923377610481732</v>
      </c>
      <c r="O79" s="2">
        <v>1446</v>
      </c>
      <c r="P79" s="7">
        <f t="shared" si="17"/>
        <v>0.57688088034841589</v>
      </c>
      <c r="Q79" s="2">
        <v>1735</v>
      </c>
      <c r="R79" s="7">
        <f t="shared" si="18"/>
        <v>0.75355604618335792</v>
      </c>
      <c r="S79" s="2">
        <v>1630</v>
      </c>
      <c r="T79" s="7">
        <f t="shared" si="19"/>
        <v>0.65028757604973575</v>
      </c>
      <c r="U79" s="2">
        <v>1550</v>
      </c>
      <c r="V79" s="7">
        <f t="shared" si="20"/>
        <v>0.67320568967389327</v>
      </c>
      <c r="W79" s="2">
        <v>1446</v>
      </c>
      <c r="X79" s="7">
        <f t="shared" si="21"/>
        <v>0.57688088034841589</v>
      </c>
    </row>
    <row r="80" spans="1:24" s="42" customFormat="1" x14ac:dyDescent="0.25"/>
    <row r="81" spans="1:24" s="52" customFormat="1" x14ac:dyDescent="0.25">
      <c r="A81" s="42"/>
      <c r="B81" s="47" t="s">
        <v>111</v>
      </c>
      <c r="C81" s="48">
        <f>SUMIF($A$2:$A$79,"Norte",C$2:C$79)</f>
        <v>5856</v>
      </c>
      <c r="D81" s="48">
        <f>SUMIF($A$2:$A$79,"Norte",D$2:D$79)</f>
        <v>3415.9999999999995</v>
      </c>
      <c r="E81" s="48">
        <f>SUMIF($A$2:$A$79,"Norte",E$2:E$79)</f>
        <v>6573</v>
      </c>
      <c r="F81" s="48">
        <f>SUMIF($A$2:$A$79,"Norte",F$2:F$79)</f>
        <v>3834.2499999999991</v>
      </c>
      <c r="G81" s="53">
        <f>SUMIF($A$2:$A$79,"Norte",G$2:G$79)</f>
        <v>3043</v>
      </c>
      <c r="H81" s="54">
        <f t="shared" ref="H81:H84" si="22">G81/D81</f>
        <v>0.89080796252927408</v>
      </c>
      <c r="I81" s="53">
        <f>SUMIF($A$2:$A$79,"Norte",I$2:I$79)</f>
        <v>2746</v>
      </c>
      <c r="J81" s="54">
        <f t="shared" ref="J81:J84" si="23">I81/D81</f>
        <v>0.80386416861826704</v>
      </c>
      <c r="K81" s="53">
        <f>SUMIF($A$2:$A$79,"Norte",K$2:K$79)</f>
        <v>2486</v>
      </c>
      <c r="L81" s="54">
        <f>K81/F81</f>
        <v>0.64836669492077992</v>
      </c>
      <c r="M81" s="53">
        <f>SUMIF($A$2:$A$79,"Norte",M$2:M$79)</f>
        <v>2641</v>
      </c>
      <c r="N81" s="54">
        <f t="shared" ref="N81:N84" si="24">M81/D81</f>
        <v>0.7731264637002343</v>
      </c>
      <c r="O81" s="53">
        <f>SUMIF($A$2:$A$79,"Norte",O$2:O$79)</f>
        <v>2205</v>
      </c>
      <c r="P81" s="54">
        <f>O81/F81</f>
        <v>0.57507987220447299</v>
      </c>
      <c r="Q81" s="53">
        <f>SUMIF($A$2:$A$79,"Norte",Q$2:Q$79)</f>
        <v>2784</v>
      </c>
      <c r="R81" s="54">
        <f t="shared" ref="R81:R84" si="25">Q81/D81</f>
        <v>0.81498829039812659</v>
      </c>
      <c r="S81" s="53">
        <f>SUMIF($A$2:$A$79,"Norte",S$2:S$79)</f>
        <v>2392</v>
      </c>
      <c r="T81" s="54">
        <f>S81/F81</f>
        <v>0.62385081828258471</v>
      </c>
      <c r="U81" s="53">
        <f>SUMIF($A$2:$A$79,"Norte",U$2:U$79)</f>
        <v>2581</v>
      </c>
      <c r="V81" s="54">
        <f t="shared" ref="V81:V84" si="26">U81/D81</f>
        <v>0.75556206088992983</v>
      </c>
      <c r="W81" s="53">
        <f>SUMIF($A$2:$A$79,"Norte",W$2:W$79)</f>
        <v>2514</v>
      </c>
      <c r="X81" s="54">
        <f>W81/F81</f>
        <v>0.65566929647258276</v>
      </c>
    </row>
    <row r="82" spans="1:24" s="52" customFormat="1" x14ac:dyDescent="0.25">
      <c r="A82" s="42"/>
      <c r="B82" s="47" t="s">
        <v>112</v>
      </c>
      <c r="C82" s="48">
        <f>SUMIF($A$2:$A$79,"Central",C$2:C$79)</f>
        <v>6941</v>
      </c>
      <c r="D82" s="48">
        <f>SUMIF($A$2:$A$79,"Central",D$2:D$79)</f>
        <v>4048.916666666667</v>
      </c>
      <c r="E82" s="48">
        <f>SUMIF($A$2:$A$79,"Central",E$2:E$79)</f>
        <v>7658</v>
      </c>
      <c r="F82" s="48">
        <f>SUMIF($A$2:$A$79,"Central",F$2:F$79)</f>
        <v>4467.166666666667</v>
      </c>
      <c r="G82" s="53">
        <f>SUMIF($A$2:$A$79,"Central",G$2:G$79)</f>
        <v>3488</v>
      </c>
      <c r="H82" s="54">
        <f t="shared" si="22"/>
        <v>0.86146500092617362</v>
      </c>
      <c r="I82" s="53">
        <f>SUMIF($A$2:$A$79,"Central",I$2:I$79)</f>
        <v>3151</v>
      </c>
      <c r="J82" s="54">
        <f t="shared" si="23"/>
        <v>0.77823286064173536</v>
      </c>
      <c r="K82" s="53">
        <f>SUMIF($A$2:$A$79,"Central",K$2:K$79)</f>
        <v>2907</v>
      </c>
      <c r="L82" s="54">
        <f t="shared" ref="L82:L85" si="27">K82/F82</f>
        <v>0.65074805059135166</v>
      </c>
      <c r="M82" s="53">
        <f>SUMIF($A$2:$A$79,"Central",M$2:M$79)</f>
        <v>2968</v>
      </c>
      <c r="N82" s="54">
        <f t="shared" si="24"/>
        <v>0.73303558565048255</v>
      </c>
      <c r="O82" s="53">
        <f>SUMIF($A$2:$A$79,"Central",O$2:O$79)</f>
        <v>2475</v>
      </c>
      <c r="P82" s="54">
        <f t="shared" ref="P82:P85" si="28">O82/F82</f>
        <v>0.55404245793381335</v>
      </c>
      <c r="Q82" s="53">
        <f>SUMIF($A$2:$A$79,"Central",Q$2:Q$79)</f>
        <v>3166</v>
      </c>
      <c r="R82" s="54">
        <f t="shared" si="25"/>
        <v>0.78193755531314957</v>
      </c>
      <c r="S82" s="53">
        <f>SUMIF($A$2:$A$79,"Central",S$2:S$79)</f>
        <v>2731</v>
      </c>
      <c r="T82" s="54">
        <f t="shared" ref="T82:T85" si="29">S82/F82</f>
        <v>0.61134947580494714</v>
      </c>
      <c r="U82" s="53">
        <f>SUMIF($A$2:$A$79,"Central",U$2:U$79)</f>
        <v>3144</v>
      </c>
      <c r="V82" s="54">
        <f t="shared" si="26"/>
        <v>0.77650400312840873</v>
      </c>
      <c r="W82" s="53">
        <f>SUMIF($A$2:$A$79,"Central",W$2:W$79)</f>
        <v>2848</v>
      </c>
      <c r="X82" s="54">
        <f t="shared" ref="X82:X85" si="30">W82/F82</f>
        <v>0.63754057381636375</v>
      </c>
    </row>
    <row r="83" spans="1:24" s="52" customFormat="1" x14ac:dyDescent="0.25">
      <c r="A83" s="42"/>
      <c r="B83" s="47" t="s">
        <v>113</v>
      </c>
      <c r="C83" s="48">
        <f>SUMIF($A$2:$A$79,"Metropolitana",C$2:C$79)</f>
        <v>31097</v>
      </c>
      <c r="D83" s="48">
        <f>SUMIF($A$2:$A$79,"Metropolitana",D$2:D$79)</f>
        <v>18139.916666666668</v>
      </c>
      <c r="E83" s="48">
        <f>SUMIF($A$2:$A$79,"Metropolitana",E$2:E$79)</f>
        <v>33453</v>
      </c>
      <c r="F83" s="48">
        <f>SUMIF($A$2:$A$79,"Metropolitana",F$2:F$79)</f>
        <v>19514.249999999996</v>
      </c>
      <c r="G83" s="53">
        <f>SUMIF($A$2:$A$79,"Metropolitana",G$2:G$79)</f>
        <v>15163</v>
      </c>
      <c r="H83" s="54">
        <f t="shared" si="22"/>
        <v>0.83589138134592678</v>
      </c>
      <c r="I83" s="53">
        <f>SUMIF($A$2:$A$79,"Metropolitana",I$2:I$79)</f>
        <v>13762</v>
      </c>
      <c r="J83" s="54">
        <f t="shared" si="23"/>
        <v>0.75865839148470904</v>
      </c>
      <c r="K83" s="53">
        <f>SUMIF($A$2:$A$79,"Metropolitana",K$2:K$79)</f>
        <v>13240</v>
      </c>
      <c r="L83" s="54">
        <f t="shared" si="27"/>
        <v>0.67847854772794258</v>
      </c>
      <c r="M83" s="53">
        <f>SUMIF($A$2:$A$79,"Metropolitana",M$2:M$79)</f>
        <v>12648</v>
      </c>
      <c r="N83" s="54">
        <f t="shared" si="24"/>
        <v>0.69724686350084297</v>
      </c>
      <c r="O83" s="53">
        <f>SUMIF($A$2:$A$79,"Metropolitana",O$2:O$79)</f>
        <v>11274</v>
      </c>
      <c r="P83" s="54">
        <f t="shared" si="28"/>
        <v>0.5777316576348055</v>
      </c>
      <c r="Q83" s="53">
        <f>SUMIF($A$2:$A$79,"Metropolitana",Q$2:Q$79)</f>
        <v>13675</v>
      </c>
      <c r="R83" s="54">
        <f t="shared" si="25"/>
        <v>0.75386233858112173</v>
      </c>
      <c r="S83" s="53">
        <f>SUMIF($A$2:$A$79,"Metropolitana",S$2:S$79)</f>
        <v>12828</v>
      </c>
      <c r="T83" s="54">
        <f t="shared" si="29"/>
        <v>0.65736577116722406</v>
      </c>
      <c r="U83" s="53">
        <f>SUMIF($A$2:$A$79,"Metropolitana",U$2:U$79)</f>
        <v>11853</v>
      </c>
      <c r="V83" s="54">
        <f t="shared" si="26"/>
        <v>0.65342086283013057</v>
      </c>
      <c r="W83" s="53">
        <f>SUMIF($A$2:$A$79,"Metropolitana",W$2:W$79)</f>
        <v>12699</v>
      </c>
      <c r="X83" s="54">
        <f t="shared" si="30"/>
        <v>0.65075521734117392</v>
      </c>
    </row>
    <row r="84" spans="1:24" s="52" customFormat="1" x14ac:dyDescent="0.25">
      <c r="A84" s="42"/>
      <c r="B84" s="47" t="s">
        <v>114</v>
      </c>
      <c r="C84" s="48">
        <f>SUMIF($A$2:$A$79,"sul",C$2:C$79)</f>
        <v>8539</v>
      </c>
      <c r="D84" s="48">
        <f>SUMIF($A$2:$A$79,"sul",D$2:D$79)</f>
        <v>4981.083333333333</v>
      </c>
      <c r="E84" s="48">
        <f>SUMIF($A$2:$A$79,"sul",E$2:E$79)</f>
        <v>9170</v>
      </c>
      <c r="F84" s="48">
        <f>SUMIF($A$2:$A$79,"sul",F$2:F$79)</f>
        <v>5349.1666666666661</v>
      </c>
      <c r="G84" s="53">
        <f>SUMIF($A$2:$A$79,"sul",G$2:G$79)</f>
        <v>4490</v>
      </c>
      <c r="H84" s="54">
        <f t="shared" si="22"/>
        <v>0.90141033577033114</v>
      </c>
      <c r="I84" s="53">
        <f>SUMIF($A$2:$A$79,"sul",I$2:I$79)</f>
        <v>4076</v>
      </c>
      <c r="J84" s="54">
        <f t="shared" si="23"/>
        <v>0.81829588610242088</v>
      </c>
      <c r="K84" s="53">
        <f>SUMIF($A$2:$A$79,"sul",K$2:K$79)</f>
        <v>4021</v>
      </c>
      <c r="L84" s="54">
        <f t="shared" si="27"/>
        <v>0.75170587318897031</v>
      </c>
      <c r="M84" s="53">
        <f>SUMIF($A$2:$A$79,"sul",M$2:M$79)</f>
        <v>3941</v>
      </c>
      <c r="N84" s="54">
        <f t="shared" si="24"/>
        <v>0.79119334816723275</v>
      </c>
      <c r="O84" s="53">
        <f>SUMIF($A$2:$A$79,"sul",O$2:O$79)</f>
        <v>3619</v>
      </c>
      <c r="P84" s="54">
        <f t="shared" si="28"/>
        <v>0.6765539803707743</v>
      </c>
      <c r="Q84" s="53">
        <f>SUMIF($A$2:$A$79,"sul",Q$2:Q$79)</f>
        <v>4124</v>
      </c>
      <c r="R84" s="54">
        <f t="shared" si="25"/>
        <v>0.82793234403493221</v>
      </c>
      <c r="S84" s="53">
        <f>SUMIF($A$2:$A$79,"sul",S$2:S$79)</f>
        <v>3988</v>
      </c>
      <c r="T84" s="54">
        <f t="shared" si="29"/>
        <v>0.74553668795762584</v>
      </c>
      <c r="U84" s="53">
        <f>SUMIF($A$2:$A$79,"sul",U$2:U$79)</f>
        <v>3779</v>
      </c>
      <c r="V84" s="54">
        <f t="shared" si="26"/>
        <v>0.75867030264500701</v>
      </c>
      <c r="W84" s="53">
        <f>SUMIF($A$2:$A$79,"sul",W$2:W$79)</f>
        <v>4049</v>
      </c>
      <c r="X84" s="54">
        <f t="shared" si="30"/>
        <v>0.75694033338526256</v>
      </c>
    </row>
    <row r="85" spans="1:24" s="52" customFormat="1" x14ac:dyDescent="0.25">
      <c r="A85" s="42"/>
      <c r="B85" s="49" t="s">
        <v>110</v>
      </c>
      <c r="C85" s="50">
        <f>SUM(C2:C79)</f>
        <v>52433</v>
      </c>
      <c r="D85" s="50">
        <f>SUM(D2:D79)</f>
        <v>30585.916666666664</v>
      </c>
      <c r="E85" s="50">
        <f>SUM(E2:E79)</f>
        <v>56854</v>
      </c>
      <c r="F85" s="50">
        <f>SUM(F2:F79)</f>
        <v>33164.833333333336</v>
      </c>
      <c r="G85" s="49">
        <f>SUM(G2:G79)</f>
        <v>26184</v>
      </c>
      <c r="H85" s="51">
        <f>G85/D85</f>
        <v>0.85608027659788966</v>
      </c>
      <c r="I85" s="49">
        <f>SUM(I2:I79)</f>
        <v>23735</v>
      </c>
      <c r="J85" s="51">
        <f>I85/D85</f>
        <v>0.77601074568633177</v>
      </c>
      <c r="K85" s="49">
        <f>SUM(K2:K79)</f>
        <v>22654</v>
      </c>
      <c r="L85" s="51">
        <f t="shared" si="27"/>
        <v>0.68307293367975108</v>
      </c>
      <c r="M85" s="49">
        <f>SUM(M2:M79)</f>
        <v>22198</v>
      </c>
      <c r="N85" s="51">
        <f>M85/D85</f>
        <v>0.72575885960586439</v>
      </c>
      <c r="O85" s="49">
        <f>SUM(O2:O79)</f>
        <v>19573</v>
      </c>
      <c r="P85" s="51">
        <f t="shared" si="28"/>
        <v>0.59017332616375773</v>
      </c>
      <c r="Q85" s="49">
        <f>SUM(Q2:Q79)</f>
        <v>23749</v>
      </c>
      <c r="R85" s="51">
        <f>Q85/D85</f>
        <v>0.77646847269031782</v>
      </c>
      <c r="S85" s="49">
        <f>SUM(S2:S79)</f>
        <v>21939</v>
      </c>
      <c r="T85" s="51">
        <f t="shared" si="29"/>
        <v>0.66151395303257965</v>
      </c>
      <c r="U85" s="49">
        <f>SUM(U2:U79)</f>
        <v>21357</v>
      </c>
      <c r="V85" s="51">
        <f>U85/D85</f>
        <v>0.69826254458070303</v>
      </c>
      <c r="W85" s="49">
        <f>SUM(W2:W79)</f>
        <v>22110</v>
      </c>
      <c r="X85" s="51">
        <f t="shared" si="30"/>
        <v>0.66667001693560946</v>
      </c>
    </row>
    <row r="87" spans="1:24" s="42" customFormat="1" x14ac:dyDescent="0.25"/>
    <row r="88" spans="1:24" x14ac:dyDescent="0.25">
      <c r="A88" s="73" t="s">
        <v>174</v>
      </c>
      <c r="B88" s="8"/>
      <c r="C88" s="8"/>
      <c r="D88" s="8"/>
      <c r="E88" s="8"/>
      <c r="F88" s="8"/>
    </row>
    <row r="89" spans="1:24" x14ac:dyDescent="0.25">
      <c r="A89" s="73" t="s">
        <v>175</v>
      </c>
      <c r="B89" s="8"/>
      <c r="C89" s="8"/>
      <c r="D89" s="8"/>
      <c r="E89" s="8"/>
      <c r="F89" s="8"/>
    </row>
    <row r="90" spans="1:24" x14ac:dyDescent="0.25">
      <c r="A90" s="75" t="s">
        <v>160</v>
      </c>
    </row>
    <row r="91" spans="1:24" x14ac:dyDescent="0.25">
      <c r="A91" s="65" t="s">
        <v>176</v>
      </c>
    </row>
    <row r="92" spans="1:24" s="65" customFormat="1" x14ac:dyDescent="0.25">
      <c r="A92" s="79" t="s">
        <v>180</v>
      </c>
    </row>
    <row r="93" spans="1:24" x14ac:dyDescent="0.25">
      <c r="A93" s="65" t="s">
        <v>88</v>
      </c>
    </row>
    <row r="94" spans="1:24" ht="17.25" x14ac:dyDescent="0.25">
      <c r="A94" s="76" t="s">
        <v>89</v>
      </c>
    </row>
    <row r="95" spans="1:24" x14ac:dyDescent="0.25">
      <c r="A95" s="65" t="s">
        <v>90</v>
      </c>
    </row>
    <row r="96" spans="1:24" x14ac:dyDescent="0.25">
      <c r="A96" s="65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28" workbookViewId="0">
      <selection activeCell="B97" sqref="B97"/>
    </sheetView>
  </sheetViews>
  <sheetFormatPr defaultRowHeight="15" x14ac:dyDescent="0.25"/>
  <cols>
    <col min="1" max="1" width="18.140625" style="12" customWidth="1"/>
    <col min="2" max="2" width="23.85546875" style="12" bestFit="1" customWidth="1"/>
    <col min="3" max="3" width="14.28515625" style="12" customWidth="1"/>
    <col min="4" max="16384" width="9.140625" style="12"/>
  </cols>
  <sheetData>
    <row r="1" spans="1:7" ht="24.75" customHeight="1" thickBot="1" x14ac:dyDescent="0.3">
      <c r="A1" s="9" t="s">
        <v>0</v>
      </c>
      <c r="B1" s="10" t="s">
        <v>1</v>
      </c>
      <c r="C1" s="23" t="s">
        <v>86</v>
      </c>
      <c r="G1" s="13"/>
    </row>
    <row r="2" spans="1:7" x14ac:dyDescent="0.25">
      <c r="A2" s="24" t="s">
        <v>2</v>
      </c>
      <c r="B2" s="25" t="s">
        <v>6</v>
      </c>
      <c r="C2" s="36">
        <v>100.74</v>
      </c>
      <c r="G2" s="13"/>
    </row>
    <row r="3" spans="1:7" x14ac:dyDescent="0.25">
      <c r="A3" s="26" t="s">
        <v>101</v>
      </c>
      <c r="B3" s="27" t="s">
        <v>7</v>
      </c>
      <c r="C3" s="37">
        <v>101.45</v>
      </c>
      <c r="G3" s="13"/>
    </row>
    <row r="4" spans="1:7" x14ac:dyDescent="0.25">
      <c r="A4" s="26" t="s">
        <v>101</v>
      </c>
      <c r="B4" s="27" t="s">
        <v>8</v>
      </c>
      <c r="C4" s="37">
        <v>61.1</v>
      </c>
      <c r="G4" s="13"/>
    </row>
    <row r="5" spans="1:7" x14ac:dyDescent="0.25">
      <c r="A5" s="26" t="s">
        <v>5</v>
      </c>
      <c r="B5" s="27" t="s">
        <v>9</v>
      </c>
      <c r="C5" s="37">
        <v>88.63</v>
      </c>
      <c r="G5" s="13"/>
    </row>
    <row r="6" spans="1:7" x14ac:dyDescent="0.25">
      <c r="A6" s="26" t="s">
        <v>5</v>
      </c>
      <c r="B6" s="27" t="s">
        <v>10</v>
      </c>
      <c r="C6" s="37">
        <v>60.96</v>
      </c>
      <c r="G6" s="13"/>
    </row>
    <row r="7" spans="1:7" x14ac:dyDescent="0.25">
      <c r="A7" s="26" t="s">
        <v>101</v>
      </c>
      <c r="B7" s="27" t="s">
        <v>11</v>
      </c>
      <c r="C7" s="37">
        <v>105.46</v>
      </c>
      <c r="G7" s="13"/>
    </row>
    <row r="8" spans="1:7" x14ac:dyDescent="0.25">
      <c r="A8" s="26" t="s">
        <v>5</v>
      </c>
      <c r="B8" s="27" t="s">
        <v>12</v>
      </c>
      <c r="C8" s="37">
        <v>82.76</v>
      </c>
      <c r="G8" s="13"/>
    </row>
    <row r="9" spans="1:7" x14ac:dyDescent="0.25">
      <c r="A9" s="26" t="s">
        <v>5</v>
      </c>
      <c r="B9" s="27" t="s">
        <v>13</v>
      </c>
      <c r="C9" s="37">
        <v>36.29</v>
      </c>
      <c r="G9" s="13"/>
    </row>
    <row r="10" spans="1:7" x14ac:dyDescent="0.25">
      <c r="A10" s="26" t="s">
        <v>2</v>
      </c>
      <c r="B10" s="27" t="s">
        <v>14</v>
      </c>
      <c r="C10" s="37">
        <v>77.349999999999994</v>
      </c>
      <c r="G10" s="13"/>
    </row>
    <row r="11" spans="1:7" x14ac:dyDescent="0.25">
      <c r="A11" s="26" t="s">
        <v>5</v>
      </c>
      <c r="B11" s="27" t="s">
        <v>15</v>
      </c>
      <c r="C11" s="37">
        <v>58.9</v>
      </c>
      <c r="G11" s="13"/>
    </row>
    <row r="12" spans="1:7" x14ac:dyDescent="0.25">
      <c r="A12" s="26" t="s">
        <v>101</v>
      </c>
      <c r="B12" s="27" t="s">
        <v>16</v>
      </c>
      <c r="C12" s="37">
        <v>74.22</v>
      </c>
      <c r="G12" s="13"/>
    </row>
    <row r="13" spans="1:7" x14ac:dyDescent="0.25">
      <c r="A13" s="26" t="s">
        <v>101</v>
      </c>
      <c r="B13" s="27" t="s">
        <v>17</v>
      </c>
      <c r="C13" s="37">
        <v>65.709999999999994</v>
      </c>
      <c r="G13" s="13"/>
    </row>
    <row r="14" spans="1:7" x14ac:dyDescent="0.25">
      <c r="A14" s="26" t="s">
        <v>101</v>
      </c>
      <c r="B14" s="27" t="s">
        <v>18</v>
      </c>
      <c r="C14" s="37">
        <v>54.53</v>
      </c>
      <c r="G14" s="13"/>
    </row>
    <row r="15" spans="1:7" x14ac:dyDescent="0.25">
      <c r="A15" s="26" t="s">
        <v>5</v>
      </c>
      <c r="B15" s="27" t="s">
        <v>19</v>
      </c>
      <c r="C15" s="37">
        <v>43.41</v>
      </c>
      <c r="G15" s="13"/>
    </row>
    <row r="16" spans="1:7" x14ac:dyDescent="0.25">
      <c r="A16" s="26" t="s">
        <v>2</v>
      </c>
      <c r="B16" s="27" t="s">
        <v>20</v>
      </c>
      <c r="C16" s="37">
        <v>116.74</v>
      </c>
      <c r="G16" s="13"/>
    </row>
    <row r="17" spans="1:7" x14ac:dyDescent="0.25">
      <c r="A17" s="26" t="s">
        <v>5</v>
      </c>
      <c r="B17" s="27" t="s">
        <v>21</v>
      </c>
      <c r="C17" s="37">
        <v>71.819999999999993</v>
      </c>
      <c r="G17" s="13"/>
    </row>
    <row r="18" spans="1:7" x14ac:dyDescent="0.25">
      <c r="A18" s="26" t="s">
        <v>2</v>
      </c>
      <c r="B18" s="27" t="s">
        <v>22</v>
      </c>
      <c r="C18" s="37">
        <v>66.02</v>
      </c>
      <c r="G18" s="13"/>
    </row>
    <row r="19" spans="1:7" x14ac:dyDescent="0.25">
      <c r="A19" s="26" t="s">
        <v>5</v>
      </c>
      <c r="B19" s="27" t="s">
        <v>23</v>
      </c>
      <c r="C19" s="37">
        <v>86.99</v>
      </c>
      <c r="G19" s="13"/>
    </row>
    <row r="20" spans="1:7" x14ac:dyDescent="0.25">
      <c r="A20" s="26" t="s">
        <v>101</v>
      </c>
      <c r="B20" s="27" t="s">
        <v>24</v>
      </c>
      <c r="C20" s="37">
        <v>38.590000000000003</v>
      </c>
      <c r="G20" s="13"/>
    </row>
    <row r="21" spans="1:7" x14ac:dyDescent="0.25">
      <c r="A21" s="26" t="s">
        <v>101</v>
      </c>
      <c r="B21" s="27" t="s">
        <v>25</v>
      </c>
      <c r="C21" s="37">
        <v>49.33</v>
      </c>
      <c r="G21" s="13"/>
    </row>
    <row r="22" spans="1:7" x14ac:dyDescent="0.25">
      <c r="A22" s="26" t="s">
        <v>2</v>
      </c>
      <c r="B22" s="27" t="s">
        <v>26</v>
      </c>
      <c r="C22" s="37">
        <v>100.95</v>
      </c>
      <c r="G22" s="13"/>
    </row>
    <row r="23" spans="1:7" x14ac:dyDescent="0.25">
      <c r="A23" s="26" t="s">
        <v>5</v>
      </c>
      <c r="B23" s="27" t="s">
        <v>27</v>
      </c>
      <c r="C23" s="37">
        <v>83.64</v>
      </c>
      <c r="G23" s="13"/>
    </row>
    <row r="24" spans="1:7" x14ac:dyDescent="0.25">
      <c r="A24" s="26" t="s">
        <v>2</v>
      </c>
      <c r="B24" s="27" t="s">
        <v>28</v>
      </c>
      <c r="C24" s="37">
        <v>116.6</v>
      </c>
      <c r="G24" s="13"/>
    </row>
    <row r="25" spans="1:7" x14ac:dyDescent="0.25">
      <c r="A25" s="26" t="s">
        <v>5</v>
      </c>
      <c r="B25" s="27" t="s">
        <v>29</v>
      </c>
      <c r="C25" s="37">
        <v>104.12</v>
      </c>
      <c r="G25" s="13"/>
    </row>
    <row r="26" spans="1:7" x14ac:dyDescent="0.25">
      <c r="A26" s="26" t="s">
        <v>101</v>
      </c>
      <c r="B26" s="27" t="s">
        <v>30</v>
      </c>
      <c r="C26" s="37">
        <v>82.37</v>
      </c>
      <c r="G26" s="14"/>
    </row>
    <row r="27" spans="1:7" x14ac:dyDescent="0.25">
      <c r="A27" s="26" t="s">
        <v>2</v>
      </c>
      <c r="B27" s="27" t="s">
        <v>31</v>
      </c>
      <c r="C27" s="37">
        <v>58.14</v>
      </c>
      <c r="G27" s="14"/>
    </row>
    <row r="28" spans="1:7" x14ac:dyDescent="0.25">
      <c r="A28" s="26" t="s">
        <v>101</v>
      </c>
      <c r="B28" s="27" t="s">
        <v>32</v>
      </c>
      <c r="C28" s="37">
        <v>85.69</v>
      </c>
      <c r="G28" s="14"/>
    </row>
    <row r="29" spans="1:7" x14ac:dyDescent="0.25">
      <c r="A29" s="26" t="s">
        <v>5</v>
      </c>
      <c r="B29" s="27" t="s">
        <v>33</v>
      </c>
      <c r="C29" s="37">
        <v>59.87</v>
      </c>
      <c r="G29" s="14"/>
    </row>
    <row r="30" spans="1:7" x14ac:dyDescent="0.25">
      <c r="A30" s="26" t="s">
        <v>2</v>
      </c>
      <c r="B30" s="27" t="s">
        <v>34</v>
      </c>
      <c r="C30" s="37">
        <v>61.44</v>
      </c>
      <c r="G30" s="14"/>
    </row>
    <row r="31" spans="1:7" x14ac:dyDescent="0.25">
      <c r="A31" s="26" t="s">
        <v>2</v>
      </c>
      <c r="B31" s="27" t="s">
        <v>35</v>
      </c>
      <c r="C31" s="37">
        <v>117.33</v>
      </c>
      <c r="G31" s="14"/>
    </row>
    <row r="32" spans="1:7" x14ac:dyDescent="0.25">
      <c r="A32" s="26" t="s">
        <v>2</v>
      </c>
      <c r="B32" s="27" t="s">
        <v>36</v>
      </c>
      <c r="C32" s="37">
        <v>102.74</v>
      </c>
    </row>
    <row r="33" spans="1:3" x14ac:dyDescent="0.25">
      <c r="A33" s="26" t="s">
        <v>5</v>
      </c>
      <c r="B33" s="27" t="s">
        <v>37</v>
      </c>
      <c r="C33" s="37">
        <v>82.87</v>
      </c>
    </row>
    <row r="34" spans="1:3" x14ac:dyDescent="0.25">
      <c r="A34" s="26" t="s">
        <v>5</v>
      </c>
      <c r="B34" s="27" t="s">
        <v>38</v>
      </c>
      <c r="C34" s="37">
        <v>76.67</v>
      </c>
    </row>
    <row r="35" spans="1:3" x14ac:dyDescent="0.25">
      <c r="A35" s="26" t="s">
        <v>5</v>
      </c>
      <c r="B35" s="27" t="s">
        <v>39</v>
      </c>
      <c r="C35" s="37">
        <v>64.849999999999994</v>
      </c>
    </row>
    <row r="36" spans="1:3" x14ac:dyDescent="0.25">
      <c r="A36" s="26" t="s">
        <v>2</v>
      </c>
      <c r="B36" s="27" t="s">
        <v>40</v>
      </c>
      <c r="C36" s="37">
        <v>123.51</v>
      </c>
    </row>
    <row r="37" spans="1:3" x14ac:dyDescent="0.25">
      <c r="A37" s="26" t="s">
        <v>5</v>
      </c>
      <c r="B37" s="27" t="s">
        <v>41</v>
      </c>
      <c r="C37" s="37">
        <v>68.819999999999993</v>
      </c>
    </row>
    <row r="38" spans="1:3" x14ac:dyDescent="0.25">
      <c r="A38" s="26" t="s">
        <v>2</v>
      </c>
      <c r="B38" s="27" t="s">
        <v>42</v>
      </c>
      <c r="C38" s="37">
        <v>116.88</v>
      </c>
    </row>
    <row r="39" spans="1:3" x14ac:dyDescent="0.25">
      <c r="A39" s="26" t="s">
        <v>5</v>
      </c>
      <c r="B39" s="27" t="s">
        <v>43</v>
      </c>
      <c r="C39" s="37">
        <v>71.63</v>
      </c>
    </row>
    <row r="40" spans="1:3" x14ac:dyDescent="0.25">
      <c r="A40" s="26" t="s">
        <v>101</v>
      </c>
      <c r="B40" s="27" t="s">
        <v>44</v>
      </c>
      <c r="C40" s="37">
        <v>69.569999999999993</v>
      </c>
    </row>
    <row r="41" spans="1:3" x14ac:dyDescent="0.25">
      <c r="A41" s="26" t="s">
        <v>5</v>
      </c>
      <c r="B41" s="27" t="s">
        <v>45</v>
      </c>
      <c r="C41" s="37">
        <v>92.53</v>
      </c>
    </row>
    <row r="42" spans="1:3" x14ac:dyDescent="0.25">
      <c r="A42" s="26" t="s">
        <v>2</v>
      </c>
      <c r="B42" s="27" t="s">
        <v>46</v>
      </c>
      <c r="C42" s="37">
        <v>101.72</v>
      </c>
    </row>
    <row r="43" spans="1:3" x14ac:dyDescent="0.25">
      <c r="A43" s="26" t="s">
        <v>2</v>
      </c>
      <c r="B43" s="27" t="s">
        <v>47</v>
      </c>
      <c r="C43" s="37">
        <v>118.48</v>
      </c>
    </row>
    <row r="44" spans="1:3" x14ac:dyDescent="0.25">
      <c r="A44" s="26" t="s">
        <v>101</v>
      </c>
      <c r="B44" s="27" t="s">
        <v>48</v>
      </c>
      <c r="C44" s="37">
        <v>50.24</v>
      </c>
    </row>
    <row r="45" spans="1:3" x14ac:dyDescent="0.25">
      <c r="A45" s="26" t="s">
        <v>101</v>
      </c>
      <c r="B45" s="27" t="s">
        <v>49</v>
      </c>
      <c r="C45" s="37">
        <v>77.290000000000006</v>
      </c>
    </row>
    <row r="46" spans="1:3" x14ac:dyDescent="0.25">
      <c r="A46" s="26" t="s">
        <v>5</v>
      </c>
      <c r="B46" s="27" t="s">
        <v>50</v>
      </c>
      <c r="C46" s="37">
        <v>88.44</v>
      </c>
    </row>
    <row r="47" spans="1:3" x14ac:dyDescent="0.25">
      <c r="A47" s="26" t="s">
        <v>2</v>
      </c>
      <c r="B47" s="27" t="s">
        <v>51</v>
      </c>
      <c r="C47" s="37">
        <v>109.31</v>
      </c>
    </row>
    <row r="48" spans="1:3" x14ac:dyDescent="0.25">
      <c r="A48" s="26" t="s">
        <v>101</v>
      </c>
      <c r="B48" s="27" t="s">
        <v>52</v>
      </c>
      <c r="C48" s="37">
        <v>93.24</v>
      </c>
    </row>
    <row r="49" spans="1:3" x14ac:dyDescent="0.25">
      <c r="A49" s="26" t="s">
        <v>5</v>
      </c>
      <c r="B49" s="27" t="s">
        <v>53</v>
      </c>
      <c r="C49" s="37">
        <v>73.349999999999994</v>
      </c>
    </row>
    <row r="50" spans="1:3" x14ac:dyDescent="0.25">
      <c r="A50" s="26" t="s">
        <v>101</v>
      </c>
      <c r="B50" s="27" t="s">
        <v>54</v>
      </c>
      <c r="C50" s="37">
        <v>91.61</v>
      </c>
    </row>
    <row r="51" spans="1:3" x14ac:dyDescent="0.25">
      <c r="A51" s="26" t="s">
        <v>101</v>
      </c>
      <c r="B51" s="27" t="s">
        <v>55</v>
      </c>
      <c r="C51" s="37">
        <v>92.92</v>
      </c>
    </row>
    <row r="52" spans="1:3" x14ac:dyDescent="0.25">
      <c r="A52" s="26" t="s">
        <v>5</v>
      </c>
      <c r="B52" s="27" t="s">
        <v>56</v>
      </c>
      <c r="C52" s="37">
        <v>62.65</v>
      </c>
    </row>
    <row r="53" spans="1:3" x14ac:dyDescent="0.25">
      <c r="A53" s="26" t="s">
        <v>5</v>
      </c>
      <c r="B53" s="27" t="s">
        <v>57</v>
      </c>
      <c r="C53" s="37">
        <v>73.41</v>
      </c>
    </row>
    <row r="54" spans="1:3" x14ac:dyDescent="0.25">
      <c r="A54" s="26" t="s">
        <v>101</v>
      </c>
      <c r="B54" s="27" t="s">
        <v>58</v>
      </c>
      <c r="C54" s="37">
        <v>34.86</v>
      </c>
    </row>
    <row r="55" spans="1:3" x14ac:dyDescent="0.25">
      <c r="A55" s="26" t="s">
        <v>101</v>
      </c>
      <c r="B55" s="27" t="s">
        <v>59</v>
      </c>
      <c r="C55" s="37">
        <v>64</v>
      </c>
    </row>
    <row r="56" spans="1:3" x14ac:dyDescent="0.25">
      <c r="A56" s="26" t="s">
        <v>101</v>
      </c>
      <c r="B56" s="27" t="s">
        <v>60</v>
      </c>
      <c r="C56" s="37">
        <v>42.52</v>
      </c>
    </row>
    <row r="57" spans="1:3" x14ac:dyDescent="0.25">
      <c r="A57" s="26" t="s">
        <v>101</v>
      </c>
      <c r="B57" s="27" t="s">
        <v>61</v>
      </c>
      <c r="C57" s="37">
        <v>50.68</v>
      </c>
    </row>
    <row r="58" spans="1:3" x14ac:dyDescent="0.25">
      <c r="A58" s="26" t="s">
        <v>5</v>
      </c>
      <c r="B58" s="27" t="s">
        <v>62</v>
      </c>
      <c r="C58" s="37">
        <v>60.07</v>
      </c>
    </row>
    <row r="59" spans="1:3" x14ac:dyDescent="0.25">
      <c r="A59" s="26" t="s">
        <v>101</v>
      </c>
      <c r="B59" s="27" t="s">
        <v>63</v>
      </c>
      <c r="C59" s="37">
        <v>86.55</v>
      </c>
    </row>
    <row r="60" spans="1:3" x14ac:dyDescent="0.25">
      <c r="A60" s="26" t="s">
        <v>5</v>
      </c>
      <c r="B60" s="27" t="s">
        <v>64</v>
      </c>
      <c r="C60" s="37">
        <v>117.68</v>
      </c>
    </row>
    <row r="61" spans="1:3" x14ac:dyDescent="0.25">
      <c r="A61" s="26" t="s">
        <v>101</v>
      </c>
      <c r="B61" s="27" t="s">
        <v>65</v>
      </c>
      <c r="C61" s="37">
        <v>91.04</v>
      </c>
    </row>
    <row r="62" spans="1:3" x14ac:dyDescent="0.25">
      <c r="A62" s="26" t="s">
        <v>5</v>
      </c>
      <c r="B62" s="27" t="s">
        <v>66</v>
      </c>
      <c r="C62" s="37">
        <v>81.66</v>
      </c>
    </row>
    <row r="63" spans="1:3" x14ac:dyDescent="0.25">
      <c r="A63" s="26" t="s">
        <v>2</v>
      </c>
      <c r="B63" s="27" t="s">
        <v>67</v>
      </c>
      <c r="C63" s="37">
        <v>72.31</v>
      </c>
    </row>
    <row r="64" spans="1:3" x14ac:dyDescent="0.25">
      <c r="A64" s="26" t="s">
        <v>2</v>
      </c>
      <c r="B64" s="27" t="s">
        <v>68</v>
      </c>
      <c r="C64" s="37">
        <v>89.94</v>
      </c>
    </row>
    <row r="65" spans="1:3" x14ac:dyDescent="0.25">
      <c r="A65" s="26" t="s">
        <v>2</v>
      </c>
      <c r="B65" s="27" t="s">
        <v>69</v>
      </c>
      <c r="C65" s="37">
        <v>110.97</v>
      </c>
    </row>
    <row r="66" spans="1:3" x14ac:dyDescent="0.25">
      <c r="A66" s="26" t="s">
        <v>101</v>
      </c>
      <c r="B66" s="27" t="s">
        <v>70</v>
      </c>
      <c r="C66" s="37">
        <v>86.56</v>
      </c>
    </row>
    <row r="67" spans="1:3" x14ac:dyDescent="0.25">
      <c r="A67" s="26" t="s">
        <v>101</v>
      </c>
      <c r="B67" s="27" t="s">
        <v>71</v>
      </c>
      <c r="C67" s="37">
        <v>55.13</v>
      </c>
    </row>
    <row r="68" spans="1:3" x14ac:dyDescent="0.25">
      <c r="A68" s="26" t="s">
        <v>5</v>
      </c>
      <c r="B68" s="27" t="s">
        <v>72</v>
      </c>
      <c r="C68" s="37">
        <v>91.2</v>
      </c>
    </row>
    <row r="69" spans="1:3" x14ac:dyDescent="0.25">
      <c r="A69" s="26" t="s">
        <v>101</v>
      </c>
      <c r="B69" s="27" t="s">
        <v>73</v>
      </c>
      <c r="C69" s="37">
        <v>72.760000000000005</v>
      </c>
    </row>
    <row r="70" spans="1:3" x14ac:dyDescent="0.25">
      <c r="A70" s="26" t="s">
        <v>101</v>
      </c>
      <c r="B70" s="27" t="s">
        <v>74</v>
      </c>
      <c r="C70" s="37">
        <v>73.510000000000005</v>
      </c>
    </row>
    <row r="71" spans="1:3" x14ac:dyDescent="0.25">
      <c r="A71" s="26" t="s">
        <v>2</v>
      </c>
      <c r="B71" s="27" t="s">
        <v>75</v>
      </c>
      <c r="C71" s="37">
        <v>67.430000000000007</v>
      </c>
    </row>
    <row r="72" spans="1:3" x14ac:dyDescent="0.25">
      <c r="A72" s="26" t="s">
        <v>101</v>
      </c>
      <c r="B72" s="27" t="s">
        <v>76</v>
      </c>
      <c r="C72" s="37">
        <v>55.38</v>
      </c>
    </row>
    <row r="73" spans="1:3" x14ac:dyDescent="0.25">
      <c r="A73" s="26" t="s">
        <v>5</v>
      </c>
      <c r="B73" s="27" t="s">
        <v>77</v>
      </c>
      <c r="C73" s="37">
        <v>87.26</v>
      </c>
    </row>
    <row r="74" spans="1:3" x14ac:dyDescent="0.25">
      <c r="A74" s="26" t="s">
        <v>2</v>
      </c>
      <c r="B74" s="27" t="s">
        <v>78</v>
      </c>
      <c r="C74" s="37">
        <v>76.319999999999993</v>
      </c>
    </row>
    <row r="75" spans="1:3" x14ac:dyDescent="0.25">
      <c r="A75" s="26" t="s">
        <v>2</v>
      </c>
      <c r="B75" s="27" t="s">
        <v>79</v>
      </c>
      <c r="C75" s="37">
        <v>64.55</v>
      </c>
    </row>
    <row r="76" spans="1:3" x14ac:dyDescent="0.25">
      <c r="A76" s="26" t="s">
        <v>101</v>
      </c>
      <c r="B76" s="27" t="s">
        <v>80</v>
      </c>
      <c r="C76" s="37">
        <v>364.03</v>
      </c>
    </row>
    <row r="77" spans="1:3" x14ac:dyDescent="0.25">
      <c r="A77" s="26" t="s">
        <v>101</v>
      </c>
      <c r="B77" s="27" t="s">
        <v>81</v>
      </c>
      <c r="C77" s="37">
        <v>198</v>
      </c>
    </row>
    <row r="78" spans="1:3" x14ac:dyDescent="0.25">
      <c r="A78" s="26" t="s">
        <v>2</v>
      </c>
      <c r="B78" s="27" t="s">
        <v>82</v>
      </c>
      <c r="C78" s="37">
        <v>77.319999999999993</v>
      </c>
    </row>
    <row r="79" spans="1:3" ht="15.75" thickBot="1" x14ac:dyDescent="0.3">
      <c r="A79" s="28" t="s">
        <v>2</v>
      </c>
      <c r="B79" s="29" t="s">
        <v>83</v>
      </c>
      <c r="C79" s="38">
        <v>78.62</v>
      </c>
    </row>
    <row r="80" spans="1:3" ht="15.75" thickBot="1" x14ac:dyDescent="0.3">
      <c r="A80" s="99" t="s">
        <v>84</v>
      </c>
      <c r="B80" s="100"/>
      <c r="C80" s="15">
        <v>66.7</v>
      </c>
    </row>
    <row r="82" spans="1:6" x14ac:dyDescent="0.25">
      <c r="A82" s="32" t="s">
        <v>85</v>
      </c>
      <c r="B82" s="16"/>
      <c r="C82" s="16"/>
      <c r="D82" s="16"/>
      <c r="E82" s="16"/>
      <c r="F82" s="16"/>
    </row>
    <row r="83" spans="1:6" x14ac:dyDescent="0.25">
      <c r="A83" s="32" t="s">
        <v>105</v>
      </c>
      <c r="B83" s="16"/>
      <c r="C83" s="16"/>
      <c r="D83" s="16"/>
      <c r="E83" s="16"/>
      <c r="F83" s="16"/>
    </row>
    <row r="84" spans="1:6" x14ac:dyDescent="0.25">
      <c r="A84" s="33" t="s">
        <v>87</v>
      </c>
      <c r="B84" s="16"/>
      <c r="C84" s="16"/>
      <c r="D84" s="16"/>
      <c r="E84" s="16"/>
      <c r="F84" s="16"/>
    </row>
    <row r="85" spans="1:6" x14ac:dyDescent="0.25">
      <c r="A85" s="41" t="s">
        <v>186</v>
      </c>
      <c r="B85" s="16"/>
      <c r="C85" s="16"/>
      <c r="D85" s="16"/>
      <c r="E85" s="16"/>
      <c r="F85" s="16"/>
    </row>
    <row r="86" spans="1:6" x14ac:dyDescent="0.25">
      <c r="A86" s="41" t="s">
        <v>187</v>
      </c>
      <c r="B86" s="16"/>
      <c r="C86" s="16"/>
      <c r="D86" s="16"/>
      <c r="E86" s="16"/>
      <c r="F86" s="16"/>
    </row>
    <row r="87" spans="1:6" x14ac:dyDescent="0.25">
      <c r="A87" s="34" t="s">
        <v>108</v>
      </c>
    </row>
    <row r="88" spans="1:6" x14ac:dyDescent="0.25">
      <c r="A88" s="35"/>
    </row>
  </sheetData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64" workbookViewId="0">
      <selection activeCell="B91" sqref="B91"/>
    </sheetView>
  </sheetViews>
  <sheetFormatPr defaultRowHeight="15" x14ac:dyDescent="0.25"/>
  <cols>
    <col min="1" max="1" width="16.5703125" style="20" bestFit="1" customWidth="1"/>
    <col min="2" max="2" width="23.85546875" style="20" bestFit="1" customWidth="1"/>
    <col min="3" max="6" width="20.28515625" style="20" customWidth="1"/>
    <col min="7" max="16384" width="9.140625" style="20"/>
  </cols>
  <sheetData>
    <row r="1" spans="1:6" s="21" customFormat="1" ht="30" x14ac:dyDescent="0.25">
      <c r="A1" s="17" t="s">
        <v>99</v>
      </c>
      <c r="B1" s="17" t="s">
        <v>94</v>
      </c>
      <c r="C1" s="18" t="s">
        <v>95</v>
      </c>
      <c r="D1" s="18" t="s">
        <v>96</v>
      </c>
      <c r="E1" s="19" t="s">
        <v>97</v>
      </c>
      <c r="F1" s="19" t="s">
        <v>98</v>
      </c>
    </row>
    <row r="2" spans="1:6" x14ac:dyDescent="0.25">
      <c r="A2" s="22" t="s">
        <v>92</v>
      </c>
      <c r="B2" s="22" t="s">
        <v>6</v>
      </c>
      <c r="C2" s="39">
        <v>91.163604549431327</v>
      </c>
      <c r="D2" s="39">
        <v>76.35951661631421</v>
      </c>
      <c r="E2" s="39">
        <v>98.687664041994751</v>
      </c>
      <c r="F2" s="39">
        <v>51.208459214501509</v>
      </c>
    </row>
    <row r="3" spans="1:6" x14ac:dyDescent="0.25">
      <c r="A3" s="22" t="s">
        <v>100</v>
      </c>
      <c r="B3" s="22" t="s">
        <v>7</v>
      </c>
      <c r="C3" s="39">
        <v>103.49650349650349</v>
      </c>
      <c r="D3" s="39">
        <v>90.040650406504056</v>
      </c>
      <c r="E3" s="39">
        <v>80.885780885780889</v>
      </c>
      <c r="F3" s="39">
        <v>56.09756097560976</v>
      </c>
    </row>
    <row r="4" spans="1:6" ht="15" customHeight="1" x14ac:dyDescent="0.25">
      <c r="A4" s="22" t="s">
        <v>100</v>
      </c>
      <c r="B4" s="22" t="s">
        <v>8</v>
      </c>
      <c r="C4" s="39">
        <v>60.904255319148938</v>
      </c>
      <c r="D4" s="39">
        <v>60.183066361556058</v>
      </c>
      <c r="E4" s="39">
        <v>68.085106382978722</v>
      </c>
      <c r="F4" s="39">
        <v>44.164759725400458</v>
      </c>
    </row>
    <row r="5" spans="1:6" ht="15" customHeight="1" x14ac:dyDescent="0.25">
      <c r="A5" s="22" t="s">
        <v>93</v>
      </c>
      <c r="B5" s="22" t="s">
        <v>9</v>
      </c>
      <c r="C5" s="39">
        <v>83.603431839847474</v>
      </c>
      <c r="D5" s="39">
        <v>73.039215686274503</v>
      </c>
      <c r="E5" s="39">
        <v>62.059103908484268</v>
      </c>
      <c r="F5" s="39">
        <v>54.330065359477118</v>
      </c>
    </row>
    <row r="6" spans="1:6" ht="15" customHeight="1" x14ac:dyDescent="0.25">
      <c r="A6" s="22" t="s">
        <v>93</v>
      </c>
      <c r="B6" s="22" t="s">
        <v>10</v>
      </c>
      <c r="C6" s="39">
        <v>88.032454361054775</v>
      </c>
      <c r="D6" s="39">
        <v>80.769230769230774</v>
      </c>
      <c r="E6" s="39">
        <v>56.99797160243407</v>
      </c>
      <c r="F6" s="39">
        <v>59.090909090909093</v>
      </c>
    </row>
    <row r="7" spans="1:6" ht="15" customHeight="1" x14ac:dyDescent="0.25">
      <c r="A7" s="22" t="s">
        <v>100</v>
      </c>
      <c r="B7" s="22" t="s">
        <v>11</v>
      </c>
      <c r="C7" s="39">
        <v>100</v>
      </c>
      <c r="D7" s="39">
        <v>93.351063829787222</v>
      </c>
      <c r="E7" s="39">
        <v>92.615384615384613</v>
      </c>
      <c r="F7" s="39">
        <v>73.936170212765958</v>
      </c>
    </row>
    <row r="8" spans="1:6" ht="15" customHeight="1" x14ac:dyDescent="0.25">
      <c r="A8" s="22" t="s">
        <v>93</v>
      </c>
      <c r="B8" s="22" t="s">
        <v>12</v>
      </c>
      <c r="C8" s="39">
        <v>89.159663865546221</v>
      </c>
      <c r="D8" s="39">
        <v>76.546762589928051</v>
      </c>
      <c r="E8" s="39">
        <v>70.084033613445371</v>
      </c>
      <c r="F8" s="39">
        <v>55.035971223021583</v>
      </c>
    </row>
    <row r="9" spans="1:6" ht="15" customHeight="1" x14ac:dyDescent="0.25">
      <c r="A9" s="22" t="s">
        <v>93</v>
      </c>
      <c r="B9" s="22" t="s">
        <v>13</v>
      </c>
      <c r="C9" s="39">
        <v>72.826086956521735</v>
      </c>
      <c r="D9" s="39">
        <v>68.125</v>
      </c>
      <c r="E9" s="39">
        <v>46.014492753623188</v>
      </c>
      <c r="F9" s="39">
        <v>34.375</v>
      </c>
    </row>
    <row r="10" spans="1:6" ht="15" customHeight="1" x14ac:dyDescent="0.25">
      <c r="A10" s="22" t="s">
        <v>92</v>
      </c>
      <c r="B10" s="22" t="s">
        <v>14</v>
      </c>
      <c r="C10" s="39">
        <v>71.755725190839698</v>
      </c>
      <c r="D10" s="39">
        <v>61.075712143928044</v>
      </c>
      <c r="E10" s="39">
        <v>66.259541984732834</v>
      </c>
      <c r="F10" s="39">
        <v>41.473013493253376</v>
      </c>
    </row>
    <row r="11" spans="1:6" ht="15" customHeight="1" x14ac:dyDescent="0.25">
      <c r="A11" s="22" t="s">
        <v>93</v>
      </c>
      <c r="B11" s="22" t="s">
        <v>102</v>
      </c>
      <c r="C11" s="39">
        <v>86.041666666666671</v>
      </c>
      <c r="D11" s="39">
        <v>68.085106382978722</v>
      </c>
      <c r="E11" s="39">
        <v>66.875</v>
      </c>
      <c r="F11" s="39">
        <v>45.744680851063826</v>
      </c>
    </row>
    <row r="12" spans="1:6" ht="15" customHeight="1" x14ac:dyDescent="0.25">
      <c r="A12" s="22" t="s">
        <v>100</v>
      </c>
      <c r="B12" s="22" t="s">
        <v>16</v>
      </c>
      <c r="C12" s="39">
        <v>85.975609756097555</v>
      </c>
      <c r="D12" s="39">
        <v>74.401197604790411</v>
      </c>
      <c r="E12" s="39">
        <v>71.254355400696866</v>
      </c>
      <c r="F12" s="39">
        <v>45.883233532934128</v>
      </c>
    </row>
    <row r="13" spans="1:6" x14ac:dyDescent="0.25">
      <c r="A13" s="22" t="s">
        <v>100</v>
      </c>
      <c r="B13" s="22" t="s">
        <v>17</v>
      </c>
      <c r="C13" s="39">
        <v>70.835639180962914</v>
      </c>
      <c r="D13" s="39">
        <v>59.388437649307214</v>
      </c>
      <c r="E13" s="39">
        <v>57.387935805201998</v>
      </c>
      <c r="F13" s="39">
        <v>33.588150979455328</v>
      </c>
    </row>
    <row r="14" spans="1:6" x14ac:dyDescent="0.25">
      <c r="A14" s="22" t="s">
        <v>100</v>
      </c>
      <c r="B14" s="22" t="s">
        <v>18</v>
      </c>
      <c r="C14" s="39">
        <v>79.76973684210526</v>
      </c>
      <c r="D14" s="39">
        <v>67.183098591549296</v>
      </c>
      <c r="E14" s="39">
        <v>36.84210526315789</v>
      </c>
      <c r="F14" s="39">
        <v>29.154929577464788</v>
      </c>
    </row>
    <row r="15" spans="1:6" ht="15" customHeight="1" x14ac:dyDescent="0.25">
      <c r="A15" s="22" t="s">
        <v>93</v>
      </c>
      <c r="B15" s="22" t="s">
        <v>19</v>
      </c>
      <c r="C15" s="39">
        <v>82.258064516129039</v>
      </c>
      <c r="D15" s="39">
        <v>59.725400457665899</v>
      </c>
      <c r="E15" s="39">
        <v>55.645161290322577</v>
      </c>
      <c r="F15" s="39">
        <v>31.578947368421051</v>
      </c>
    </row>
    <row r="16" spans="1:6" ht="15" customHeight="1" x14ac:dyDescent="0.25">
      <c r="A16" s="22" t="s">
        <v>92</v>
      </c>
      <c r="B16" s="22" t="s">
        <v>20</v>
      </c>
      <c r="C16" s="39">
        <v>102.38970588235294</v>
      </c>
      <c r="D16" s="39">
        <v>80.283911671924287</v>
      </c>
      <c r="E16" s="39">
        <v>75.55147058823529</v>
      </c>
      <c r="F16" s="39">
        <v>49.526813880126177</v>
      </c>
    </row>
    <row r="17" spans="1:6" ht="15" customHeight="1" x14ac:dyDescent="0.25">
      <c r="A17" s="22" t="s">
        <v>93</v>
      </c>
      <c r="B17" s="22" t="s">
        <v>21</v>
      </c>
      <c r="C17" s="39">
        <v>75.561902396622372</v>
      </c>
      <c r="D17" s="39">
        <v>61.393077086430239</v>
      </c>
      <c r="E17" s="39">
        <v>64.249348069042583</v>
      </c>
      <c r="F17" s="39">
        <v>41.611807177744744</v>
      </c>
    </row>
    <row r="18" spans="1:6" ht="15" customHeight="1" x14ac:dyDescent="0.25">
      <c r="A18" s="22" t="s">
        <v>92</v>
      </c>
      <c r="B18" s="22" t="s">
        <v>22</v>
      </c>
      <c r="C18" s="39">
        <v>75.839770073648282</v>
      </c>
      <c r="D18" s="39">
        <v>56.826568265682653</v>
      </c>
      <c r="E18" s="39">
        <v>41.835818214478174</v>
      </c>
      <c r="F18" s="39">
        <v>30.822058220582203</v>
      </c>
    </row>
    <row r="19" spans="1:6" ht="15" customHeight="1" x14ac:dyDescent="0.25">
      <c r="A19" s="22" t="s">
        <v>93</v>
      </c>
      <c r="B19" s="22" t="s">
        <v>23</v>
      </c>
      <c r="C19" s="39">
        <v>89.330218068535828</v>
      </c>
      <c r="D19" s="39">
        <v>76.01060304837641</v>
      </c>
      <c r="E19" s="39">
        <v>74.766355140186917</v>
      </c>
      <c r="F19" s="39">
        <v>54.473161033797211</v>
      </c>
    </row>
    <row r="20" spans="1:6" ht="15" customHeight="1" x14ac:dyDescent="0.25">
      <c r="A20" s="22" t="s">
        <v>100</v>
      </c>
      <c r="B20" s="22" t="s">
        <v>24</v>
      </c>
      <c r="C20" s="39">
        <v>43.009532455742175</v>
      </c>
      <c r="D20" s="39">
        <v>37.434706906558333</v>
      </c>
      <c r="E20" s="39">
        <v>28.597367226509306</v>
      </c>
      <c r="F20" s="39">
        <v>18.262720061907526</v>
      </c>
    </row>
    <row r="21" spans="1:6" x14ac:dyDescent="0.25">
      <c r="A21" s="22" t="s">
        <v>100</v>
      </c>
      <c r="B21" s="22" t="s">
        <v>25</v>
      </c>
      <c r="C21" s="39">
        <v>76.031860970311371</v>
      </c>
      <c r="D21" s="39">
        <v>57.8125</v>
      </c>
      <c r="E21" s="39">
        <v>62.273714699493119</v>
      </c>
      <c r="F21" s="39">
        <v>38.0625</v>
      </c>
    </row>
    <row r="22" spans="1:6" ht="15" customHeight="1" x14ac:dyDescent="0.25">
      <c r="A22" s="22" t="s">
        <v>92</v>
      </c>
      <c r="B22" s="22" t="s">
        <v>26</v>
      </c>
      <c r="C22" s="39">
        <v>95.652173913043484</v>
      </c>
      <c r="D22" s="39">
        <v>90.282685512367493</v>
      </c>
      <c r="E22" s="39">
        <v>88.81987577639751</v>
      </c>
      <c r="F22" s="39">
        <v>50.176678445229683</v>
      </c>
    </row>
    <row r="23" spans="1:6" ht="15" customHeight="1" x14ac:dyDescent="0.25">
      <c r="A23" s="22" t="s">
        <v>93</v>
      </c>
      <c r="B23" s="22" t="s">
        <v>27</v>
      </c>
      <c r="C23" s="39">
        <v>101.20481927710843</v>
      </c>
      <c r="D23" s="39">
        <v>88.144329896907209</v>
      </c>
      <c r="E23" s="39">
        <v>92.771084337349393</v>
      </c>
      <c r="F23" s="39">
        <v>67.525773195876297</v>
      </c>
    </row>
    <row r="24" spans="1:6" ht="15" customHeight="1" x14ac:dyDescent="0.25">
      <c r="A24" s="22" t="s">
        <v>92</v>
      </c>
      <c r="B24" s="22" t="s">
        <v>28</v>
      </c>
      <c r="C24" s="39">
        <v>103.20723684210526</v>
      </c>
      <c r="D24" s="39">
        <v>93.89473684210526</v>
      </c>
      <c r="E24" s="39">
        <v>91.529605263157904</v>
      </c>
      <c r="F24" s="39">
        <v>60.912280701754383</v>
      </c>
    </row>
    <row r="25" spans="1:6" ht="15" customHeight="1" x14ac:dyDescent="0.25">
      <c r="A25" s="22" t="s">
        <v>93</v>
      </c>
      <c r="B25" s="22" t="s">
        <v>29</v>
      </c>
      <c r="C25" s="39">
        <v>90.322580645161281</v>
      </c>
      <c r="D25" s="39">
        <v>83.841463414634148</v>
      </c>
      <c r="E25" s="39">
        <v>84.946236559139791</v>
      </c>
      <c r="F25" s="39">
        <v>64.024390243902445</v>
      </c>
    </row>
    <row r="26" spans="1:6" x14ac:dyDescent="0.25">
      <c r="A26" s="22" t="s">
        <v>100</v>
      </c>
      <c r="B26" s="22" t="s">
        <v>30</v>
      </c>
      <c r="C26" s="39">
        <v>84.178743961352652</v>
      </c>
      <c r="D26" s="39">
        <v>73.47150259067358</v>
      </c>
      <c r="E26" s="39">
        <v>74.275362318840578</v>
      </c>
      <c r="F26" s="39">
        <v>60</v>
      </c>
    </row>
    <row r="27" spans="1:6" ht="15" customHeight="1" x14ac:dyDescent="0.25">
      <c r="A27" s="22" t="s">
        <v>92</v>
      </c>
      <c r="B27" s="22" t="s">
        <v>31</v>
      </c>
      <c r="C27" s="39">
        <v>63.476347634763478</v>
      </c>
      <c r="D27" s="39">
        <v>53.679245283018872</v>
      </c>
      <c r="E27" s="39">
        <v>45.214521452145213</v>
      </c>
      <c r="F27" s="39">
        <v>29.528301886792452</v>
      </c>
    </row>
    <row r="28" spans="1:6" ht="15" customHeight="1" x14ac:dyDescent="0.25">
      <c r="A28" s="22" t="s">
        <v>100</v>
      </c>
      <c r="B28" s="22" t="s">
        <v>32</v>
      </c>
      <c r="C28" s="39">
        <v>63.883847549909255</v>
      </c>
      <c r="D28" s="39">
        <v>59.062499999999993</v>
      </c>
      <c r="E28" s="39">
        <v>66.243194192377501</v>
      </c>
      <c r="F28" s="39">
        <v>51.5625</v>
      </c>
    </row>
    <row r="29" spans="1:6" ht="15" customHeight="1" x14ac:dyDescent="0.25">
      <c r="A29" s="22" t="s">
        <v>93</v>
      </c>
      <c r="B29" s="22" t="s">
        <v>33</v>
      </c>
      <c r="C29" s="39">
        <v>76.052848885218822</v>
      </c>
      <c r="D29" s="39">
        <v>57.284299858557283</v>
      </c>
      <c r="E29" s="39">
        <v>45.664739884393065</v>
      </c>
      <c r="F29" s="39">
        <v>28.429985855728429</v>
      </c>
    </row>
    <row r="30" spans="1:6" ht="15" customHeight="1" x14ac:dyDescent="0.25">
      <c r="A30" s="22" t="s">
        <v>92</v>
      </c>
      <c r="B30" s="22" t="s">
        <v>34</v>
      </c>
      <c r="C30" s="39">
        <v>70.86536566134437</v>
      </c>
      <c r="D30" s="39">
        <v>53.851351351351354</v>
      </c>
      <c r="E30" s="39">
        <v>34.851172876010253</v>
      </c>
      <c r="F30" s="39">
        <v>29.121621621621625</v>
      </c>
    </row>
    <row r="31" spans="1:6" ht="15" customHeight="1" x14ac:dyDescent="0.25">
      <c r="A31" s="22" t="s">
        <v>92</v>
      </c>
      <c r="B31" s="22" t="s">
        <v>35</v>
      </c>
      <c r="C31" s="39">
        <v>81.768953068592054</v>
      </c>
      <c r="D31" s="39">
        <v>79.783113865220756</v>
      </c>
      <c r="E31" s="39">
        <v>82.49097472924187</v>
      </c>
      <c r="F31" s="39">
        <v>60.573199070487995</v>
      </c>
    </row>
    <row r="32" spans="1:6" x14ac:dyDescent="0.25">
      <c r="A32" s="22" t="s">
        <v>92</v>
      </c>
      <c r="B32" s="22" t="s">
        <v>36</v>
      </c>
      <c r="C32" s="39">
        <v>87.261146496815286</v>
      </c>
      <c r="D32" s="39">
        <v>76.08695652173914</v>
      </c>
      <c r="E32" s="39">
        <v>69.42675159235668</v>
      </c>
      <c r="F32" s="39">
        <v>52.89855072463768</v>
      </c>
    </row>
    <row r="33" spans="1:6" x14ac:dyDescent="0.25">
      <c r="A33" s="22" t="s">
        <v>93</v>
      </c>
      <c r="B33" s="22" t="s">
        <v>37</v>
      </c>
      <c r="C33" s="39">
        <v>59.335038363171357</v>
      </c>
      <c r="D33" s="39">
        <v>59.471365638766514</v>
      </c>
      <c r="E33" s="39">
        <v>48.593350383631709</v>
      </c>
      <c r="F33" s="39">
        <v>31.718061674008812</v>
      </c>
    </row>
    <row r="34" spans="1:6" x14ac:dyDescent="0.25">
      <c r="A34" s="22" t="s">
        <v>93</v>
      </c>
      <c r="B34" s="22" t="s">
        <v>38</v>
      </c>
      <c r="C34" s="39">
        <v>84.768211920529808</v>
      </c>
      <c r="D34" s="39">
        <v>76.937618147448021</v>
      </c>
      <c r="E34" s="39">
        <v>73.951434878587193</v>
      </c>
      <c r="F34" s="39">
        <v>56.521739130434781</v>
      </c>
    </row>
    <row r="35" spans="1:6" x14ac:dyDescent="0.25">
      <c r="A35" s="22" t="s">
        <v>93</v>
      </c>
      <c r="B35" s="22" t="s">
        <v>39</v>
      </c>
      <c r="C35" s="39">
        <v>72.859744990892523</v>
      </c>
      <c r="D35" s="39">
        <v>65.31881804043546</v>
      </c>
      <c r="E35" s="39">
        <v>74.681238615664853</v>
      </c>
      <c r="F35" s="39">
        <v>47.900466562986004</v>
      </c>
    </row>
    <row r="36" spans="1:6" x14ac:dyDescent="0.25">
      <c r="A36" s="22" t="s">
        <v>92</v>
      </c>
      <c r="B36" s="22" t="s">
        <v>40</v>
      </c>
      <c r="C36" s="39">
        <v>103.30188679245282</v>
      </c>
      <c r="D36" s="39">
        <v>90.08097165991903</v>
      </c>
      <c r="E36" s="39">
        <v>62.5</v>
      </c>
      <c r="F36" s="39">
        <v>62.955465587044536</v>
      </c>
    </row>
    <row r="37" spans="1:6" x14ac:dyDescent="0.25">
      <c r="A37" s="22" t="s">
        <v>93</v>
      </c>
      <c r="B37" s="22" t="s">
        <v>41</v>
      </c>
      <c r="C37" s="39">
        <v>78.380233356211392</v>
      </c>
      <c r="D37" s="39">
        <v>61.202830188679243</v>
      </c>
      <c r="E37" s="39">
        <v>65.408373369938232</v>
      </c>
      <c r="F37" s="39">
        <v>36.969339622641513</v>
      </c>
    </row>
    <row r="38" spans="1:6" x14ac:dyDescent="0.25">
      <c r="A38" s="22" t="s">
        <v>92</v>
      </c>
      <c r="B38" s="22" t="s">
        <v>42</v>
      </c>
      <c r="C38" s="39">
        <v>96.026490066225165</v>
      </c>
      <c r="D38" s="39">
        <v>86.149584487534625</v>
      </c>
      <c r="E38" s="39">
        <v>86.754966887417211</v>
      </c>
      <c r="F38" s="39">
        <v>60.110803324099727</v>
      </c>
    </row>
    <row r="39" spans="1:6" x14ac:dyDescent="0.25">
      <c r="A39" s="22" t="s">
        <v>93</v>
      </c>
      <c r="B39" s="22" t="s">
        <v>43</v>
      </c>
      <c r="C39" s="39">
        <v>72.217709179528839</v>
      </c>
      <c r="D39" s="39">
        <v>64.15094339622641</v>
      </c>
      <c r="E39" s="39">
        <v>71.567831031681564</v>
      </c>
      <c r="F39" s="39">
        <v>47.658979734451435</v>
      </c>
    </row>
    <row r="40" spans="1:6" x14ac:dyDescent="0.25">
      <c r="A40" s="22" t="s">
        <v>100</v>
      </c>
      <c r="B40" s="22" t="s">
        <v>44</v>
      </c>
      <c r="C40" s="39">
        <v>88.013698630136986</v>
      </c>
      <c r="D40" s="39">
        <v>79.093050647820959</v>
      </c>
      <c r="E40" s="39">
        <v>72.191780821917803</v>
      </c>
      <c r="F40" s="39">
        <v>48.351001177856304</v>
      </c>
    </row>
    <row r="41" spans="1:6" x14ac:dyDescent="0.25">
      <c r="A41" s="22" t="s">
        <v>93</v>
      </c>
      <c r="B41" s="22" t="s">
        <v>45</v>
      </c>
      <c r="C41" s="39">
        <v>97.435897435897431</v>
      </c>
      <c r="D41" s="39">
        <v>81.237524950099811</v>
      </c>
      <c r="E41" s="39">
        <v>75.291375291375289</v>
      </c>
      <c r="F41" s="39">
        <v>57.684630738522955</v>
      </c>
    </row>
    <row r="42" spans="1:6" x14ac:dyDescent="0.25">
      <c r="A42" s="22" t="s">
        <v>92</v>
      </c>
      <c r="B42" s="22" t="s">
        <v>46</v>
      </c>
      <c r="C42" s="39">
        <v>85.863874345549746</v>
      </c>
      <c r="D42" s="39">
        <v>77.844311377245518</v>
      </c>
      <c r="E42" s="39">
        <v>69.45898778359512</v>
      </c>
      <c r="F42" s="39">
        <v>47.754491017964071</v>
      </c>
    </row>
    <row r="43" spans="1:6" x14ac:dyDescent="0.25">
      <c r="A43" s="22" t="s">
        <v>92</v>
      </c>
      <c r="B43" s="22" t="s">
        <v>47</v>
      </c>
      <c r="C43" s="39">
        <v>94.427244582043343</v>
      </c>
      <c r="D43" s="39">
        <v>81.746031746031747</v>
      </c>
      <c r="E43" s="39">
        <v>83.28173374613003</v>
      </c>
      <c r="F43" s="39">
        <v>70.634920634920633</v>
      </c>
    </row>
    <row r="44" spans="1:6" x14ac:dyDescent="0.25">
      <c r="A44" s="22" t="s">
        <v>100</v>
      </c>
      <c r="B44" s="22" t="s">
        <v>48</v>
      </c>
      <c r="C44" s="39">
        <v>62.349094567404428</v>
      </c>
      <c r="D44" s="39">
        <v>50.688616311598878</v>
      </c>
      <c r="E44" s="39">
        <v>46.529175050301816</v>
      </c>
      <c r="F44" s="39">
        <v>28.889606197546801</v>
      </c>
    </row>
    <row r="45" spans="1:6" x14ac:dyDescent="0.25">
      <c r="A45" s="22" t="s">
        <v>100</v>
      </c>
      <c r="B45" s="22" t="s">
        <v>49</v>
      </c>
      <c r="C45" s="39">
        <v>77.977161500815669</v>
      </c>
      <c r="D45" s="39">
        <v>72.073342736248236</v>
      </c>
      <c r="E45" s="39">
        <v>54.97553017944535</v>
      </c>
      <c r="F45" s="39">
        <v>47.390691114245413</v>
      </c>
    </row>
    <row r="46" spans="1:6" x14ac:dyDescent="0.25">
      <c r="A46" s="22" t="s">
        <v>93</v>
      </c>
      <c r="B46" s="22" t="s">
        <v>50</v>
      </c>
      <c r="C46" s="39">
        <v>100.77519379844961</v>
      </c>
      <c r="D46" s="39">
        <v>84.277777777777771</v>
      </c>
      <c r="E46" s="39">
        <v>96.31782945736434</v>
      </c>
      <c r="F46" s="39">
        <v>58.666666666666664</v>
      </c>
    </row>
    <row r="47" spans="1:6" x14ac:dyDescent="0.25">
      <c r="A47" s="22" t="s">
        <v>92</v>
      </c>
      <c r="B47" s="22" t="s">
        <v>51</v>
      </c>
      <c r="C47" s="39">
        <v>96.735905044510389</v>
      </c>
      <c r="D47" s="39">
        <v>90.038314176245223</v>
      </c>
      <c r="E47" s="39">
        <v>77.002967359050444</v>
      </c>
      <c r="F47" s="39">
        <v>54.78927203065134</v>
      </c>
    </row>
    <row r="48" spans="1:6" x14ac:dyDescent="0.25">
      <c r="A48" s="22" t="s">
        <v>100</v>
      </c>
      <c r="B48" s="22" t="s">
        <v>52</v>
      </c>
      <c r="C48" s="39">
        <v>103.4324942791762</v>
      </c>
      <c r="D48" s="39">
        <v>99.415204678362571</v>
      </c>
      <c r="E48" s="39">
        <v>92.448512585812352</v>
      </c>
      <c r="F48" s="39">
        <v>64.717348927875236</v>
      </c>
    </row>
    <row r="49" spans="1:6" x14ac:dyDescent="0.25">
      <c r="A49" s="22" t="s">
        <v>93</v>
      </c>
      <c r="B49" s="22" t="s">
        <v>53</v>
      </c>
      <c r="C49" s="39">
        <v>77.374599786552835</v>
      </c>
      <c r="D49" s="39">
        <v>68.99724011039558</v>
      </c>
      <c r="E49" s="39">
        <v>61.89967982924226</v>
      </c>
      <c r="F49" s="39">
        <v>40.202391904323825</v>
      </c>
    </row>
    <row r="50" spans="1:6" x14ac:dyDescent="0.25">
      <c r="A50" s="22" t="s">
        <v>100</v>
      </c>
      <c r="B50" s="22" t="s">
        <v>54</v>
      </c>
      <c r="C50" s="39">
        <v>96.216216216216225</v>
      </c>
      <c r="D50" s="39">
        <v>84.714119019836644</v>
      </c>
      <c r="E50" s="39">
        <v>91.21621621621621</v>
      </c>
      <c r="F50" s="39">
        <v>59.043173862310383</v>
      </c>
    </row>
    <row r="51" spans="1:6" x14ac:dyDescent="0.25">
      <c r="A51" s="22" t="s">
        <v>100</v>
      </c>
      <c r="B51" s="22" t="s">
        <v>55</v>
      </c>
      <c r="C51" s="39">
        <v>96.276595744680847</v>
      </c>
      <c r="D51" s="39">
        <v>78.899082568807344</v>
      </c>
      <c r="E51" s="39">
        <v>68.085106382978722</v>
      </c>
      <c r="F51" s="39">
        <v>53.669724770642205</v>
      </c>
    </row>
    <row r="52" spans="1:6" x14ac:dyDescent="0.25">
      <c r="A52" s="22" t="s">
        <v>93</v>
      </c>
      <c r="B52" s="22" t="s">
        <v>56</v>
      </c>
      <c r="C52" s="39">
        <v>98.92307692307692</v>
      </c>
      <c r="D52" s="39">
        <v>87.962962962962962</v>
      </c>
      <c r="E52" s="39">
        <v>91.84615384615384</v>
      </c>
      <c r="F52" s="39">
        <v>70.899470899470899</v>
      </c>
    </row>
    <row r="53" spans="1:6" x14ac:dyDescent="0.25">
      <c r="A53" s="22" t="s">
        <v>93</v>
      </c>
      <c r="B53" s="22" t="s">
        <v>57</v>
      </c>
      <c r="C53" s="39">
        <v>78.402903811252273</v>
      </c>
      <c r="D53" s="39">
        <v>74.339035769828925</v>
      </c>
      <c r="E53" s="39">
        <v>64.42831215970962</v>
      </c>
      <c r="F53" s="39">
        <v>50.388802488335926</v>
      </c>
    </row>
    <row r="54" spans="1:6" x14ac:dyDescent="0.25">
      <c r="A54" s="22" t="s">
        <v>100</v>
      </c>
      <c r="B54" s="22" t="s">
        <v>58</v>
      </c>
      <c r="C54" s="39">
        <v>84.360672440142636</v>
      </c>
      <c r="D54" s="39">
        <v>72.560175054704587</v>
      </c>
      <c r="E54" s="39">
        <v>75.751400916963831</v>
      </c>
      <c r="F54" s="39">
        <v>54.091903719912473</v>
      </c>
    </row>
    <row r="55" spans="1:6" x14ac:dyDescent="0.25">
      <c r="A55" s="22" t="s">
        <v>100</v>
      </c>
      <c r="B55" s="22" t="s">
        <v>59</v>
      </c>
      <c r="C55" s="39">
        <v>69.80088495575221</v>
      </c>
      <c r="D55" s="39">
        <v>65.373699148533575</v>
      </c>
      <c r="E55" s="39">
        <v>66.039823008849567</v>
      </c>
      <c r="F55" s="39">
        <v>47.776726584673604</v>
      </c>
    </row>
    <row r="56" spans="1:6" x14ac:dyDescent="0.25">
      <c r="A56" s="22" t="s">
        <v>100</v>
      </c>
      <c r="B56" s="22" t="s">
        <v>60</v>
      </c>
      <c r="C56" s="39">
        <v>71.203319502074692</v>
      </c>
      <c r="D56" s="39">
        <v>58.714285714285722</v>
      </c>
      <c r="E56" s="39">
        <v>50.290456431535269</v>
      </c>
      <c r="F56" s="39">
        <v>34.642857142857139</v>
      </c>
    </row>
    <row r="57" spans="1:6" x14ac:dyDescent="0.25">
      <c r="A57" s="22" t="s">
        <v>100</v>
      </c>
      <c r="B57" s="22" t="s">
        <v>61</v>
      </c>
      <c r="C57" s="39">
        <v>65.47811993517017</v>
      </c>
      <c r="D57" s="39">
        <v>54.355400696864109</v>
      </c>
      <c r="E57" s="39">
        <v>47.325769854132901</v>
      </c>
      <c r="F57" s="39">
        <v>31.149825783972123</v>
      </c>
    </row>
    <row r="58" spans="1:6" x14ac:dyDescent="0.25">
      <c r="A58" s="22" t="s">
        <v>93</v>
      </c>
      <c r="B58" s="22" t="s">
        <v>62</v>
      </c>
      <c r="C58" s="39">
        <v>71.090047393364927</v>
      </c>
      <c r="D58" s="39">
        <v>54.065040650406502</v>
      </c>
      <c r="E58" s="39">
        <v>54.976303317535546</v>
      </c>
      <c r="F58" s="39">
        <v>34.451219512195117</v>
      </c>
    </row>
    <row r="59" spans="1:6" x14ac:dyDescent="0.25">
      <c r="A59" s="22" t="s">
        <v>100</v>
      </c>
      <c r="B59" s="22" t="s">
        <v>63</v>
      </c>
      <c r="C59" s="39">
        <v>96.226415094339629</v>
      </c>
      <c r="D59" s="39">
        <v>86.920980926430516</v>
      </c>
      <c r="E59" s="39">
        <v>73.270440251572325</v>
      </c>
      <c r="F59" s="39">
        <v>45.231607629427792</v>
      </c>
    </row>
    <row r="60" spans="1:6" x14ac:dyDescent="0.25">
      <c r="A60" s="22" t="s">
        <v>93</v>
      </c>
      <c r="B60" s="22" t="s">
        <v>64</v>
      </c>
      <c r="C60" s="39">
        <v>117.28665207877462</v>
      </c>
      <c r="D60" s="39">
        <v>100.56497175141243</v>
      </c>
      <c r="E60" s="39">
        <v>100</v>
      </c>
      <c r="F60" s="39">
        <v>71.751412429378533</v>
      </c>
    </row>
    <row r="61" spans="1:6" x14ac:dyDescent="0.25">
      <c r="A61" s="22" t="s">
        <v>100</v>
      </c>
      <c r="B61" s="22" t="s">
        <v>65</v>
      </c>
      <c r="C61" s="39">
        <v>99.483204134366915</v>
      </c>
      <c r="D61" s="39">
        <v>93.784683684794672</v>
      </c>
      <c r="E61" s="39">
        <v>98.191214470284237</v>
      </c>
      <c r="F61" s="39">
        <v>74.805771365149837</v>
      </c>
    </row>
    <row r="62" spans="1:6" x14ac:dyDescent="0.25">
      <c r="A62" s="22" t="s">
        <v>93</v>
      </c>
      <c r="B62" s="22" t="s">
        <v>66</v>
      </c>
      <c r="C62" s="39">
        <v>79.187817258883257</v>
      </c>
      <c r="D62" s="39">
        <v>67.748917748917748</v>
      </c>
      <c r="E62" s="39">
        <v>75.888324873096451</v>
      </c>
      <c r="F62" s="39">
        <v>47.186147186147188</v>
      </c>
    </row>
    <row r="63" spans="1:6" x14ac:dyDescent="0.25">
      <c r="A63" s="22" t="s">
        <v>92</v>
      </c>
      <c r="B63" s="22" t="s">
        <v>67</v>
      </c>
      <c r="C63" s="39">
        <v>74.047619047619051</v>
      </c>
      <c r="D63" s="39">
        <v>63.543788187372705</v>
      </c>
      <c r="E63" s="39">
        <v>40.952380952380949</v>
      </c>
      <c r="F63" s="39">
        <v>32.586558044806516</v>
      </c>
    </row>
    <row r="64" spans="1:6" x14ac:dyDescent="0.25">
      <c r="A64" s="22" t="s">
        <v>92</v>
      </c>
      <c r="B64" s="22" t="s">
        <v>68</v>
      </c>
      <c r="C64" s="39">
        <v>89.045287637698905</v>
      </c>
      <c r="D64" s="39">
        <v>71.60041841004184</v>
      </c>
      <c r="E64" s="39">
        <v>52.080783353733175</v>
      </c>
      <c r="F64" s="39">
        <v>41.370292887029287</v>
      </c>
    </row>
    <row r="65" spans="1:6" x14ac:dyDescent="0.25">
      <c r="A65" s="22" t="s">
        <v>92</v>
      </c>
      <c r="B65" s="22" t="s">
        <v>69</v>
      </c>
      <c r="C65" s="39">
        <v>98.753117206982537</v>
      </c>
      <c r="D65" s="39">
        <v>84.919786096256686</v>
      </c>
      <c r="E65" s="39">
        <v>78.678304239401498</v>
      </c>
      <c r="F65" s="39">
        <v>56.898395721925134</v>
      </c>
    </row>
    <row r="66" spans="1:6" x14ac:dyDescent="0.25">
      <c r="A66" s="22" t="s">
        <v>100</v>
      </c>
      <c r="B66" s="22" t="s">
        <v>70</v>
      </c>
      <c r="C66" s="39">
        <v>87.861271676300575</v>
      </c>
      <c r="D66" s="39">
        <v>80.049875311720697</v>
      </c>
      <c r="E66" s="39">
        <v>82.947976878612721</v>
      </c>
      <c r="F66" s="39">
        <v>62.094763092269325</v>
      </c>
    </row>
    <row r="67" spans="1:6" x14ac:dyDescent="0.25">
      <c r="A67" s="22" t="s">
        <v>100</v>
      </c>
      <c r="B67" s="22" t="s">
        <v>71</v>
      </c>
      <c r="C67" s="39">
        <v>61.125485122897807</v>
      </c>
      <c r="D67" s="39">
        <v>50.442967884828349</v>
      </c>
      <c r="E67" s="39">
        <v>52.328589909443721</v>
      </c>
      <c r="F67" s="39">
        <v>32.392026578073093</v>
      </c>
    </row>
    <row r="68" spans="1:6" x14ac:dyDescent="0.25">
      <c r="A68" s="22" t="s">
        <v>93</v>
      </c>
      <c r="B68" s="22" t="s">
        <v>72</v>
      </c>
      <c r="C68" s="39">
        <v>93.455497382198942</v>
      </c>
      <c r="D68" s="39">
        <v>81.447963800904972</v>
      </c>
      <c r="E68" s="39">
        <v>86.649214659685867</v>
      </c>
      <c r="F68" s="39">
        <v>53.393665158371043</v>
      </c>
    </row>
    <row r="69" spans="1:6" x14ac:dyDescent="0.25">
      <c r="A69" s="22" t="s">
        <v>100</v>
      </c>
      <c r="B69" s="22" t="s">
        <v>73</v>
      </c>
      <c r="C69" s="39">
        <v>76.600284495021342</v>
      </c>
      <c r="D69" s="39">
        <v>60.781630170316305</v>
      </c>
      <c r="E69" s="39">
        <v>58.054765291607403</v>
      </c>
      <c r="F69" s="39">
        <v>34.990875912408761</v>
      </c>
    </row>
    <row r="70" spans="1:6" x14ac:dyDescent="0.25">
      <c r="A70" s="22" t="s">
        <v>100</v>
      </c>
      <c r="B70" s="22" t="s">
        <v>74</v>
      </c>
      <c r="C70" s="39">
        <v>82.142857142857139</v>
      </c>
      <c r="D70" s="39">
        <v>77.394636015325673</v>
      </c>
      <c r="E70" s="39">
        <v>67.410714285714292</v>
      </c>
      <c r="F70" s="39">
        <v>50.191570881226056</v>
      </c>
    </row>
    <row r="71" spans="1:6" x14ac:dyDescent="0.25">
      <c r="A71" s="22" t="s">
        <v>92</v>
      </c>
      <c r="B71" s="22" t="s">
        <v>75</v>
      </c>
      <c r="C71" s="39">
        <v>71.865328314512752</v>
      </c>
      <c r="D71" s="39">
        <v>54.181583846484315</v>
      </c>
      <c r="E71" s="39">
        <v>35.612714345462152</v>
      </c>
      <c r="F71" s="39">
        <v>27.556207933552912</v>
      </c>
    </row>
    <row r="72" spans="1:6" x14ac:dyDescent="0.25">
      <c r="A72" s="22" t="s">
        <v>100</v>
      </c>
      <c r="B72" s="22" t="s">
        <v>76</v>
      </c>
      <c r="C72" s="39">
        <v>68.159203980099505</v>
      </c>
      <c r="D72" s="39">
        <v>57.517388978063131</v>
      </c>
      <c r="E72" s="39">
        <v>55.970149253731336</v>
      </c>
      <c r="F72" s="39">
        <v>38.469769930444087</v>
      </c>
    </row>
    <row r="73" spans="1:6" x14ac:dyDescent="0.25">
      <c r="A73" s="22" t="s">
        <v>93</v>
      </c>
      <c r="B73" s="22" t="s">
        <v>77</v>
      </c>
      <c r="C73" s="39">
        <v>74.161073825503351</v>
      </c>
      <c r="D73" s="39">
        <v>65.067178502879074</v>
      </c>
      <c r="E73" s="39">
        <v>68.903803131991054</v>
      </c>
      <c r="F73" s="39">
        <v>49.808061420345489</v>
      </c>
    </row>
    <row r="74" spans="1:6" x14ac:dyDescent="0.25">
      <c r="A74" s="22" t="s">
        <v>92</v>
      </c>
      <c r="B74" s="22" t="s">
        <v>78</v>
      </c>
      <c r="C74" s="39">
        <v>84.520123839009287</v>
      </c>
      <c r="D74" s="39">
        <v>76.997366110623361</v>
      </c>
      <c r="E74" s="39">
        <v>84.416924664602689</v>
      </c>
      <c r="F74" s="39">
        <v>53.028972783143111</v>
      </c>
    </row>
    <row r="75" spans="1:6" x14ac:dyDescent="0.25">
      <c r="A75" s="22" t="s">
        <v>92</v>
      </c>
      <c r="B75" s="22" t="s">
        <v>79</v>
      </c>
      <c r="C75" s="39">
        <v>75.204200700116687</v>
      </c>
      <c r="D75" s="39">
        <v>56.698980860054682</v>
      </c>
      <c r="E75" s="39">
        <v>60.414235705950993</v>
      </c>
      <c r="F75" s="39">
        <v>34.799900571712648</v>
      </c>
    </row>
    <row r="76" spans="1:6" x14ac:dyDescent="0.25">
      <c r="A76" s="22" t="s">
        <v>100</v>
      </c>
      <c r="B76" s="22" t="s">
        <v>80</v>
      </c>
      <c r="C76" s="39">
        <v>99.705014749262531</v>
      </c>
      <c r="D76" s="39">
        <v>94.430379746835442</v>
      </c>
      <c r="E76" s="39">
        <v>78.466076696165189</v>
      </c>
      <c r="F76" s="39">
        <v>67.088607594936718</v>
      </c>
    </row>
    <row r="77" spans="1:6" x14ac:dyDescent="0.25">
      <c r="A77" s="22" t="s">
        <v>100</v>
      </c>
      <c r="B77" s="22" t="s">
        <v>81</v>
      </c>
      <c r="C77" s="39">
        <v>97.752808988764045</v>
      </c>
      <c r="D77" s="39">
        <v>86.942675159235677</v>
      </c>
      <c r="E77" s="39">
        <v>77.340823970037448</v>
      </c>
      <c r="F77" s="39">
        <v>63.853503184713375</v>
      </c>
    </row>
    <row r="78" spans="1:6" x14ac:dyDescent="0.25">
      <c r="A78" s="22" t="s">
        <v>92</v>
      </c>
      <c r="B78" s="22" t="s">
        <v>82</v>
      </c>
      <c r="C78" s="39">
        <v>75.407985220158054</v>
      </c>
      <c r="D78" s="39">
        <v>57.982678680780332</v>
      </c>
      <c r="E78" s="39">
        <v>56.425125731294266</v>
      </c>
      <c r="F78" s="39">
        <v>35.132534336453503</v>
      </c>
    </row>
    <row r="79" spans="1:6" x14ac:dyDescent="0.25">
      <c r="A79" s="22" t="s">
        <v>92</v>
      </c>
      <c r="B79" s="22" t="s">
        <v>83</v>
      </c>
      <c r="C79" s="39">
        <v>77.715937838814597</v>
      </c>
      <c r="D79" s="39">
        <v>63.414483440434999</v>
      </c>
      <c r="E79" s="39">
        <v>51.810625225876407</v>
      </c>
      <c r="F79" s="39">
        <v>36.202422145328725</v>
      </c>
    </row>
    <row r="80" spans="1:6" x14ac:dyDescent="0.25">
      <c r="A80" s="101" t="s">
        <v>103</v>
      </c>
      <c r="B80" s="101"/>
      <c r="C80" s="40">
        <v>75.989999999999995</v>
      </c>
      <c r="D80" s="40">
        <v>61.57</v>
      </c>
      <c r="E80" s="40">
        <v>61.76</v>
      </c>
      <c r="F80" s="40">
        <v>39.32</v>
      </c>
    </row>
    <row r="83" spans="1:1" x14ac:dyDescent="0.25">
      <c r="A83" s="32" t="s">
        <v>106</v>
      </c>
    </row>
    <row r="84" spans="1:1" x14ac:dyDescent="0.25">
      <c r="A84" s="32" t="s">
        <v>107</v>
      </c>
    </row>
    <row r="85" spans="1:1" x14ac:dyDescent="0.25">
      <c r="A85" s="33" t="s">
        <v>104</v>
      </c>
    </row>
    <row r="86" spans="1:1" x14ac:dyDescent="0.25">
      <c r="A86" s="33" t="s">
        <v>109</v>
      </c>
    </row>
    <row r="87" spans="1:1" x14ac:dyDescent="0.25">
      <c r="A87" s="41" t="s">
        <v>177</v>
      </c>
    </row>
    <row r="88" spans="1:1" x14ac:dyDescent="0.25">
      <c r="A88" s="34" t="s">
        <v>108</v>
      </c>
    </row>
  </sheetData>
  <autoFilter ref="B1:B88"/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13" workbookViewId="0">
      <selection activeCell="F86" sqref="F86"/>
    </sheetView>
  </sheetViews>
  <sheetFormatPr defaultRowHeight="15" x14ac:dyDescent="0.25"/>
  <cols>
    <col min="1" max="1" width="13.85546875" style="12" bestFit="1" customWidth="1"/>
    <col min="2" max="2" width="27.28515625" style="12" bestFit="1" customWidth="1"/>
    <col min="3" max="16384" width="9.140625" style="12"/>
  </cols>
  <sheetData>
    <row r="1" spans="1:6" ht="135.75" x14ac:dyDescent="0.25">
      <c r="A1" s="80" t="s">
        <v>99</v>
      </c>
      <c r="B1" s="80" t="s">
        <v>94</v>
      </c>
      <c r="C1" s="81" t="s">
        <v>181</v>
      </c>
      <c r="D1" s="81" t="s">
        <v>182</v>
      </c>
      <c r="E1" s="81" t="s">
        <v>183</v>
      </c>
      <c r="F1" s="81" t="s">
        <v>184</v>
      </c>
    </row>
    <row r="2" spans="1:6" x14ac:dyDescent="0.25">
      <c r="A2" s="66" t="s">
        <v>2</v>
      </c>
      <c r="B2" s="82" t="s">
        <v>6</v>
      </c>
      <c r="C2" s="83">
        <v>421</v>
      </c>
      <c r="D2" s="84">
        <f>C2/12*7</f>
        <v>245.58333333333334</v>
      </c>
      <c r="E2" s="63">
        <v>193</v>
      </c>
      <c r="F2" s="85">
        <f>E2/D2</f>
        <v>0.78588394977943665</v>
      </c>
    </row>
    <row r="3" spans="1:6" x14ac:dyDescent="0.25">
      <c r="A3" s="66" t="s">
        <v>3</v>
      </c>
      <c r="B3" s="82" t="s">
        <v>7</v>
      </c>
      <c r="C3" s="83">
        <v>160</v>
      </c>
      <c r="D3" s="84">
        <f t="shared" ref="D3:D66" si="0">C3/12*7</f>
        <v>93.333333333333343</v>
      </c>
      <c r="E3" s="63">
        <v>83</v>
      </c>
      <c r="F3" s="85">
        <f t="shared" ref="F3:F66" si="1">E3/D3</f>
        <v>0.88928571428571423</v>
      </c>
    </row>
    <row r="4" spans="1:6" x14ac:dyDescent="0.25">
      <c r="A4" s="66" t="s">
        <v>4</v>
      </c>
      <c r="B4" s="82" t="s">
        <v>8</v>
      </c>
      <c r="C4" s="83">
        <v>120</v>
      </c>
      <c r="D4" s="84">
        <f t="shared" si="0"/>
        <v>70</v>
      </c>
      <c r="E4" s="63">
        <v>72</v>
      </c>
      <c r="F4" s="85">
        <f t="shared" si="1"/>
        <v>1.0285714285714285</v>
      </c>
    </row>
    <row r="5" spans="1:6" x14ac:dyDescent="0.25">
      <c r="A5" s="66" t="s">
        <v>5</v>
      </c>
      <c r="B5" s="82" t="s">
        <v>9</v>
      </c>
      <c r="C5" s="83">
        <v>343</v>
      </c>
      <c r="D5" s="84">
        <f t="shared" si="0"/>
        <v>200.08333333333331</v>
      </c>
      <c r="E5" s="63">
        <v>184</v>
      </c>
      <c r="F5" s="85">
        <f t="shared" si="1"/>
        <v>0.91961682632236574</v>
      </c>
    </row>
    <row r="6" spans="1:6" x14ac:dyDescent="0.25">
      <c r="A6" s="66" t="s">
        <v>5</v>
      </c>
      <c r="B6" s="82" t="s">
        <v>10</v>
      </c>
      <c r="C6" s="83">
        <v>139</v>
      </c>
      <c r="D6" s="84">
        <f t="shared" si="0"/>
        <v>81.083333333333343</v>
      </c>
      <c r="E6" s="63">
        <v>92</v>
      </c>
      <c r="F6" s="85">
        <f t="shared" si="1"/>
        <v>1.1346351490236382</v>
      </c>
    </row>
    <row r="7" spans="1:6" x14ac:dyDescent="0.25">
      <c r="A7" s="66" t="s">
        <v>4</v>
      </c>
      <c r="B7" s="82" t="s">
        <v>11</v>
      </c>
      <c r="C7" s="83">
        <v>101</v>
      </c>
      <c r="D7" s="84">
        <f t="shared" si="0"/>
        <v>58.916666666666664</v>
      </c>
      <c r="E7" s="63">
        <v>47</v>
      </c>
      <c r="F7" s="85">
        <f t="shared" si="1"/>
        <v>0.79773691654879775</v>
      </c>
    </row>
    <row r="8" spans="1:6" x14ac:dyDescent="0.25">
      <c r="A8" s="66" t="s">
        <v>5</v>
      </c>
      <c r="B8" s="82" t="s">
        <v>12</v>
      </c>
      <c r="C8" s="83">
        <v>389</v>
      </c>
      <c r="D8" s="84">
        <f t="shared" si="0"/>
        <v>226.91666666666666</v>
      </c>
      <c r="E8" s="63">
        <v>219</v>
      </c>
      <c r="F8" s="85">
        <f t="shared" si="1"/>
        <v>0.96511200881380832</v>
      </c>
    </row>
    <row r="9" spans="1:6" x14ac:dyDescent="0.25">
      <c r="A9" s="66" t="s">
        <v>5</v>
      </c>
      <c r="B9" s="82" t="s">
        <v>13</v>
      </c>
      <c r="C9" s="83">
        <v>75</v>
      </c>
      <c r="D9" s="84">
        <f t="shared" si="0"/>
        <v>43.75</v>
      </c>
      <c r="E9" s="63">
        <v>35</v>
      </c>
      <c r="F9" s="85">
        <f t="shared" si="1"/>
        <v>0.8</v>
      </c>
    </row>
    <row r="10" spans="1:6" x14ac:dyDescent="0.25">
      <c r="A10" s="66" t="s">
        <v>2</v>
      </c>
      <c r="B10" s="82" t="s">
        <v>14</v>
      </c>
      <c r="C10" s="83">
        <v>1449</v>
      </c>
      <c r="D10" s="84">
        <f t="shared" si="0"/>
        <v>845.25</v>
      </c>
      <c r="E10" s="63">
        <v>806</v>
      </c>
      <c r="F10" s="85">
        <f t="shared" si="1"/>
        <v>0.95356403430937597</v>
      </c>
    </row>
    <row r="11" spans="1:6" x14ac:dyDescent="0.25">
      <c r="A11" s="66" t="s">
        <v>5</v>
      </c>
      <c r="B11" s="82" t="s">
        <v>15</v>
      </c>
      <c r="C11" s="83">
        <v>145</v>
      </c>
      <c r="D11" s="84">
        <f t="shared" si="0"/>
        <v>84.583333333333343</v>
      </c>
      <c r="E11" s="63">
        <v>67</v>
      </c>
      <c r="F11" s="85">
        <f t="shared" si="1"/>
        <v>0.79211822660098519</v>
      </c>
    </row>
    <row r="12" spans="1:6" x14ac:dyDescent="0.25">
      <c r="A12" s="66" t="s">
        <v>4</v>
      </c>
      <c r="B12" s="82" t="s">
        <v>16</v>
      </c>
      <c r="C12" s="83">
        <v>380</v>
      </c>
      <c r="D12" s="84">
        <f t="shared" si="0"/>
        <v>221.66666666666669</v>
      </c>
      <c r="E12" s="63">
        <v>182</v>
      </c>
      <c r="F12" s="85">
        <f t="shared" si="1"/>
        <v>0.82105263157894726</v>
      </c>
    </row>
    <row r="13" spans="1:6" x14ac:dyDescent="0.25">
      <c r="A13" s="66" t="s">
        <v>3</v>
      </c>
      <c r="B13" s="82" t="s">
        <v>17</v>
      </c>
      <c r="C13" s="83">
        <v>633</v>
      </c>
      <c r="D13" s="84">
        <f t="shared" si="0"/>
        <v>369.25</v>
      </c>
      <c r="E13" s="63">
        <v>279</v>
      </c>
      <c r="F13" s="85">
        <f t="shared" si="1"/>
        <v>0.75558564658090721</v>
      </c>
    </row>
    <row r="14" spans="1:6" x14ac:dyDescent="0.25">
      <c r="A14" s="66" t="s">
        <v>3</v>
      </c>
      <c r="B14" s="82" t="s">
        <v>18</v>
      </c>
      <c r="C14" s="83">
        <v>166</v>
      </c>
      <c r="D14" s="84">
        <f t="shared" si="0"/>
        <v>96.833333333333343</v>
      </c>
      <c r="E14" s="63">
        <v>102</v>
      </c>
      <c r="F14" s="85">
        <f t="shared" si="1"/>
        <v>1.0533562822719449</v>
      </c>
    </row>
    <row r="15" spans="1:6" x14ac:dyDescent="0.25">
      <c r="A15" s="66" t="s">
        <v>5</v>
      </c>
      <c r="B15" s="82" t="s">
        <v>19</v>
      </c>
      <c r="C15" s="83">
        <v>109</v>
      </c>
      <c r="D15" s="84">
        <f t="shared" si="0"/>
        <v>63.583333333333336</v>
      </c>
      <c r="E15" s="63">
        <v>49</v>
      </c>
      <c r="F15" s="85">
        <f t="shared" si="1"/>
        <v>0.77064220183486232</v>
      </c>
    </row>
    <row r="16" spans="1:6" x14ac:dyDescent="0.25">
      <c r="A16" s="66" t="s">
        <v>2</v>
      </c>
      <c r="B16" s="82" t="s">
        <v>20</v>
      </c>
      <c r="C16" s="83">
        <v>203</v>
      </c>
      <c r="D16" s="84">
        <f t="shared" si="0"/>
        <v>118.41666666666667</v>
      </c>
      <c r="E16" s="63">
        <v>123</v>
      </c>
      <c r="F16" s="85">
        <f t="shared" si="1"/>
        <v>1.0387051372273046</v>
      </c>
    </row>
    <row r="17" spans="1:6" x14ac:dyDescent="0.25">
      <c r="A17" s="66" t="s">
        <v>5</v>
      </c>
      <c r="B17" s="82" t="s">
        <v>21</v>
      </c>
      <c r="C17" s="83">
        <v>2550</v>
      </c>
      <c r="D17" s="84">
        <f t="shared" si="0"/>
        <v>1487.5</v>
      </c>
      <c r="E17" s="63">
        <v>1227</v>
      </c>
      <c r="F17" s="85">
        <f t="shared" si="1"/>
        <v>0.82487394957983196</v>
      </c>
    </row>
    <row r="18" spans="1:6" x14ac:dyDescent="0.25">
      <c r="A18" s="66" t="s">
        <v>2</v>
      </c>
      <c r="B18" s="82" t="s">
        <v>22</v>
      </c>
      <c r="C18" s="83">
        <v>5265</v>
      </c>
      <c r="D18" s="84">
        <f t="shared" si="0"/>
        <v>3071.25</v>
      </c>
      <c r="E18" s="63">
        <v>2368</v>
      </c>
      <c r="F18" s="85">
        <f t="shared" si="1"/>
        <v>0.77102157102157098</v>
      </c>
    </row>
    <row r="19" spans="1:6" x14ac:dyDescent="0.25">
      <c r="A19" s="66" t="s">
        <v>5</v>
      </c>
      <c r="B19" s="82" t="s">
        <v>23</v>
      </c>
      <c r="C19" s="83">
        <v>407</v>
      </c>
      <c r="D19" s="84">
        <f t="shared" si="0"/>
        <v>237.41666666666666</v>
      </c>
      <c r="E19" s="63">
        <v>236</v>
      </c>
      <c r="F19" s="85">
        <f t="shared" si="1"/>
        <v>0.99403299403299406</v>
      </c>
    </row>
    <row r="20" spans="1:6" x14ac:dyDescent="0.25">
      <c r="A20" s="66" t="s">
        <v>4</v>
      </c>
      <c r="B20" s="82" t="s">
        <v>24</v>
      </c>
      <c r="C20" s="83">
        <v>1491</v>
      </c>
      <c r="D20" s="84">
        <f t="shared" si="0"/>
        <v>869.75</v>
      </c>
      <c r="E20" s="63">
        <v>774</v>
      </c>
      <c r="F20" s="85">
        <f t="shared" si="1"/>
        <v>0.88991089393503875</v>
      </c>
    </row>
    <row r="21" spans="1:6" x14ac:dyDescent="0.25">
      <c r="A21" s="66" t="s">
        <v>3</v>
      </c>
      <c r="B21" s="82" t="s">
        <v>25</v>
      </c>
      <c r="C21" s="83">
        <v>390</v>
      </c>
      <c r="D21" s="84">
        <f t="shared" si="0"/>
        <v>227.5</v>
      </c>
      <c r="E21" s="63">
        <v>176</v>
      </c>
      <c r="F21" s="85">
        <f t="shared" si="1"/>
        <v>0.77362637362637365</v>
      </c>
    </row>
    <row r="22" spans="1:6" x14ac:dyDescent="0.25">
      <c r="A22" s="66" t="s">
        <v>2</v>
      </c>
      <c r="B22" s="82" t="s">
        <v>26</v>
      </c>
      <c r="C22" s="83">
        <v>178</v>
      </c>
      <c r="D22" s="84">
        <f t="shared" si="0"/>
        <v>103.83333333333334</v>
      </c>
      <c r="E22" s="63">
        <v>86</v>
      </c>
      <c r="F22" s="85">
        <f t="shared" si="1"/>
        <v>0.82825040128410909</v>
      </c>
    </row>
    <row r="23" spans="1:6" x14ac:dyDescent="0.25">
      <c r="A23" s="66" t="s">
        <v>5</v>
      </c>
      <c r="B23" s="82" t="s">
        <v>27</v>
      </c>
      <c r="C23" s="83">
        <v>59</v>
      </c>
      <c r="D23" s="84">
        <f t="shared" si="0"/>
        <v>34.416666666666671</v>
      </c>
      <c r="E23" s="63">
        <v>37</v>
      </c>
      <c r="F23" s="85">
        <f t="shared" si="1"/>
        <v>1.0750605326876512</v>
      </c>
    </row>
    <row r="24" spans="1:6" x14ac:dyDescent="0.25">
      <c r="A24" s="66" t="s">
        <v>2</v>
      </c>
      <c r="B24" s="82" t="s">
        <v>28</v>
      </c>
      <c r="C24" s="83">
        <v>443</v>
      </c>
      <c r="D24" s="84">
        <f t="shared" si="0"/>
        <v>258.41666666666663</v>
      </c>
      <c r="E24" s="63">
        <v>245</v>
      </c>
      <c r="F24" s="85">
        <f t="shared" si="1"/>
        <v>0.94808126410835225</v>
      </c>
    </row>
    <row r="25" spans="1:6" x14ac:dyDescent="0.25">
      <c r="A25" s="66" t="s">
        <v>5</v>
      </c>
      <c r="B25" s="82" t="s">
        <v>29</v>
      </c>
      <c r="C25" s="83">
        <v>86</v>
      </c>
      <c r="D25" s="84">
        <f t="shared" si="0"/>
        <v>50.166666666666671</v>
      </c>
      <c r="E25" s="63">
        <v>51</v>
      </c>
      <c r="F25" s="85">
        <f t="shared" si="1"/>
        <v>1.0166112956810631</v>
      </c>
    </row>
    <row r="26" spans="1:6" x14ac:dyDescent="0.25">
      <c r="A26" s="66" t="s">
        <v>3</v>
      </c>
      <c r="B26" s="82" t="s">
        <v>30</v>
      </c>
      <c r="C26" s="83">
        <v>259</v>
      </c>
      <c r="D26" s="84">
        <f t="shared" si="0"/>
        <v>151.08333333333331</v>
      </c>
      <c r="E26" s="63">
        <v>131</v>
      </c>
      <c r="F26" s="85">
        <f t="shared" si="1"/>
        <v>0.86707115278543856</v>
      </c>
    </row>
    <row r="27" spans="1:6" x14ac:dyDescent="0.25">
      <c r="A27" s="66" t="s">
        <v>2</v>
      </c>
      <c r="B27" s="82" t="s">
        <v>31</v>
      </c>
      <c r="C27" s="83">
        <v>271</v>
      </c>
      <c r="D27" s="84">
        <f t="shared" si="0"/>
        <v>158.08333333333331</v>
      </c>
      <c r="E27" s="63">
        <v>133</v>
      </c>
      <c r="F27" s="85">
        <f t="shared" si="1"/>
        <v>0.84132841328413299</v>
      </c>
    </row>
    <row r="28" spans="1:6" x14ac:dyDescent="0.25">
      <c r="A28" s="66" t="s">
        <v>4</v>
      </c>
      <c r="B28" s="82" t="s">
        <v>32</v>
      </c>
      <c r="C28" s="83">
        <v>128</v>
      </c>
      <c r="D28" s="84">
        <f t="shared" si="0"/>
        <v>74.666666666666657</v>
      </c>
      <c r="E28" s="63">
        <v>86</v>
      </c>
      <c r="F28" s="85">
        <f t="shared" si="1"/>
        <v>1.1517857142857144</v>
      </c>
    </row>
    <row r="29" spans="1:6" x14ac:dyDescent="0.25">
      <c r="A29" s="66" t="s">
        <v>5</v>
      </c>
      <c r="B29" s="82" t="s">
        <v>33</v>
      </c>
      <c r="C29" s="83">
        <v>429</v>
      </c>
      <c r="D29" s="84">
        <f t="shared" si="0"/>
        <v>250.25</v>
      </c>
      <c r="E29" s="63">
        <v>167</v>
      </c>
      <c r="F29" s="85">
        <f t="shared" si="1"/>
        <v>0.66733266733266738</v>
      </c>
    </row>
    <row r="30" spans="1:6" x14ac:dyDescent="0.25">
      <c r="A30" s="66" t="s">
        <v>2</v>
      </c>
      <c r="B30" s="82" t="s">
        <v>34</v>
      </c>
      <c r="C30" s="83">
        <v>1820</v>
      </c>
      <c r="D30" s="84">
        <f t="shared" si="0"/>
        <v>1061.6666666666665</v>
      </c>
      <c r="E30" s="63">
        <v>823</v>
      </c>
      <c r="F30" s="85">
        <f t="shared" si="1"/>
        <v>0.77519623233908963</v>
      </c>
    </row>
    <row r="31" spans="1:6" x14ac:dyDescent="0.25">
      <c r="A31" s="66" t="s">
        <v>2</v>
      </c>
      <c r="B31" s="82" t="s">
        <v>35</v>
      </c>
      <c r="C31" s="83">
        <v>368</v>
      </c>
      <c r="D31" s="84">
        <f t="shared" si="0"/>
        <v>214.66666666666669</v>
      </c>
      <c r="E31" s="63">
        <v>212</v>
      </c>
      <c r="F31" s="85">
        <f t="shared" si="1"/>
        <v>0.98757763975155266</v>
      </c>
    </row>
    <row r="32" spans="1:6" x14ac:dyDescent="0.25">
      <c r="A32" s="66" t="s">
        <v>2</v>
      </c>
      <c r="B32" s="82" t="s">
        <v>36</v>
      </c>
      <c r="C32" s="83">
        <v>147</v>
      </c>
      <c r="D32" s="84">
        <f t="shared" si="0"/>
        <v>85.75</v>
      </c>
      <c r="E32" s="63">
        <v>81</v>
      </c>
      <c r="F32" s="85">
        <f t="shared" si="1"/>
        <v>0.94460641399416911</v>
      </c>
    </row>
    <row r="33" spans="1:6" x14ac:dyDescent="0.25">
      <c r="A33" s="66" t="s">
        <v>5</v>
      </c>
      <c r="B33" s="82" t="s">
        <v>37</v>
      </c>
      <c r="C33" s="83">
        <v>130</v>
      </c>
      <c r="D33" s="84">
        <f t="shared" si="0"/>
        <v>75.833333333333343</v>
      </c>
      <c r="E33" s="63">
        <v>65</v>
      </c>
      <c r="F33" s="85">
        <f t="shared" si="1"/>
        <v>0.85714285714285698</v>
      </c>
    </row>
    <row r="34" spans="1:6" x14ac:dyDescent="0.25">
      <c r="A34" s="66" t="s">
        <v>5</v>
      </c>
      <c r="B34" s="82" t="s">
        <v>38</v>
      </c>
      <c r="C34" s="83">
        <v>118</v>
      </c>
      <c r="D34" s="84">
        <f t="shared" si="0"/>
        <v>68.833333333333343</v>
      </c>
      <c r="E34" s="63">
        <v>66</v>
      </c>
      <c r="F34" s="85">
        <f t="shared" si="1"/>
        <v>0.95883777239709433</v>
      </c>
    </row>
    <row r="35" spans="1:6" x14ac:dyDescent="0.25">
      <c r="A35" s="66" t="s">
        <v>5</v>
      </c>
      <c r="B35" s="82" t="s">
        <v>39</v>
      </c>
      <c r="C35" s="83">
        <v>179</v>
      </c>
      <c r="D35" s="84">
        <f t="shared" si="0"/>
        <v>104.41666666666666</v>
      </c>
      <c r="E35" s="63">
        <v>128</v>
      </c>
      <c r="F35" s="85">
        <f t="shared" si="1"/>
        <v>1.2258579409417398</v>
      </c>
    </row>
    <row r="36" spans="1:6" x14ac:dyDescent="0.25">
      <c r="A36" s="66" t="s">
        <v>2</v>
      </c>
      <c r="B36" s="82" t="s">
        <v>40</v>
      </c>
      <c r="C36" s="83">
        <v>142</v>
      </c>
      <c r="D36" s="84">
        <f t="shared" si="0"/>
        <v>82.833333333333343</v>
      </c>
      <c r="E36" s="63">
        <v>91</v>
      </c>
      <c r="F36" s="85">
        <f t="shared" si="1"/>
        <v>1.0985915492957745</v>
      </c>
    </row>
    <row r="37" spans="1:6" x14ac:dyDescent="0.25">
      <c r="A37" s="66" t="s">
        <v>5</v>
      </c>
      <c r="B37" s="82" t="s">
        <v>41</v>
      </c>
      <c r="C37" s="83">
        <v>556</v>
      </c>
      <c r="D37" s="84">
        <f t="shared" si="0"/>
        <v>324.33333333333337</v>
      </c>
      <c r="E37" s="63">
        <v>267</v>
      </c>
      <c r="F37" s="85">
        <f t="shared" si="1"/>
        <v>0.82322713257965052</v>
      </c>
    </row>
    <row r="38" spans="1:6" x14ac:dyDescent="0.25">
      <c r="A38" s="66" t="s">
        <v>2</v>
      </c>
      <c r="B38" s="82" t="s">
        <v>42</v>
      </c>
      <c r="C38" s="83">
        <v>104</v>
      </c>
      <c r="D38" s="84">
        <f t="shared" si="0"/>
        <v>60.666666666666664</v>
      </c>
      <c r="E38" s="63">
        <v>81</v>
      </c>
      <c r="F38" s="85">
        <f t="shared" si="1"/>
        <v>1.3351648351648353</v>
      </c>
    </row>
    <row r="39" spans="1:6" x14ac:dyDescent="0.25">
      <c r="A39" s="66" t="s">
        <v>5</v>
      </c>
      <c r="B39" s="82" t="s">
        <v>43</v>
      </c>
      <c r="C39" s="83">
        <v>446</v>
      </c>
      <c r="D39" s="84">
        <f t="shared" si="0"/>
        <v>260.16666666666663</v>
      </c>
      <c r="E39" s="63">
        <v>252</v>
      </c>
      <c r="F39" s="85">
        <f t="shared" si="1"/>
        <v>0.96860986547085215</v>
      </c>
    </row>
    <row r="40" spans="1:6" x14ac:dyDescent="0.25">
      <c r="A40" s="66" t="s">
        <v>3</v>
      </c>
      <c r="B40" s="82" t="s">
        <v>44</v>
      </c>
      <c r="C40" s="83">
        <v>455</v>
      </c>
      <c r="D40" s="84">
        <f t="shared" si="0"/>
        <v>265.41666666666663</v>
      </c>
      <c r="E40" s="63">
        <v>272</v>
      </c>
      <c r="F40" s="85">
        <f t="shared" si="1"/>
        <v>1.0248037676609107</v>
      </c>
    </row>
    <row r="41" spans="1:6" x14ac:dyDescent="0.25">
      <c r="A41" s="66" t="s">
        <v>5</v>
      </c>
      <c r="B41" s="82" t="s">
        <v>45</v>
      </c>
      <c r="C41" s="83">
        <v>150</v>
      </c>
      <c r="D41" s="84">
        <f t="shared" si="0"/>
        <v>87.5</v>
      </c>
      <c r="E41" s="63">
        <v>88</v>
      </c>
      <c r="F41" s="85">
        <f t="shared" si="1"/>
        <v>1.0057142857142858</v>
      </c>
    </row>
    <row r="42" spans="1:6" x14ac:dyDescent="0.25">
      <c r="A42" s="66" t="s">
        <v>2</v>
      </c>
      <c r="B42" s="82" t="s">
        <v>46</v>
      </c>
      <c r="C42" s="83">
        <v>160</v>
      </c>
      <c r="D42" s="84">
        <f t="shared" si="0"/>
        <v>93.333333333333343</v>
      </c>
      <c r="E42" s="63">
        <v>93</v>
      </c>
      <c r="F42" s="85">
        <f t="shared" si="1"/>
        <v>0.99642857142857133</v>
      </c>
    </row>
    <row r="43" spans="1:6" x14ac:dyDescent="0.25">
      <c r="A43" s="66" t="s">
        <v>2</v>
      </c>
      <c r="B43" s="82" t="s">
        <v>47</v>
      </c>
      <c r="C43" s="83">
        <v>96</v>
      </c>
      <c r="D43" s="84">
        <f t="shared" si="0"/>
        <v>56</v>
      </c>
      <c r="E43" s="63">
        <v>64</v>
      </c>
      <c r="F43" s="85">
        <f t="shared" si="1"/>
        <v>1.1428571428571428</v>
      </c>
    </row>
    <row r="44" spans="1:6" x14ac:dyDescent="0.25">
      <c r="A44" s="66" t="s">
        <v>4</v>
      </c>
      <c r="B44" s="82" t="s">
        <v>48</v>
      </c>
      <c r="C44" s="83">
        <v>2612</v>
      </c>
      <c r="D44" s="84">
        <f t="shared" si="0"/>
        <v>1523.6666666666665</v>
      </c>
      <c r="E44" s="63">
        <v>1201</v>
      </c>
      <c r="F44" s="85">
        <f t="shared" si="1"/>
        <v>0.78823014657624157</v>
      </c>
    </row>
    <row r="45" spans="1:6" x14ac:dyDescent="0.25">
      <c r="A45" s="66" t="s">
        <v>4</v>
      </c>
      <c r="B45" s="82" t="s">
        <v>49</v>
      </c>
      <c r="C45" s="83">
        <v>174</v>
      </c>
      <c r="D45" s="84">
        <f t="shared" si="0"/>
        <v>101.5</v>
      </c>
      <c r="E45" s="63">
        <v>82</v>
      </c>
      <c r="F45" s="85">
        <f t="shared" si="1"/>
        <v>0.80788177339901479</v>
      </c>
    </row>
    <row r="46" spans="1:6" x14ac:dyDescent="0.25">
      <c r="A46" s="66" t="s">
        <v>5</v>
      </c>
      <c r="B46" s="82" t="s">
        <v>50</v>
      </c>
      <c r="C46" s="83">
        <v>539</v>
      </c>
      <c r="D46" s="84">
        <f t="shared" si="0"/>
        <v>314.41666666666663</v>
      </c>
      <c r="E46" s="63">
        <v>291</v>
      </c>
      <c r="F46" s="85">
        <f t="shared" si="1"/>
        <v>0.92552345613570119</v>
      </c>
    </row>
    <row r="47" spans="1:6" x14ac:dyDescent="0.25">
      <c r="A47" s="66" t="s">
        <v>2</v>
      </c>
      <c r="B47" s="82" t="s">
        <v>51</v>
      </c>
      <c r="C47" s="83">
        <v>249</v>
      </c>
      <c r="D47" s="84">
        <f t="shared" si="0"/>
        <v>145.25</v>
      </c>
      <c r="E47" s="63">
        <v>121</v>
      </c>
      <c r="F47" s="85">
        <f t="shared" si="1"/>
        <v>0.83304647160068845</v>
      </c>
    </row>
    <row r="48" spans="1:6" x14ac:dyDescent="0.25">
      <c r="A48" s="66" t="s">
        <v>4</v>
      </c>
      <c r="B48" s="82" t="s">
        <v>52</v>
      </c>
      <c r="C48" s="83">
        <v>146</v>
      </c>
      <c r="D48" s="84">
        <f t="shared" si="0"/>
        <v>85.166666666666657</v>
      </c>
      <c r="E48" s="63">
        <v>95</v>
      </c>
      <c r="F48" s="85">
        <f t="shared" si="1"/>
        <v>1.1154598825831703</v>
      </c>
    </row>
    <row r="49" spans="1:6" x14ac:dyDescent="0.25">
      <c r="A49" s="66" t="s">
        <v>5</v>
      </c>
      <c r="B49" s="82" t="s">
        <v>53</v>
      </c>
      <c r="C49" s="83">
        <v>307</v>
      </c>
      <c r="D49" s="84">
        <f t="shared" si="0"/>
        <v>179.08333333333331</v>
      </c>
      <c r="E49" s="63">
        <v>133</v>
      </c>
      <c r="F49" s="85">
        <f t="shared" si="1"/>
        <v>0.74267100977198708</v>
      </c>
    </row>
    <row r="50" spans="1:6" x14ac:dyDescent="0.25">
      <c r="A50" s="66" t="s">
        <v>3</v>
      </c>
      <c r="B50" s="82" t="s">
        <v>54</v>
      </c>
      <c r="C50" s="83">
        <v>254</v>
      </c>
      <c r="D50" s="84">
        <f t="shared" si="0"/>
        <v>148.16666666666669</v>
      </c>
      <c r="E50" s="63">
        <v>148</v>
      </c>
      <c r="F50" s="85">
        <f t="shared" si="1"/>
        <v>0.99887514060742399</v>
      </c>
    </row>
    <row r="51" spans="1:6" x14ac:dyDescent="0.25">
      <c r="A51" s="66" t="s">
        <v>3</v>
      </c>
      <c r="B51" s="82" t="s">
        <v>55</v>
      </c>
      <c r="C51" s="83">
        <v>87</v>
      </c>
      <c r="D51" s="84">
        <f t="shared" si="0"/>
        <v>50.75</v>
      </c>
      <c r="E51" s="63">
        <v>38</v>
      </c>
      <c r="F51" s="85">
        <f t="shared" si="1"/>
        <v>0.74876847290640391</v>
      </c>
    </row>
    <row r="52" spans="1:6" x14ac:dyDescent="0.25">
      <c r="A52" s="66" t="s">
        <v>5</v>
      </c>
      <c r="B52" s="82" t="s">
        <v>56</v>
      </c>
      <c r="C52" s="83">
        <v>192</v>
      </c>
      <c r="D52" s="84">
        <f t="shared" si="0"/>
        <v>112</v>
      </c>
      <c r="E52" s="63">
        <v>135</v>
      </c>
      <c r="F52" s="85">
        <f t="shared" si="1"/>
        <v>1.2053571428571428</v>
      </c>
    </row>
    <row r="53" spans="1:6" x14ac:dyDescent="0.25">
      <c r="A53" s="66" t="s">
        <v>5</v>
      </c>
      <c r="B53" s="82" t="s">
        <v>57</v>
      </c>
      <c r="C53" s="83">
        <v>178</v>
      </c>
      <c r="D53" s="84">
        <f t="shared" si="0"/>
        <v>103.83333333333334</v>
      </c>
      <c r="E53" s="63">
        <v>108</v>
      </c>
      <c r="F53" s="85">
        <f t="shared" si="1"/>
        <v>1.0401284109149276</v>
      </c>
    </row>
    <row r="54" spans="1:6" x14ac:dyDescent="0.25">
      <c r="A54" s="66" t="s">
        <v>3</v>
      </c>
      <c r="B54" s="82" t="s">
        <v>58</v>
      </c>
      <c r="C54" s="83">
        <v>655</v>
      </c>
      <c r="D54" s="84">
        <f t="shared" si="0"/>
        <v>382.08333333333337</v>
      </c>
      <c r="E54" s="63">
        <v>345</v>
      </c>
      <c r="F54" s="85">
        <f t="shared" si="1"/>
        <v>0.90294438386041431</v>
      </c>
    </row>
    <row r="55" spans="1:6" x14ac:dyDescent="0.25">
      <c r="A55" s="66" t="s">
        <v>4</v>
      </c>
      <c r="B55" s="82" t="s">
        <v>59</v>
      </c>
      <c r="C55" s="83">
        <v>225</v>
      </c>
      <c r="D55" s="84">
        <f t="shared" si="0"/>
        <v>131.25</v>
      </c>
      <c r="E55" s="63">
        <v>131</v>
      </c>
      <c r="F55" s="85">
        <f t="shared" si="1"/>
        <v>0.99809523809523815</v>
      </c>
    </row>
    <row r="56" spans="1:6" x14ac:dyDescent="0.25">
      <c r="A56" s="66" t="s">
        <v>3</v>
      </c>
      <c r="B56" s="82" t="s">
        <v>60</v>
      </c>
      <c r="C56" s="83">
        <v>395</v>
      </c>
      <c r="D56" s="84">
        <f t="shared" si="0"/>
        <v>230.41666666666666</v>
      </c>
      <c r="E56" s="63">
        <v>160</v>
      </c>
      <c r="F56" s="85">
        <f t="shared" si="1"/>
        <v>0.69439421338155516</v>
      </c>
    </row>
    <row r="57" spans="1:6" x14ac:dyDescent="0.25">
      <c r="A57" s="66" t="s">
        <v>3</v>
      </c>
      <c r="B57" s="82" t="s">
        <v>61</v>
      </c>
      <c r="C57" s="83">
        <v>345</v>
      </c>
      <c r="D57" s="84">
        <f t="shared" si="0"/>
        <v>201.25</v>
      </c>
      <c r="E57" s="63">
        <v>172</v>
      </c>
      <c r="F57" s="85">
        <f t="shared" si="1"/>
        <v>0.85465838509316772</v>
      </c>
    </row>
    <row r="58" spans="1:6" x14ac:dyDescent="0.25">
      <c r="A58" s="66" t="s">
        <v>5</v>
      </c>
      <c r="B58" s="82" t="s">
        <v>62</v>
      </c>
      <c r="C58" s="83">
        <v>312</v>
      </c>
      <c r="D58" s="84">
        <f t="shared" si="0"/>
        <v>182</v>
      </c>
      <c r="E58" s="63">
        <v>138</v>
      </c>
      <c r="F58" s="85">
        <f t="shared" si="1"/>
        <v>0.75824175824175821</v>
      </c>
    </row>
    <row r="59" spans="1:6" x14ac:dyDescent="0.25">
      <c r="A59" s="66" t="s">
        <v>3</v>
      </c>
      <c r="B59" s="82" t="s">
        <v>63</v>
      </c>
      <c r="C59" s="83">
        <v>93</v>
      </c>
      <c r="D59" s="84">
        <f t="shared" si="0"/>
        <v>54.25</v>
      </c>
      <c r="E59" s="63">
        <v>54</v>
      </c>
      <c r="F59" s="85">
        <f t="shared" si="1"/>
        <v>0.99539170506912444</v>
      </c>
    </row>
    <row r="60" spans="1:6" x14ac:dyDescent="0.25">
      <c r="A60" s="66" t="s">
        <v>5</v>
      </c>
      <c r="B60" s="82" t="s">
        <v>64</v>
      </c>
      <c r="C60" s="83">
        <v>203</v>
      </c>
      <c r="D60" s="84">
        <f t="shared" si="0"/>
        <v>118.41666666666667</v>
      </c>
      <c r="E60" s="63">
        <v>91</v>
      </c>
      <c r="F60" s="85">
        <f t="shared" si="1"/>
        <v>0.76847290640394084</v>
      </c>
    </row>
    <row r="61" spans="1:6" x14ac:dyDescent="0.25">
      <c r="A61" s="66" t="s">
        <v>4</v>
      </c>
      <c r="B61" s="82" t="s">
        <v>65</v>
      </c>
      <c r="C61" s="83">
        <v>289</v>
      </c>
      <c r="D61" s="84">
        <f t="shared" si="0"/>
        <v>168.58333333333331</v>
      </c>
      <c r="E61" s="63">
        <v>170</v>
      </c>
      <c r="F61" s="85">
        <f t="shared" si="1"/>
        <v>1.008403361344538</v>
      </c>
    </row>
    <row r="62" spans="1:6" x14ac:dyDescent="0.25">
      <c r="A62" s="66" t="s">
        <v>5</v>
      </c>
      <c r="B62" s="82" t="s">
        <v>66</v>
      </c>
      <c r="C62" s="83">
        <v>116</v>
      </c>
      <c r="D62" s="84">
        <f t="shared" si="0"/>
        <v>67.666666666666657</v>
      </c>
      <c r="E62" s="63">
        <v>72</v>
      </c>
      <c r="F62" s="85">
        <f t="shared" si="1"/>
        <v>1.0640394088669953</v>
      </c>
    </row>
    <row r="63" spans="1:6" x14ac:dyDescent="0.25">
      <c r="A63" s="66" t="s">
        <v>2</v>
      </c>
      <c r="B63" s="82" t="s">
        <v>67</v>
      </c>
      <c r="C63" s="83">
        <v>117</v>
      </c>
      <c r="D63" s="84">
        <f t="shared" si="0"/>
        <v>68.25</v>
      </c>
      <c r="E63" s="63">
        <v>58</v>
      </c>
      <c r="F63" s="85">
        <f t="shared" si="1"/>
        <v>0.8498168498168498</v>
      </c>
    </row>
    <row r="64" spans="1:6" x14ac:dyDescent="0.25">
      <c r="A64" s="66" t="s">
        <v>2</v>
      </c>
      <c r="B64" s="82" t="s">
        <v>68</v>
      </c>
      <c r="C64" s="83">
        <v>715</v>
      </c>
      <c r="D64" s="84">
        <f t="shared" si="0"/>
        <v>417.08333333333337</v>
      </c>
      <c r="E64" s="63">
        <v>324</v>
      </c>
      <c r="F64" s="85">
        <f t="shared" si="1"/>
        <v>0.7768231768231767</v>
      </c>
    </row>
    <row r="65" spans="1:6" x14ac:dyDescent="0.25">
      <c r="A65" s="66" t="s">
        <v>2</v>
      </c>
      <c r="B65" s="82" t="s">
        <v>69</v>
      </c>
      <c r="C65" s="83">
        <v>312</v>
      </c>
      <c r="D65" s="84">
        <f t="shared" si="0"/>
        <v>182</v>
      </c>
      <c r="E65" s="63">
        <v>148</v>
      </c>
      <c r="F65" s="85">
        <f t="shared" si="1"/>
        <v>0.81318681318681318</v>
      </c>
    </row>
    <row r="66" spans="1:6" x14ac:dyDescent="0.25">
      <c r="A66" s="66" t="s">
        <v>4</v>
      </c>
      <c r="B66" s="82" t="s">
        <v>70</v>
      </c>
      <c r="C66" s="83">
        <v>105</v>
      </c>
      <c r="D66" s="84">
        <f t="shared" si="0"/>
        <v>61.25</v>
      </c>
      <c r="E66" s="63">
        <v>53</v>
      </c>
      <c r="F66" s="85">
        <f t="shared" si="1"/>
        <v>0.86530612244897964</v>
      </c>
    </row>
    <row r="67" spans="1:6" x14ac:dyDescent="0.25">
      <c r="A67" s="66" t="s">
        <v>4</v>
      </c>
      <c r="B67" s="82" t="s">
        <v>71</v>
      </c>
      <c r="C67" s="83">
        <v>390</v>
      </c>
      <c r="D67" s="84">
        <f t="shared" ref="D67:D79" si="2">C67/12*7</f>
        <v>227.5</v>
      </c>
      <c r="E67" s="63">
        <v>217</v>
      </c>
      <c r="F67" s="85">
        <f t="shared" ref="F67:F84" si="3">E67/D67</f>
        <v>0.9538461538461539</v>
      </c>
    </row>
    <row r="68" spans="1:6" x14ac:dyDescent="0.25">
      <c r="A68" s="66" t="s">
        <v>5</v>
      </c>
      <c r="B68" s="82" t="s">
        <v>72</v>
      </c>
      <c r="C68" s="83">
        <v>136</v>
      </c>
      <c r="D68" s="84">
        <f t="shared" si="2"/>
        <v>79.333333333333343</v>
      </c>
      <c r="E68" s="63">
        <v>68</v>
      </c>
      <c r="F68" s="85">
        <f t="shared" si="3"/>
        <v>0.8571428571428571</v>
      </c>
    </row>
    <row r="69" spans="1:6" x14ac:dyDescent="0.25">
      <c r="A69" s="66" t="s">
        <v>3</v>
      </c>
      <c r="B69" s="82" t="s">
        <v>73</v>
      </c>
      <c r="C69" s="83">
        <v>1860</v>
      </c>
      <c r="D69" s="84">
        <f t="shared" si="2"/>
        <v>1085</v>
      </c>
      <c r="E69" s="63">
        <v>844</v>
      </c>
      <c r="F69" s="85">
        <f t="shared" si="3"/>
        <v>0.77788018433179729</v>
      </c>
    </row>
    <row r="70" spans="1:6" x14ac:dyDescent="0.25">
      <c r="A70" s="66" t="s">
        <v>4</v>
      </c>
      <c r="B70" s="82" t="s">
        <v>74</v>
      </c>
      <c r="C70" s="83">
        <v>114</v>
      </c>
      <c r="D70" s="84">
        <f t="shared" si="2"/>
        <v>66.5</v>
      </c>
      <c r="E70" s="63">
        <v>79</v>
      </c>
      <c r="F70" s="85">
        <f t="shared" si="3"/>
        <v>1.1879699248120301</v>
      </c>
    </row>
    <row r="71" spans="1:6" x14ac:dyDescent="0.25">
      <c r="A71" s="66" t="s">
        <v>2</v>
      </c>
      <c r="B71" s="82" t="s">
        <v>75</v>
      </c>
      <c r="C71" s="83">
        <v>7421</v>
      </c>
      <c r="D71" s="84">
        <f t="shared" si="2"/>
        <v>4328.9166666666661</v>
      </c>
      <c r="E71" s="63">
        <v>3423</v>
      </c>
      <c r="F71" s="85">
        <f t="shared" si="3"/>
        <v>0.79072901226249848</v>
      </c>
    </row>
    <row r="72" spans="1:6" x14ac:dyDescent="0.25">
      <c r="A72" s="66" t="s">
        <v>4</v>
      </c>
      <c r="B72" s="82" t="s">
        <v>76</v>
      </c>
      <c r="C72" s="83">
        <v>455</v>
      </c>
      <c r="D72" s="84">
        <f t="shared" si="2"/>
        <v>265.41666666666663</v>
      </c>
      <c r="E72" s="63">
        <v>225</v>
      </c>
      <c r="F72" s="85">
        <f t="shared" si="3"/>
        <v>0.84772370486656212</v>
      </c>
    </row>
    <row r="73" spans="1:6" x14ac:dyDescent="0.25">
      <c r="A73" s="66" t="s">
        <v>5</v>
      </c>
      <c r="B73" s="82" t="s">
        <v>77</v>
      </c>
      <c r="C73" s="83">
        <v>246</v>
      </c>
      <c r="D73" s="84">
        <f t="shared" si="2"/>
        <v>143.5</v>
      </c>
      <c r="E73" s="63">
        <v>123</v>
      </c>
      <c r="F73" s="85">
        <f t="shared" si="3"/>
        <v>0.8571428571428571</v>
      </c>
    </row>
    <row r="74" spans="1:6" x14ac:dyDescent="0.25">
      <c r="A74" s="66" t="s">
        <v>2</v>
      </c>
      <c r="B74" s="82" t="s">
        <v>78</v>
      </c>
      <c r="C74" s="83">
        <v>338</v>
      </c>
      <c r="D74" s="84">
        <f t="shared" si="2"/>
        <v>197.16666666666669</v>
      </c>
      <c r="E74" s="63">
        <v>229</v>
      </c>
      <c r="F74" s="85">
        <f t="shared" si="3"/>
        <v>1.1614539306846998</v>
      </c>
    </row>
    <row r="75" spans="1:6" x14ac:dyDescent="0.25">
      <c r="A75" s="66" t="s">
        <v>2</v>
      </c>
      <c r="B75" s="82" t="s">
        <v>79</v>
      </c>
      <c r="C75" s="83">
        <v>1006</v>
      </c>
      <c r="D75" s="84">
        <f t="shared" si="2"/>
        <v>586.83333333333326</v>
      </c>
      <c r="E75" s="63">
        <v>452</v>
      </c>
      <c r="F75" s="85">
        <f t="shared" si="3"/>
        <v>0.77023572848622557</v>
      </c>
    </row>
    <row r="76" spans="1:6" x14ac:dyDescent="0.25">
      <c r="A76" s="66" t="s">
        <v>3</v>
      </c>
      <c r="B76" s="82" t="s">
        <v>80</v>
      </c>
      <c r="C76" s="83">
        <v>104</v>
      </c>
      <c r="D76" s="84">
        <f t="shared" si="2"/>
        <v>60.666666666666664</v>
      </c>
      <c r="E76" s="63">
        <v>60</v>
      </c>
      <c r="F76" s="85">
        <f t="shared" si="3"/>
        <v>0.98901098901098905</v>
      </c>
    </row>
    <row r="77" spans="1:6" x14ac:dyDescent="0.25">
      <c r="A77" s="66" t="s">
        <v>4</v>
      </c>
      <c r="B77" s="82" t="s">
        <v>81</v>
      </c>
      <c r="C77" s="83">
        <v>211</v>
      </c>
      <c r="D77" s="84">
        <f t="shared" si="2"/>
        <v>123.08333333333333</v>
      </c>
      <c r="E77" s="63">
        <v>108</v>
      </c>
      <c r="F77" s="85">
        <f t="shared" si="3"/>
        <v>0.87745429925524721</v>
      </c>
    </row>
    <row r="78" spans="1:6" x14ac:dyDescent="0.25">
      <c r="A78" s="66" t="s">
        <v>2</v>
      </c>
      <c r="B78" s="82" t="s">
        <v>82</v>
      </c>
      <c r="C78" s="83">
        <v>5925</v>
      </c>
      <c r="D78" s="84">
        <f t="shared" si="2"/>
        <v>3456.25</v>
      </c>
      <c r="E78" s="63">
        <v>2559</v>
      </c>
      <c r="F78" s="85">
        <f t="shared" si="3"/>
        <v>0.74039783001808324</v>
      </c>
    </row>
    <row r="79" spans="1:6" x14ac:dyDescent="0.25">
      <c r="A79" s="66" t="s">
        <v>2</v>
      </c>
      <c r="B79" s="82" t="s">
        <v>83</v>
      </c>
      <c r="C79" s="83">
        <v>3947</v>
      </c>
      <c r="D79" s="84">
        <f t="shared" si="2"/>
        <v>2302.416666666667</v>
      </c>
      <c r="E79" s="63">
        <v>2077</v>
      </c>
      <c r="F79" s="85">
        <f t="shared" si="3"/>
        <v>0.90209562416301703</v>
      </c>
    </row>
    <row r="81" spans="2:6" x14ac:dyDescent="0.25">
      <c r="B81" s="47" t="s">
        <v>111</v>
      </c>
      <c r="C81" s="48">
        <f>SUMIF($A$2:$A$79,"Norte",C$2:C$79)</f>
        <v>5856</v>
      </c>
      <c r="D81" s="48">
        <f>SUMIF($A$2:$A$79,"Norte",D$2:D$79)</f>
        <v>3415.9999999999995</v>
      </c>
      <c r="E81" s="86">
        <f>SUMIF($A$2:$A$79,"Norte",E$2:E$79)</f>
        <v>2864</v>
      </c>
      <c r="F81" s="85">
        <f t="shared" si="3"/>
        <v>0.83840749414519922</v>
      </c>
    </row>
    <row r="82" spans="2:6" x14ac:dyDescent="0.25">
      <c r="B82" s="47" t="s">
        <v>112</v>
      </c>
      <c r="C82" s="48">
        <f>SUMIF($A$2:$A$79,"CENTRAL",C$2:C$79)</f>
        <v>6941</v>
      </c>
      <c r="D82" s="48">
        <f>SUMIF($A$2:$A$79,"CENTRAL",D$2:D$79)</f>
        <v>4048.916666666667</v>
      </c>
      <c r="E82" s="86">
        <f>SUMIF($A$2:$A$79,"CENTRAL",E$2:E$79)</f>
        <v>3522</v>
      </c>
      <c r="F82" s="85">
        <f t="shared" si="3"/>
        <v>0.86986230884804572</v>
      </c>
    </row>
    <row r="83" spans="2:6" x14ac:dyDescent="0.25">
      <c r="B83" s="47" t="s">
        <v>113</v>
      </c>
      <c r="C83" s="48">
        <f>SUMIF($A$2:$A$79,"METROPOLITANA",C$2:C$79)</f>
        <v>31097</v>
      </c>
      <c r="D83" s="48">
        <f>SUMIF($A$2:$A$79,"METROPOLITANA",D$2:D$79)</f>
        <v>18139.916666666668</v>
      </c>
      <c r="E83" s="86">
        <f>SUMIF($A$2:$A$79,"METROPOLITANA",E$2:E$79)</f>
        <v>14790</v>
      </c>
      <c r="F83" s="85">
        <f t="shared" si="3"/>
        <v>0.81532899360985667</v>
      </c>
    </row>
    <row r="84" spans="2:6" x14ac:dyDescent="0.25">
      <c r="B84" s="47" t="s">
        <v>114</v>
      </c>
      <c r="C84" s="48">
        <f>SUMIF($A$2:$A$79,"SUL",C$2:C$79)</f>
        <v>8539</v>
      </c>
      <c r="D84" s="48">
        <f>SUMIF($A$2:$A$79,"SUL",D$2:D$79)</f>
        <v>4981.083333333333</v>
      </c>
      <c r="E84" s="86">
        <f>SUMIF($A$2:$A$79,"SUL",E$2:E$79)</f>
        <v>4389</v>
      </c>
      <c r="F84" s="85">
        <f t="shared" si="3"/>
        <v>0.88113362220400515</v>
      </c>
    </row>
    <row r="85" spans="2:6" x14ac:dyDescent="0.25">
      <c r="B85" s="87" t="s">
        <v>185</v>
      </c>
      <c r="C85" s="88">
        <f>SUM(C2:C79)</f>
        <v>52433</v>
      </c>
      <c r="D85" s="89">
        <f>SUM(D2:D79)</f>
        <v>30585.916666666664</v>
      </c>
      <c r="E85" s="87">
        <f>SUM(E2:E79)</f>
        <v>25565</v>
      </c>
      <c r="F85" s="90">
        <f>E85/D85</f>
        <v>0.83584220406450693</v>
      </c>
    </row>
    <row r="86" spans="2:6" x14ac:dyDescent="0.25">
      <c r="B86" s="102" t="s">
        <v>178</v>
      </c>
      <c r="C86" s="103"/>
      <c r="D86" s="103"/>
      <c r="E86" s="91">
        <f>COUNTIF(F2:F79,"&gt;=0,95")</f>
        <v>32</v>
      </c>
      <c r="F86" s="92">
        <f>E86/78</f>
        <v>0.41025641025641024</v>
      </c>
    </row>
  </sheetData>
  <mergeCells count="1">
    <mergeCell ref="B86:D8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52" workbookViewId="0">
      <selection activeCell="O85" sqref="O85"/>
    </sheetView>
  </sheetViews>
  <sheetFormatPr defaultRowHeight="15" x14ac:dyDescent="0.25"/>
  <cols>
    <col min="1" max="1" width="18.140625" style="42" customWidth="1"/>
    <col min="2" max="2" width="23.85546875" style="42" bestFit="1" customWidth="1"/>
    <col min="3" max="11" width="13" style="42" customWidth="1"/>
    <col min="12" max="12" width="10.140625" style="42" customWidth="1"/>
    <col min="13" max="16" width="14.28515625" style="42" customWidth="1"/>
    <col min="17" max="16384" width="9.140625" style="42"/>
  </cols>
  <sheetData>
    <row r="1" spans="1:16" ht="59.25" customHeight="1" x14ac:dyDescent="0.25">
      <c r="A1" s="43" t="s">
        <v>0</v>
      </c>
      <c r="B1" s="43" t="s">
        <v>1</v>
      </c>
      <c r="C1" s="45" t="s">
        <v>137</v>
      </c>
      <c r="D1" s="45" t="s">
        <v>145</v>
      </c>
      <c r="E1" s="45" t="s">
        <v>139</v>
      </c>
      <c r="F1" s="45" t="s">
        <v>141</v>
      </c>
      <c r="G1" s="45" t="s">
        <v>143</v>
      </c>
      <c r="H1" s="45" t="s">
        <v>153</v>
      </c>
      <c r="I1" s="45" t="s">
        <v>147</v>
      </c>
      <c r="J1" s="45" t="s">
        <v>149</v>
      </c>
      <c r="K1" s="45" t="s">
        <v>151</v>
      </c>
      <c r="L1" s="45" t="s">
        <v>154</v>
      </c>
      <c r="M1" s="45" t="s">
        <v>166</v>
      </c>
      <c r="N1" s="45" t="s">
        <v>167</v>
      </c>
      <c r="O1" s="45" t="s">
        <v>168</v>
      </c>
      <c r="P1" s="58" t="s">
        <v>169</v>
      </c>
    </row>
    <row r="2" spans="1:16" x14ac:dyDescent="0.25">
      <c r="A2" s="2" t="s">
        <v>2</v>
      </c>
      <c r="B2" s="2" t="s">
        <v>6</v>
      </c>
      <c r="C2" s="7">
        <f>'Cobertura Rotina &lt; 2 anos'!F2</f>
        <v>0.9080420766881574</v>
      </c>
      <c r="D2" s="7">
        <f>'Cobertura Rotina &lt; 2 anos'!N2</f>
        <v>0.9080420766881574</v>
      </c>
      <c r="E2" s="7">
        <f>'Cobertura Rotina &lt; 2 anos'!H2</f>
        <v>0.83474720054292495</v>
      </c>
      <c r="F2" s="7">
        <f>'Cobertura Rotina &lt; 2 anos'!J2</f>
        <v>0.83474720054292495</v>
      </c>
      <c r="G2" s="7">
        <f>'Cobertura Rotina &lt; 2 anos'!L2</f>
        <v>0.91618595181540541</v>
      </c>
      <c r="H2" s="7">
        <f>'Cobertura Rotina &lt; 2 anos'!V2</f>
        <v>0.86732270105191722</v>
      </c>
      <c r="I2" s="7">
        <f>'Cobertura Rotina &lt; 2 anos'!P2</f>
        <v>0.78181201221581265</v>
      </c>
      <c r="J2" s="7">
        <f>'Cobertura Rotina &lt; 2 anos'!R2</f>
        <v>0.71666101119782832</v>
      </c>
      <c r="K2" s="7">
        <f>'Cobertura Rotina &lt; 2 anos'!T2</f>
        <v>0.86732270105191722</v>
      </c>
      <c r="L2" s="7">
        <f>'Cobertura Rotina &lt; 2 anos'!X2</f>
        <v>0.85103495079742109</v>
      </c>
      <c r="M2" s="2">
        <f t="shared" ref="M2:M33" si="0">COUNTIF(C2:D2,"&gt;=0,9")</f>
        <v>2</v>
      </c>
      <c r="N2" s="2">
        <f t="shared" ref="N2:N33" si="1">COUNTIFS(E2:L2,"&gt;=0,95")</f>
        <v>0</v>
      </c>
      <c r="O2" s="2">
        <f>SUM(M2:N2)</f>
        <v>2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7">
        <f>'Cobertura Rotina &lt; 2 anos'!F3</f>
        <v>0.64285714285714279</v>
      </c>
      <c r="D3" s="7">
        <f>'Cobertura Rotina &lt; 2 anos'!N3</f>
        <v>0.92142857142857137</v>
      </c>
      <c r="E3" s="7">
        <f>'Cobertura Rotina &lt; 2 anos'!H3</f>
        <v>0.86785714285714277</v>
      </c>
      <c r="F3" s="7">
        <f>'Cobertura Rotina &lt; 2 anos'!J3</f>
        <v>0.86785714285714277</v>
      </c>
      <c r="G3" s="7">
        <f>'Cobertura Rotina &lt; 2 anos'!L3</f>
        <v>0.93214285714285705</v>
      </c>
      <c r="H3" s="7">
        <f>'Cobertura Rotina &lt; 2 anos'!V3</f>
        <v>1.0071428571428571</v>
      </c>
      <c r="I3" s="7">
        <f>'Cobertura Rotina &lt; 2 anos'!P3</f>
        <v>0.92142857142857137</v>
      </c>
      <c r="J3" s="7">
        <f>'Cobertura Rotina &lt; 2 anos'!R3</f>
        <v>0.68571428571428561</v>
      </c>
      <c r="K3" s="7">
        <f>'Cobertura Rotina &lt; 2 anos'!T3</f>
        <v>0.99642857142857133</v>
      </c>
      <c r="L3" s="7">
        <f>'Cobertura Rotina &lt; 2 anos'!X3</f>
        <v>0.8571428571428571</v>
      </c>
      <c r="M3" s="2">
        <f t="shared" si="0"/>
        <v>1</v>
      </c>
      <c r="N3" s="2">
        <f t="shared" si="1"/>
        <v>2</v>
      </c>
      <c r="O3" s="2">
        <f t="shared" ref="O3:O66" si="2">SUM(M3:N3)</f>
        <v>3</v>
      </c>
      <c r="P3" s="2">
        <f t="shared" ref="P3:P66" si="3">COUNTIF(E3:H3,"&gt;=0,95")</f>
        <v>1</v>
      </c>
    </row>
    <row r="4" spans="1:16" x14ac:dyDescent="0.25">
      <c r="A4" s="2" t="s">
        <v>4</v>
      </c>
      <c r="B4" s="2" t="s">
        <v>8</v>
      </c>
      <c r="C4" s="7">
        <f>'Cobertura Rotina &lt; 2 anos'!F4</f>
        <v>0.8</v>
      </c>
      <c r="D4" s="7">
        <f>'Cobertura Rotina &lt; 2 anos'!N4</f>
        <v>1.0857142857142856</v>
      </c>
      <c r="E4" s="7">
        <f>'Cobertura Rotina &lt; 2 anos'!H4</f>
        <v>1.0285714285714285</v>
      </c>
      <c r="F4" s="7">
        <f>'Cobertura Rotina &lt; 2 anos'!J4</f>
        <v>1.0142857142857142</v>
      </c>
      <c r="G4" s="7">
        <f>'Cobertura Rotina &lt; 2 anos'!L4</f>
        <v>1.1142857142857143</v>
      </c>
      <c r="H4" s="7">
        <f>'Cobertura Rotina &lt; 2 anos'!V4</f>
        <v>1.2285714285714286</v>
      </c>
      <c r="I4" s="7">
        <f>'Cobertura Rotina &lt; 2 anos'!P4</f>
        <v>1.1000000000000001</v>
      </c>
      <c r="J4" s="7">
        <f>'Cobertura Rotina &lt; 2 anos'!R4</f>
        <v>0.9285714285714286</v>
      </c>
      <c r="K4" s="7">
        <f>'Cobertura Rotina &lt; 2 anos'!T4</f>
        <v>1.1714285714285715</v>
      </c>
      <c r="L4" s="7">
        <f>'Cobertura Rotina &lt; 2 anos'!X4</f>
        <v>1.0857142857142856</v>
      </c>
      <c r="M4" s="2">
        <f t="shared" si="0"/>
        <v>1</v>
      </c>
      <c r="N4" s="2">
        <f t="shared" si="1"/>
        <v>7</v>
      </c>
      <c r="O4" s="2">
        <f t="shared" si="2"/>
        <v>8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7">
        <f>'Cobertura Rotina &lt; 2 anos'!F5</f>
        <v>0.54477301124531452</v>
      </c>
      <c r="D5" s="7">
        <f>'Cobertura Rotina &lt; 2 anos'!N5</f>
        <v>0.94460641399416923</v>
      </c>
      <c r="E5" s="7">
        <f>'Cobertura Rotina &lt; 2 anos'!H5</f>
        <v>0.92461474385672648</v>
      </c>
      <c r="F5" s="7">
        <f>'Cobertura Rotina &lt; 2 anos'!J5</f>
        <v>0.91461890878800511</v>
      </c>
      <c r="G5" s="7">
        <f>'Cobertura Rotina &lt; 2 anos'!L5</f>
        <v>0.96459808413161197</v>
      </c>
      <c r="H5" s="7">
        <f>'Cobertura Rotina &lt; 2 anos'!V5</f>
        <v>0.94460641399416923</v>
      </c>
      <c r="I5" s="7">
        <f>'Cobertura Rotina &lt; 2 anos'!P5</f>
        <v>0.89462723865056237</v>
      </c>
      <c r="J5" s="7">
        <f>'Cobertura Rotina &lt; 2 anos'!R5</f>
        <v>0.84464806330695552</v>
      </c>
      <c r="K5" s="7">
        <f>'Cobertura Rotina &lt; 2 anos'!T5</f>
        <v>1.0195751770095793</v>
      </c>
      <c r="L5" s="7">
        <f>'Cobertura Rotina &lt; 2 anos'!X5</f>
        <v>0.94960433152852985</v>
      </c>
      <c r="M5" s="2">
        <f t="shared" si="0"/>
        <v>1</v>
      </c>
      <c r="N5" s="2">
        <f t="shared" si="1"/>
        <v>2</v>
      </c>
      <c r="O5" s="2">
        <f t="shared" si="2"/>
        <v>3</v>
      </c>
      <c r="P5" s="2">
        <f t="shared" si="3"/>
        <v>1</v>
      </c>
    </row>
    <row r="6" spans="1:16" x14ac:dyDescent="0.25">
      <c r="A6" s="2" t="s">
        <v>5</v>
      </c>
      <c r="B6" s="2" t="s">
        <v>10</v>
      </c>
      <c r="C6" s="7">
        <f>'Cobertura Rotina &lt; 2 anos'!F6</f>
        <v>0.62898252826310375</v>
      </c>
      <c r="D6" s="7">
        <f>'Cobertura Rotina &lt; 2 anos'!N6</f>
        <v>0.90030832476875633</v>
      </c>
      <c r="E6" s="7">
        <f>'Cobertura Rotina &lt; 2 anos'!H6</f>
        <v>0.6659815005138745</v>
      </c>
      <c r="F6" s="7">
        <f>'Cobertura Rotina &lt; 2 anos'!J6</f>
        <v>0.6659815005138745</v>
      </c>
      <c r="G6" s="7">
        <f>'Cobertura Rotina &lt; 2 anos'!L6</f>
        <v>0.90030832476875633</v>
      </c>
      <c r="H6" s="7">
        <f>'Cobertura Rotina &lt; 2 anos'!V6</f>
        <v>0.69064748201438841</v>
      </c>
      <c r="I6" s="7">
        <f>'Cobertura Rotina &lt; 2 anos'!P6</f>
        <v>0.77697841726618699</v>
      </c>
      <c r="J6" s="7">
        <f>'Cobertura Rotina &lt; 2 anos'!R6</f>
        <v>0.78931140801644395</v>
      </c>
      <c r="K6" s="7">
        <f>'Cobertura Rotina &lt; 2 anos'!T6</f>
        <v>0.82631038026721471</v>
      </c>
      <c r="L6" s="7">
        <f>'Cobertura Rotina &lt; 2 anos'!X6</f>
        <v>0.75231243576567308</v>
      </c>
      <c r="M6" s="2">
        <f t="shared" si="0"/>
        <v>1</v>
      </c>
      <c r="N6" s="2">
        <f t="shared" si="1"/>
        <v>0</v>
      </c>
      <c r="O6" s="2">
        <f t="shared" si="2"/>
        <v>1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7">
        <f>'Cobertura Rotina &lt; 2 anos'!F7</f>
        <v>0.39038189533239037</v>
      </c>
      <c r="D7" s="7">
        <f>'Cobertura Rotina &lt; 2 anos'!N7</f>
        <v>0.86562942008486565</v>
      </c>
      <c r="E7" s="7">
        <f>'Cobertura Rotina &lt; 2 anos'!H7</f>
        <v>0.71287128712871295</v>
      </c>
      <c r="F7" s="7">
        <f>'Cobertura Rotina &lt; 2 anos'!J7</f>
        <v>0.71287128712871295</v>
      </c>
      <c r="G7" s="7">
        <f>'Cobertura Rotina &lt; 2 anos'!L7</f>
        <v>0.86562942008486565</v>
      </c>
      <c r="H7" s="7">
        <f>'Cobertura Rotina &lt; 2 anos'!V7</f>
        <v>0.91654879773691655</v>
      </c>
      <c r="I7" s="7">
        <f>'Cobertura Rotina &lt; 2 anos'!P7</f>
        <v>0.79773691654879775</v>
      </c>
      <c r="J7" s="7">
        <f>'Cobertura Rotina &lt; 2 anos'!R7</f>
        <v>0.56011315417256013</v>
      </c>
      <c r="K7" s="7">
        <f>'Cobertura Rotina &lt; 2 anos'!T7</f>
        <v>1.1541725601131543</v>
      </c>
      <c r="L7" s="7">
        <f>'Cobertura Rotina &lt; 2 anos'!X7</f>
        <v>1.1032531824611034</v>
      </c>
      <c r="M7" s="2">
        <f t="shared" si="0"/>
        <v>0</v>
      </c>
      <c r="N7" s="2">
        <f t="shared" si="1"/>
        <v>2</v>
      </c>
      <c r="O7" s="2">
        <f t="shared" si="2"/>
        <v>2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7">
        <f>'Cobertura Rotina &lt; 2 anos'!F8</f>
        <v>0.75358060962174078</v>
      </c>
      <c r="D8" s="7">
        <f>'Cobertura Rotina &lt; 2 anos'!N8</f>
        <v>0.95189129636430414</v>
      </c>
      <c r="E8" s="7">
        <f>'Cobertura Rotina &lt; 2 anos'!H8</f>
        <v>0.93426367976496516</v>
      </c>
      <c r="F8" s="7">
        <f>'Cobertura Rotina &lt; 2 anos'!J8</f>
        <v>0.91663606316562618</v>
      </c>
      <c r="G8" s="7">
        <f>'Cobertura Rotina &lt; 2 anos'!L8</f>
        <v>0.95189129636430414</v>
      </c>
      <c r="H8" s="7">
        <f>'Cobertura Rotina &lt; 2 anos'!V8</f>
        <v>0.9871465295629821</v>
      </c>
      <c r="I8" s="7">
        <f>'Cobertura Rotina &lt; 2 anos'!P8</f>
        <v>0.94748439221446934</v>
      </c>
      <c r="J8" s="7">
        <f>'Cobertura Rotina &lt; 2 anos'!R8</f>
        <v>0.75798751377157547</v>
      </c>
      <c r="K8" s="7">
        <f>'Cobertura Rotina &lt; 2 anos'!T8</f>
        <v>0.97833272126331261</v>
      </c>
      <c r="L8" s="7">
        <f>'Cobertura Rotina &lt; 2 anos'!X8</f>
        <v>0.90782225486595669</v>
      </c>
      <c r="M8" s="2">
        <f t="shared" si="0"/>
        <v>1</v>
      </c>
      <c r="N8" s="2">
        <f t="shared" si="1"/>
        <v>3</v>
      </c>
      <c r="O8" s="2">
        <f t="shared" si="2"/>
        <v>4</v>
      </c>
      <c r="P8" s="2">
        <f t="shared" si="3"/>
        <v>2</v>
      </c>
    </row>
    <row r="9" spans="1:16" x14ac:dyDescent="0.25">
      <c r="A9" s="2" t="s">
        <v>5</v>
      </c>
      <c r="B9" s="2" t="s">
        <v>13</v>
      </c>
      <c r="C9" s="7">
        <f>'Cobertura Rotina &lt; 2 anos'!F9</f>
        <v>1.1428571428571428</v>
      </c>
      <c r="D9" s="7">
        <f>'Cobertura Rotina &lt; 2 anos'!N9</f>
        <v>0.8</v>
      </c>
      <c r="E9" s="7">
        <f>'Cobertura Rotina &lt; 2 anos'!H9</f>
        <v>0.73142857142857143</v>
      </c>
      <c r="F9" s="7">
        <f>'Cobertura Rotina &lt; 2 anos'!J9</f>
        <v>0.75428571428571434</v>
      </c>
      <c r="G9" s="7">
        <f>'Cobertura Rotina &lt; 2 anos'!L9</f>
        <v>0.73142857142857143</v>
      </c>
      <c r="H9" s="7">
        <f>'Cobertura Rotina &lt; 2 anos'!V9</f>
        <v>1.0514285714285714</v>
      </c>
      <c r="I9" s="7">
        <f>'Cobertura Rotina &lt; 2 anos'!P9</f>
        <v>0.68571428571428572</v>
      </c>
      <c r="J9" s="7">
        <f>'Cobertura Rotina &lt; 2 anos'!R9</f>
        <v>0.75428571428571434</v>
      </c>
      <c r="K9" s="7">
        <f>'Cobertura Rotina &lt; 2 anos'!T9</f>
        <v>0.75428571428571434</v>
      </c>
      <c r="L9" s="7">
        <f>'Cobertura Rotina &lt; 2 anos'!X9</f>
        <v>0.70857142857142852</v>
      </c>
      <c r="M9" s="2">
        <f t="shared" si="0"/>
        <v>1</v>
      </c>
      <c r="N9" s="2">
        <f t="shared" si="1"/>
        <v>1</v>
      </c>
      <c r="O9" s="2">
        <f t="shared" si="2"/>
        <v>2</v>
      </c>
      <c r="P9" s="2">
        <f t="shared" si="3"/>
        <v>1</v>
      </c>
    </row>
    <row r="10" spans="1:16" x14ac:dyDescent="0.25">
      <c r="A10" s="2" t="s">
        <v>2</v>
      </c>
      <c r="B10" s="2" t="s">
        <v>14</v>
      </c>
      <c r="C10" s="7">
        <f>'Cobertura Rotina &lt; 2 anos'!F10</f>
        <v>0.92635314995563445</v>
      </c>
      <c r="D10" s="7">
        <f>'Cobertura Rotina &lt; 2 anos'!N10</f>
        <v>0.97959183673469385</v>
      </c>
      <c r="E10" s="7">
        <f>'Cobertura Rotina &lt; 2 anos'!H10</f>
        <v>0.92753623188405798</v>
      </c>
      <c r="F10" s="7">
        <f>'Cobertura Rotina &lt; 2 anos'!J10</f>
        <v>0.92753623188405798</v>
      </c>
      <c r="G10" s="7">
        <f>'Cobertura Rotina &lt; 2 anos'!L10</f>
        <v>1.0162673765158237</v>
      </c>
      <c r="H10" s="7">
        <f>'Cobertura Rotina &lt; 2 anos'!V10</f>
        <v>0.92517006802721091</v>
      </c>
      <c r="I10" s="7">
        <f>'Cobertura Rotina &lt; 2 anos'!P10</f>
        <v>0.95711328009464658</v>
      </c>
      <c r="J10" s="7">
        <f>'Cobertura Rotina &lt; 2 anos'!R10</f>
        <v>0.81750961254066845</v>
      </c>
      <c r="K10" s="7">
        <f>'Cobertura Rotina &lt; 2 anos'!T10</f>
        <v>0.88849452824608099</v>
      </c>
      <c r="L10" s="7">
        <f>'Cobertura Rotina &lt; 2 anos'!X10</f>
        <v>0.78438331854480925</v>
      </c>
      <c r="M10" s="2">
        <f t="shared" si="0"/>
        <v>2</v>
      </c>
      <c r="N10" s="2">
        <f t="shared" si="1"/>
        <v>2</v>
      </c>
      <c r="O10" s="2">
        <f t="shared" si="2"/>
        <v>4</v>
      </c>
      <c r="P10" s="2">
        <f t="shared" si="3"/>
        <v>1</v>
      </c>
    </row>
    <row r="11" spans="1:16" x14ac:dyDescent="0.25">
      <c r="A11" s="2" t="s">
        <v>5</v>
      </c>
      <c r="B11" s="2" t="s">
        <v>15</v>
      </c>
      <c r="C11" s="7">
        <f>'Cobertura Rotina &lt; 2 anos'!F11</f>
        <v>8.2758620689655157E-2</v>
      </c>
      <c r="D11" s="7">
        <f>'Cobertura Rotina &lt; 2 anos'!N11</f>
        <v>1.0167487684729062</v>
      </c>
      <c r="E11" s="7">
        <f>'Cobertura Rotina &lt; 2 anos'!H11</f>
        <v>1.0522167487684728</v>
      </c>
      <c r="F11" s="7">
        <f>'Cobertura Rotina &lt; 2 anos'!J11</f>
        <v>1.0522167487684728</v>
      </c>
      <c r="G11" s="7">
        <f>'Cobertura Rotina &lt; 2 anos'!L11</f>
        <v>0.99310344827586194</v>
      </c>
      <c r="H11" s="7">
        <f>'Cobertura Rotina &lt; 2 anos'!V11</f>
        <v>0.98128078817733977</v>
      </c>
      <c r="I11" s="7">
        <f>'Cobertura Rotina &lt; 2 anos'!P11</f>
        <v>0.99310344827586194</v>
      </c>
      <c r="J11" s="7">
        <f>'Cobertura Rotina &lt; 2 anos'!R11</f>
        <v>0.85123152709359595</v>
      </c>
      <c r="K11" s="7">
        <f>'Cobertura Rotina &lt; 2 anos'!T11</f>
        <v>0.89852216748768465</v>
      </c>
      <c r="L11" s="7">
        <f>'Cobertura Rotina &lt; 2 anos'!X11</f>
        <v>0.85123152709359595</v>
      </c>
      <c r="M11" s="2">
        <f t="shared" si="0"/>
        <v>1</v>
      </c>
      <c r="N11" s="2">
        <f t="shared" si="1"/>
        <v>5</v>
      </c>
      <c r="O11" s="2">
        <f t="shared" si="2"/>
        <v>6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7">
        <f>'Cobertura Rotina &lt; 2 anos'!F12</f>
        <v>0.43308270676691724</v>
      </c>
      <c r="D12" s="7">
        <f>'Cobertura Rotina &lt; 2 anos'!N12</f>
        <v>0.93383458646616535</v>
      </c>
      <c r="E12" s="7">
        <f>'Cobertura Rotina &lt; 2 anos'!H12</f>
        <v>0.78496240601503753</v>
      </c>
      <c r="F12" s="7">
        <f>'Cobertura Rotina &lt; 2 anos'!J12</f>
        <v>0.78947368421052622</v>
      </c>
      <c r="G12" s="7">
        <f>'Cobertura Rotina &lt; 2 anos'!L12</f>
        <v>0.9563909774436089</v>
      </c>
      <c r="H12" s="7">
        <f>'Cobertura Rotina &lt; 2 anos'!V12</f>
        <v>0.97443609022556388</v>
      </c>
      <c r="I12" s="7">
        <f>'Cobertura Rotina &lt; 2 anos'!P12</f>
        <v>0.87067669172932327</v>
      </c>
      <c r="J12" s="7">
        <f>'Cobertura Rotina &lt; 2 anos'!R12</f>
        <v>0.86165413533834578</v>
      </c>
      <c r="K12" s="7">
        <f>'Cobertura Rotina &lt; 2 anos'!T12</f>
        <v>1.051127819548872</v>
      </c>
      <c r="L12" s="7">
        <f>'Cobertura Rotina &lt; 2 anos'!X12</f>
        <v>0.91578947368421049</v>
      </c>
      <c r="M12" s="2">
        <f t="shared" si="0"/>
        <v>1</v>
      </c>
      <c r="N12" s="2">
        <f t="shared" si="1"/>
        <v>3</v>
      </c>
      <c r="O12" s="2">
        <f t="shared" si="2"/>
        <v>4</v>
      </c>
      <c r="P12" s="2">
        <f t="shared" si="3"/>
        <v>2</v>
      </c>
    </row>
    <row r="13" spans="1:16" x14ac:dyDescent="0.25">
      <c r="A13" s="2" t="s">
        <v>3</v>
      </c>
      <c r="B13" s="2" t="s">
        <v>17</v>
      </c>
      <c r="C13" s="7">
        <f>'Cobertura Rotina &lt; 2 anos'!F13</f>
        <v>0.53893026404874744</v>
      </c>
      <c r="D13" s="7">
        <f>'Cobertura Rotina &lt; 2 anos'!N13</f>
        <v>0.80162491536899116</v>
      </c>
      <c r="E13" s="7">
        <f>'Cobertura Rotina &lt; 2 anos'!H13</f>
        <v>0.80974949221394721</v>
      </c>
      <c r="F13" s="7">
        <f>'Cobertura Rotina &lt; 2 anos'!J13</f>
        <v>0.79079214624238325</v>
      </c>
      <c r="G13" s="7">
        <f>'Cobertura Rotina &lt; 2 anos'!L13</f>
        <v>0.83141503046716314</v>
      </c>
      <c r="H13" s="7">
        <f>'Cobertura Rotina &lt; 2 anos'!V13</f>
        <v>0.67975626269465128</v>
      </c>
      <c r="I13" s="7">
        <f>'Cobertura Rotina &lt; 2 anos'!P13</f>
        <v>0.79891672308733919</v>
      </c>
      <c r="J13" s="7">
        <f>'Cobertura Rotina &lt; 2 anos'!R13</f>
        <v>0.75558564658090721</v>
      </c>
      <c r="K13" s="7">
        <f>'Cobertura Rotina &lt; 2 anos'!T13</f>
        <v>0.69600541638456326</v>
      </c>
      <c r="L13" s="7">
        <f>'Cobertura Rotina &lt; 2 anos'!X13</f>
        <v>0.59309410968178744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7">
        <f>'Cobertura Rotina &lt; 2 anos'!F14</f>
        <v>0.84681583476764188</v>
      </c>
      <c r="D14" s="7">
        <f>'Cobertura Rotina &lt; 2 anos'!N14</f>
        <v>1.2392426850258174</v>
      </c>
      <c r="E14" s="7">
        <f>'Cobertura Rotina &lt; 2 anos'!H14</f>
        <v>1.2289156626506024</v>
      </c>
      <c r="F14" s="7">
        <f>'Cobertura Rotina &lt; 2 anos'!J14</f>
        <v>1.2598967297762478</v>
      </c>
      <c r="G14" s="7">
        <f>'Cobertura Rotina &lt; 2 anos'!L14</f>
        <v>1.2082616179001719</v>
      </c>
      <c r="H14" s="7">
        <f>'Cobertura Rotina &lt; 2 anos'!V14</f>
        <v>1.1359724612736659</v>
      </c>
      <c r="I14" s="7">
        <f>'Cobertura Rotina &lt; 2 anos'!P14</f>
        <v>1.0430292598967297</v>
      </c>
      <c r="J14" s="7">
        <f>'Cobertura Rotina &lt; 2 anos'!R14</f>
        <v>1.0843373493975903</v>
      </c>
      <c r="K14" s="7">
        <f>'Cobertura Rotina &lt; 2 anos'!T14</f>
        <v>1.0533562822719449</v>
      </c>
      <c r="L14" s="7">
        <f>'Cobertura Rotina &lt; 2 anos'!X14</f>
        <v>0.90877796901893282</v>
      </c>
      <c r="M14" s="2">
        <f t="shared" si="0"/>
        <v>1</v>
      </c>
      <c r="N14" s="2">
        <f t="shared" si="1"/>
        <v>7</v>
      </c>
      <c r="O14" s="2">
        <f t="shared" si="2"/>
        <v>8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7">
        <f>'Cobertura Rotina &lt; 2 anos'!F15</f>
        <v>1.0694626474442988</v>
      </c>
      <c r="D15" s="7">
        <f>'Cobertura Rotina &lt; 2 anos'!N15</f>
        <v>0.91218872870249013</v>
      </c>
      <c r="E15" s="7">
        <f>'Cobertura Rotina &lt; 2 anos'!H15</f>
        <v>0.97509829619921362</v>
      </c>
      <c r="F15" s="7">
        <f>'Cobertura Rotina &lt; 2 anos'!J15</f>
        <v>0.97509829619921362</v>
      </c>
      <c r="G15" s="7">
        <f>'Cobertura Rotina &lt; 2 anos'!L15</f>
        <v>0.95937090432503269</v>
      </c>
      <c r="H15" s="7">
        <f>'Cobertura Rotina &lt; 2 anos'!V15</f>
        <v>1.1166448230668413</v>
      </c>
      <c r="I15" s="7">
        <f>'Cobertura Rotina &lt; 2 anos'!P15</f>
        <v>1.1166448230668413</v>
      </c>
      <c r="J15" s="7">
        <f>'Cobertura Rotina &lt; 2 anos'!R15</f>
        <v>0.94364351245085187</v>
      </c>
      <c r="K15" s="7">
        <f>'Cobertura Rotina &lt; 2 anos'!T15</f>
        <v>1.0694626474442988</v>
      </c>
      <c r="L15" s="7">
        <f>'Cobertura Rotina &lt; 2 anos'!X15</f>
        <v>0.84927916120576663</v>
      </c>
      <c r="M15" s="2">
        <f t="shared" si="0"/>
        <v>2</v>
      </c>
      <c r="N15" s="2">
        <f t="shared" si="1"/>
        <v>6</v>
      </c>
      <c r="O15" s="2">
        <f t="shared" si="2"/>
        <v>8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7">
        <f>'Cobertura Rotina &lt; 2 anos'!F16</f>
        <v>0.45601688951442643</v>
      </c>
      <c r="D16" s="7">
        <f>'Cobertura Rotina &lt; 2 anos'!N16</f>
        <v>0.92047853624208298</v>
      </c>
      <c r="E16" s="7">
        <f>'Cobertura Rotina &lt; 2 anos'!H16</f>
        <v>1.0978184377199156</v>
      </c>
      <c r="F16" s="7">
        <f>'Cobertura Rotina &lt; 2 anos'!J16</f>
        <v>1.0809289232934554</v>
      </c>
      <c r="G16" s="7">
        <f>'Cobertura Rotina &lt; 2 anos'!L16</f>
        <v>0.9627023223082336</v>
      </c>
      <c r="H16" s="7">
        <f>'Cobertura Rotina &lt; 2 anos'!V16</f>
        <v>1.1231527093596059</v>
      </c>
      <c r="I16" s="7">
        <f>'Cobertura Rotina &lt; 2 anos'!P16</f>
        <v>0.95425756509500348</v>
      </c>
      <c r="J16" s="7">
        <f>'Cobertura Rotina &lt; 2 anos'!R16</f>
        <v>1.0218156228008444</v>
      </c>
      <c r="K16" s="7">
        <f>'Cobertura Rotina &lt; 2 anos'!T16</f>
        <v>1.0049261083743841</v>
      </c>
      <c r="L16" s="7">
        <f>'Cobertura Rotina &lt; 2 anos'!X16</f>
        <v>0.95425756509500348</v>
      </c>
      <c r="M16" s="2">
        <f t="shared" si="0"/>
        <v>1</v>
      </c>
      <c r="N16" s="2">
        <f t="shared" si="1"/>
        <v>8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7">
        <f>'Cobertura Rotina &lt; 2 anos'!F17</f>
        <v>1.8877310924369748</v>
      </c>
      <c r="D17" s="7">
        <f>'Cobertura Rotina &lt; 2 anos'!N17</f>
        <v>0.86857142857142855</v>
      </c>
      <c r="E17" s="7">
        <f>'Cobertura Rotina &lt; 2 anos'!H17</f>
        <v>0.89210084033613446</v>
      </c>
      <c r="F17" s="7">
        <f>'Cobertura Rotina &lt; 2 anos'!J17</f>
        <v>0.88672268907563023</v>
      </c>
      <c r="G17" s="7">
        <f>'Cobertura Rotina &lt; 2 anos'!L17</f>
        <v>0.90352941176470591</v>
      </c>
      <c r="H17" s="7">
        <f>'Cobertura Rotina &lt; 2 anos'!V17</f>
        <v>0.85310924369747898</v>
      </c>
      <c r="I17" s="7">
        <f>'Cobertura Rotina &lt; 2 anos'!P17</f>
        <v>0.88067226890756301</v>
      </c>
      <c r="J17" s="7">
        <f>'Cobertura Rotina &lt; 2 anos'!R17</f>
        <v>0.75226890756302522</v>
      </c>
      <c r="K17" s="7">
        <f>'Cobertura Rotina &lt; 2 anos'!T17</f>
        <v>0.83159663865546218</v>
      </c>
      <c r="L17" s="7">
        <f>'Cobertura Rotina &lt; 2 anos'!X17</f>
        <v>0.67831932773109249</v>
      </c>
      <c r="M17" s="2">
        <f t="shared" si="0"/>
        <v>1</v>
      </c>
      <c r="N17" s="2">
        <f t="shared" si="1"/>
        <v>0</v>
      </c>
      <c r="O17" s="2">
        <f t="shared" si="2"/>
        <v>1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7">
        <f>'Cobertura Rotina &lt; 2 anos'!F18</f>
        <v>0.61733821733821737</v>
      </c>
      <c r="D18" s="7">
        <f>'Cobertura Rotina &lt; 2 anos'!N18</f>
        <v>0.81595441595441598</v>
      </c>
      <c r="E18" s="7">
        <f>'Cobertura Rotina &lt; 2 anos'!H18</f>
        <v>0.77851037851037852</v>
      </c>
      <c r="F18" s="7">
        <f>'Cobertura Rotina &lt; 2 anos'!J18</f>
        <v>0.77655677655677657</v>
      </c>
      <c r="G18" s="7">
        <f>'Cobertura Rotina &lt; 2 anos'!L18</f>
        <v>0.84623524623524626</v>
      </c>
      <c r="H18" s="7">
        <f>'Cobertura Rotina &lt; 2 anos'!V18</f>
        <v>0.75148555148555152</v>
      </c>
      <c r="I18" s="7">
        <f>'Cobertura Rotina &lt; 2 anos'!P18</f>
        <v>0.79218559218559215</v>
      </c>
      <c r="J18" s="7">
        <f>'Cobertura Rotina &lt; 2 anos'!R18</f>
        <v>0.7485551485551486</v>
      </c>
      <c r="K18" s="7">
        <f>'Cobertura Rotina &lt; 2 anos'!T18</f>
        <v>0.8250712250712251</v>
      </c>
      <c r="L18" s="7">
        <f>'Cobertura Rotina &lt; 2 anos'!X18</f>
        <v>0.63915343915343914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7">
        <f>'Cobertura Rotina &lt; 2 anos'!F19</f>
        <v>0.90558090558090565</v>
      </c>
      <c r="D19" s="7">
        <f>'Cobertura Rotina &lt; 2 anos'!N19</f>
        <v>1.0909090909090911</v>
      </c>
      <c r="E19" s="7">
        <f>'Cobertura Rotina &lt; 2 anos'!H19</f>
        <v>1.1625131625131626</v>
      </c>
      <c r="F19" s="7">
        <f>'Cobertura Rotina &lt; 2 anos'!J19</f>
        <v>1.1540891540891542</v>
      </c>
      <c r="G19" s="7">
        <f>'Cobertura Rotina &lt; 2 anos'!L19</f>
        <v>1.0740610740610741</v>
      </c>
      <c r="H19" s="7">
        <f>'Cobertura Rotina &lt; 2 anos'!V19</f>
        <v>1.2046332046332047</v>
      </c>
      <c r="I19" s="7">
        <f>'Cobertura Rotina &lt; 2 anos'!P19</f>
        <v>1.0235170235170234</v>
      </c>
      <c r="J19" s="7">
        <f>'Cobertura Rotina &lt; 2 anos'!R19</f>
        <v>1.1246051246051247</v>
      </c>
      <c r="K19" s="7">
        <f>'Cobertura Rotina &lt; 2 anos'!T19</f>
        <v>1.0361530361530362</v>
      </c>
      <c r="L19" s="7">
        <f>'Cobertura Rotina &lt; 2 anos'!X19</f>
        <v>0.98982098982098987</v>
      </c>
      <c r="M19" s="2">
        <f t="shared" si="0"/>
        <v>2</v>
      </c>
      <c r="N19" s="2">
        <f t="shared" si="1"/>
        <v>8</v>
      </c>
      <c r="O19" s="2">
        <f t="shared" si="2"/>
        <v>10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7">
        <f>'Cobertura Rotina &lt; 2 anos'!F20</f>
        <v>2.0258695027306697</v>
      </c>
      <c r="D20" s="7">
        <f>'Cobertura Rotina &lt; 2 anos'!N20</f>
        <v>0.83242311008910608</v>
      </c>
      <c r="E20" s="7">
        <f>'Cobertura Rotina &lt; 2 anos'!H20</f>
        <v>0.7450416786432883</v>
      </c>
      <c r="F20" s="7">
        <f>'Cobertura Rotina &lt; 2 anos'!J20</f>
        <v>0.74044265593561365</v>
      </c>
      <c r="G20" s="7">
        <f>'Cobertura Rotina &lt; 2 anos'!L20</f>
        <v>0.83242311008910608</v>
      </c>
      <c r="H20" s="7">
        <f>'Cobertura Rotina &lt; 2 anos'!V20</f>
        <v>0.76113825812014946</v>
      </c>
      <c r="I20" s="7">
        <f>'Cobertura Rotina &lt; 2 anos'!P20</f>
        <v>0.77148605921241731</v>
      </c>
      <c r="J20" s="7">
        <f>'Cobertura Rotina &lt; 2 anos'!R20</f>
        <v>0.71629778672032196</v>
      </c>
      <c r="K20" s="7">
        <f>'Cobertura Rotina &lt; 2 anos'!T20</f>
        <v>0.74619143432020696</v>
      </c>
      <c r="L20" s="7">
        <f>'Cobertura Rotina &lt; 2 anos'!X20</f>
        <v>0.64961195745903999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7">
        <f>'Cobertura Rotina &lt; 2 anos'!F21</f>
        <v>0.14065934065934066</v>
      </c>
      <c r="D21" s="7">
        <f>'Cobertura Rotina &lt; 2 anos'!N21</f>
        <v>0.89230769230769236</v>
      </c>
      <c r="E21" s="7">
        <f>'Cobertura Rotina &lt; 2 anos'!H21</f>
        <v>0.95824175824175828</v>
      </c>
      <c r="F21" s="7">
        <f>'Cobertura Rotina &lt; 2 anos'!J21</f>
        <v>0.9538461538461539</v>
      </c>
      <c r="G21" s="7">
        <f>'Cobertura Rotina &lt; 2 anos'!L21</f>
        <v>0.94065934065934065</v>
      </c>
      <c r="H21" s="7">
        <f>'Cobertura Rotina &lt; 2 anos'!V21</f>
        <v>0.91868131868131864</v>
      </c>
      <c r="I21" s="7">
        <f>'Cobertura Rotina &lt; 2 anos'!P21</f>
        <v>0.92307692307692313</v>
      </c>
      <c r="J21" s="7">
        <f>'Cobertura Rotina &lt; 2 anos'!R21</f>
        <v>0.84395604395604396</v>
      </c>
      <c r="K21" s="7">
        <f>'Cobertura Rotina &lt; 2 anos'!T21</f>
        <v>1.0065934065934066</v>
      </c>
      <c r="L21" s="7">
        <f>'Cobertura Rotina &lt; 2 anos'!X21</f>
        <v>0.94065934065934065</v>
      </c>
      <c r="M21" s="2">
        <f t="shared" si="0"/>
        <v>0</v>
      </c>
      <c r="N21" s="2">
        <f t="shared" si="1"/>
        <v>3</v>
      </c>
      <c r="O21" s="2">
        <f t="shared" si="2"/>
        <v>3</v>
      </c>
      <c r="P21" s="2">
        <f t="shared" si="3"/>
        <v>2</v>
      </c>
    </row>
    <row r="22" spans="1:16" x14ac:dyDescent="0.25">
      <c r="A22" s="2" t="s">
        <v>2</v>
      </c>
      <c r="B22" s="2" t="s">
        <v>26</v>
      </c>
      <c r="C22" s="7">
        <f>'Cobertura Rotina &lt; 2 anos'!F22</f>
        <v>0</v>
      </c>
      <c r="D22" s="7">
        <f>'Cobertura Rotina &lt; 2 anos'!N22</f>
        <v>0.77046548956661309</v>
      </c>
      <c r="E22" s="7">
        <f>'Cobertura Rotina &lt; 2 anos'!H22</f>
        <v>0.73194221508828239</v>
      </c>
      <c r="F22" s="7">
        <f>'Cobertura Rotina &lt; 2 anos'!J22</f>
        <v>0.74157303370786509</v>
      </c>
      <c r="G22" s="7">
        <f>'Cobertura Rotina &lt; 2 anos'!L22</f>
        <v>0.76083467094703039</v>
      </c>
      <c r="H22" s="7">
        <f>'Cobertura Rotina &lt; 2 anos'!V22</f>
        <v>0.77046548956661309</v>
      </c>
      <c r="I22" s="7">
        <f>'Cobertura Rotina &lt; 2 anos'!P22</f>
        <v>0.76083467094703039</v>
      </c>
      <c r="J22" s="7">
        <f>'Cobertura Rotina &lt; 2 anos'!R22</f>
        <v>0.71268057784911709</v>
      </c>
      <c r="K22" s="7">
        <f>'Cobertura Rotina &lt; 2 anos'!T22</f>
        <v>0.8860353130016051</v>
      </c>
      <c r="L22" s="7">
        <f>'Cobertura Rotina &lt; 2 anos'!X22</f>
        <v>0.84751203852327439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7">
        <f>'Cobertura Rotina &lt; 2 anos'!F23</f>
        <v>0.87167070217917664</v>
      </c>
      <c r="D23" s="7">
        <f>'Cobertura Rotina &lt; 2 anos'!N23</f>
        <v>0.95883777239709433</v>
      </c>
      <c r="E23" s="7">
        <f>'Cobertura Rotina &lt; 2 anos'!H23</f>
        <v>1.2203389830508473</v>
      </c>
      <c r="F23" s="7">
        <f>'Cobertura Rotina &lt; 2 anos'!J23</f>
        <v>1.2203389830508473</v>
      </c>
      <c r="G23" s="7">
        <f>'Cobertura Rotina &lt; 2 anos'!L23</f>
        <v>0.95883777239709433</v>
      </c>
      <c r="H23" s="7">
        <f>'Cobertura Rotina &lt; 2 anos'!V23</f>
        <v>1.1041162227602903</v>
      </c>
      <c r="I23" s="7">
        <f>'Cobertura Rotina &lt; 2 anos'!P23</f>
        <v>1.1041162227602903</v>
      </c>
      <c r="J23" s="7">
        <f>'Cobertura Rotina &lt; 2 anos'!R23</f>
        <v>0.84261501210653744</v>
      </c>
      <c r="K23" s="7">
        <f>'Cobertura Rotina &lt; 2 anos'!T23</f>
        <v>1.0460048426150119</v>
      </c>
      <c r="L23" s="7">
        <f>'Cobertura Rotina &lt; 2 anos'!X23</f>
        <v>1.0460048426150119</v>
      </c>
      <c r="M23" s="2">
        <f t="shared" si="0"/>
        <v>1</v>
      </c>
      <c r="N23" s="2">
        <f t="shared" si="1"/>
        <v>7</v>
      </c>
      <c r="O23" s="2">
        <f t="shared" si="2"/>
        <v>8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7">
        <f>'Cobertura Rotina &lt; 2 anos'!F24</f>
        <v>0.1780070944856498</v>
      </c>
      <c r="D24" s="7">
        <f>'Cobertura Rotina &lt; 2 anos'!N24</f>
        <v>0.98290873911641419</v>
      </c>
      <c r="E24" s="7">
        <f>'Cobertura Rotina &lt; 2 anos'!H24</f>
        <v>0.98290873911641419</v>
      </c>
      <c r="F24" s="7">
        <f>'Cobertura Rotina &lt; 2 anos'!J24</f>
        <v>0.98290873911641419</v>
      </c>
      <c r="G24" s="7">
        <f>'Cobertura Rotina &lt; 2 anos'!L24</f>
        <v>0.98290873911641419</v>
      </c>
      <c r="H24" s="7">
        <f>'Cobertura Rotina &lt; 2 anos'!V24</f>
        <v>0.87842631409222849</v>
      </c>
      <c r="I24" s="7">
        <f>'Cobertura Rotina &lt; 2 anos'!P24</f>
        <v>0.92873266688165124</v>
      </c>
      <c r="J24" s="7">
        <f>'Cobertura Rotina &lt; 2 anos'!R24</f>
        <v>0.94421154466301205</v>
      </c>
      <c r="K24" s="7">
        <f>'Cobertura Rotina &lt; 2 anos'!T24</f>
        <v>0.90938406965495011</v>
      </c>
      <c r="L24" s="7">
        <f>'Cobertura Rotina &lt; 2 anos'!X24</f>
        <v>0.77394388906804268</v>
      </c>
      <c r="M24" s="2">
        <f t="shared" si="0"/>
        <v>1</v>
      </c>
      <c r="N24" s="2">
        <f t="shared" si="1"/>
        <v>3</v>
      </c>
      <c r="O24" s="2">
        <f t="shared" si="2"/>
        <v>4</v>
      </c>
      <c r="P24" s="2">
        <f t="shared" si="3"/>
        <v>3</v>
      </c>
    </row>
    <row r="25" spans="1:16" x14ac:dyDescent="0.25">
      <c r="A25" s="2" t="s">
        <v>5</v>
      </c>
      <c r="B25" s="2" t="s">
        <v>29</v>
      </c>
      <c r="C25" s="7">
        <f>'Cobertura Rotina &lt; 2 anos'!F25</f>
        <v>0.71760797342192684</v>
      </c>
      <c r="D25" s="7">
        <f>'Cobertura Rotina &lt; 2 anos'!N25</f>
        <v>0.97674418604651159</v>
      </c>
      <c r="E25" s="7">
        <f>'Cobertura Rotina &lt; 2 anos'!H25</f>
        <v>0.83720930232558133</v>
      </c>
      <c r="F25" s="7">
        <f>'Cobertura Rotina &lt; 2 anos'!J25</f>
        <v>0.83720930232558133</v>
      </c>
      <c r="G25" s="7">
        <f>'Cobertura Rotina &lt; 2 anos'!L25</f>
        <v>1.0365448504983388</v>
      </c>
      <c r="H25" s="7">
        <f>'Cobertura Rotina &lt; 2 anos'!V25</f>
        <v>0.83720930232558133</v>
      </c>
      <c r="I25" s="7">
        <f>'Cobertura Rotina &lt; 2 anos'!P25</f>
        <v>0.93687707641196005</v>
      </c>
      <c r="J25" s="7">
        <f>'Cobertura Rotina &lt; 2 anos'!R25</f>
        <v>0.87707641196013286</v>
      </c>
      <c r="K25" s="7">
        <f>'Cobertura Rotina &lt; 2 anos'!T25</f>
        <v>0.83720930232558133</v>
      </c>
      <c r="L25" s="7">
        <f>'Cobertura Rotina &lt; 2 anos'!X25</f>
        <v>0.71760797342192684</v>
      </c>
      <c r="M25" s="2">
        <f t="shared" si="0"/>
        <v>1</v>
      </c>
      <c r="N25" s="2">
        <f t="shared" si="1"/>
        <v>1</v>
      </c>
      <c r="O25" s="2">
        <f t="shared" si="2"/>
        <v>2</v>
      </c>
      <c r="P25" s="2">
        <f t="shared" si="3"/>
        <v>1</v>
      </c>
    </row>
    <row r="26" spans="1:16" x14ac:dyDescent="0.25">
      <c r="A26" s="2" t="s">
        <v>3</v>
      </c>
      <c r="B26" s="2" t="s">
        <v>30</v>
      </c>
      <c r="C26" s="7">
        <f>'Cobertura Rotina &lt; 2 anos'!F26</f>
        <v>0.60231660231660245</v>
      </c>
      <c r="D26" s="7">
        <f>'Cobertura Rotina &lt; 2 anos'!N26</f>
        <v>0.91340319911748491</v>
      </c>
      <c r="E26" s="7">
        <f>'Cobertura Rotina &lt; 2 anos'!H26</f>
        <v>0.92664092664092679</v>
      </c>
      <c r="F26" s="7">
        <f>'Cobertura Rotina &lt; 2 anos'!J26</f>
        <v>0.90678433535576408</v>
      </c>
      <c r="G26" s="7">
        <f>'Cobertura Rotina &lt; 2 anos'!L26</f>
        <v>0.93987865416436855</v>
      </c>
      <c r="H26" s="7">
        <f>'Cobertura Rotina &lt; 2 anos'!V26</f>
        <v>0.84059569773855503</v>
      </c>
      <c r="I26" s="7">
        <f>'Cobertura Rotina &lt; 2 anos'!P26</f>
        <v>0.8935466078323222</v>
      </c>
      <c r="J26" s="7">
        <f>'Cobertura Rotina &lt; 2 anos'!R26</f>
        <v>0.90016547159404314</v>
      </c>
      <c r="K26" s="7">
        <f>'Cobertura Rotina &lt; 2 anos'!T26</f>
        <v>0.73469387755102045</v>
      </c>
      <c r="L26" s="7">
        <f>'Cobertura Rotina &lt; 2 anos'!X26</f>
        <v>0.75455046883618326</v>
      </c>
      <c r="M26" s="2">
        <f t="shared" si="0"/>
        <v>1</v>
      </c>
      <c r="N26" s="2">
        <f t="shared" si="1"/>
        <v>0</v>
      </c>
      <c r="O26" s="2">
        <f t="shared" si="2"/>
        <v>1</v>
      </c>
      <c r="P26" s="2">
        <f t="shared" si="3"/>
        <v>0</v>
      </c>
    </row>
    <row r="27" spans="1:16" x14ac:dyDescent="0.25">
      <c r="A27" s="2" t="s">
        <v>2</v>
      </c>
      <c r="B27" s="2" t="s">
        <v>31</v>
      </c>
      <c r="C27" s="7">
        <f>'Cobertura Rotina &lt; 2 anos'!F27</f>
        <v>0.52503953610964682</v>
      </c>
      <c r="D27" s="7">
        <f>'Cobertura Rotina &lt; 2 anos'!N27</f>
        <v>0.86030574591460207</v>
      </c>
      <c r="E27" s="7">
        <f>'Cobertura Rotina &lt; 2 anos'!H27</f>
        <v>0.79072219293621515</v>
      </c>
      <c r="F27" s="7">
        <f>'Cobertura Rotina &lt; 2 anos'!J27</f>
        <v>0.80337374802319461</v>
      </c>
      <c r="G27" s="7">
        <f>'Cobertura Rotina &lt; 2 anos'!L27</f>
        <v>0.84765419082762261</v>
      </c>
      <c r="H27" s="7">
        <f>'Cobertura Rotina &lt; 2 anos'!V27</f>
        <v>0.84765419082762261</v>
      </c>
      <c r="I27" s="7">
        <f>'Cobertura Rotina &lt; 2 anos'!P27</f>
        <v>0.80337374802319461</v>
      </c>
      <c r="J27" s="7">
        <f>'Cobertura Rotina &lt; 2 anos'!R27</f>
        <v>0.72746441750131796</v>
      </c>
      <c r="K27" s="7">
        <f>'Cobertura Rotina &lt; 2 anos'!T27</f>
        <v>0.76541908276225623</v>
      </c>
      <c r="L27" s="7">
        <f>'Cobertura Rotina &lt; 2 anos'!X27</f>
        <v>0.75909330521876661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7">
        <f>'Cobertura Rotina &lt; 2 anos'!F28</f>
        <v>0.48214285714285721</v>
      </c>
      <c r="D28" s="7">
        <f>'Cobertura Rotina &lt; 2 anos'!N28</f>
        <v>0.95089285714285732</v>
      </c>
      <c r="E28" s="7">
        <f>'Cobertura Rotina &lt; 2 anos'!H28</f>
        <v>0.96428571428571441</v>
      </c>
      <c r="F28" s="7">
        <f>'Cobertura Rotina &lt; 2 anos'!J28</f>
        <v>0.97767857142857151</v>
      </c>
      <c r="G28" s="7">
        <f>'Cobertura Rotina &lt; 2 anos'!L28</f>
        <v>0.91071428571428581</v>
      </c>
      <c r="H28" s="7">
        <f>'Cobertura Rotina &lt; 2 anos'!V28</f>
        <v>1.1517857142857144</v>
      </c>
      <c r="I28" s="7">
        <f>'Cobertura Rotina &lt; 2 anos'!P28</f>
        <v>0.95089285714285732</v>
      </c>
      <c r="J28" s="7">
        <f>'Cobertura Rotina &lt; 2 anos'!R28</f>
        <v>0.96428571428571441</v>
      </c>
      <c r="K28" s="7">
        <f>'Cobertura Rotina &lt; 2 anos'!T28</f>
        <v>1.1785714285714288</v>
      </c>
      <c r="L28" s="7">
        <f>'Cobertura Rotina &lt; 2 anos'!X28</f>
        <v>1.0580357142857144</v>
      </c>
      <c r="M28" s="2">
        <f t="shared" si="0"/>
        <v>1</v>
      </c>
      <c r="N28" s="2">
        <f t="shared" si="1"/>
        <v>7</v>
      </c>
      <c r="O28" s="2">
        <f t="shared" si="2"/>
        <v>8</v>
      </c>
      <c r="P28" s="2">
        <f t="shared" si="3"/>
        <v>3</v>
      </c>
    </row>
    <row r="29" spans="1:16" x14ac:dyDescent="0.25">
      <c r="A29" s="2" t="s">
        <v>5</v>
      </c>
      <c r="B29" s="2" t="s">
        <v>33</v>
      </c>
      <c r="C29" s="7">
        <f>'Cobertura Rotina &lt; 2 anos'!F29</f>
        <v>0.64335664335664333</v>
      </c>
      <c r="D29" s="7">
        <f>'Cobertura Rotina &lt; 2 anos'!N29</f>
        <v>0.95104895104895104</v>
      </c>
      <c r="E29" s="7">
        <f>'Cobertura Rotina &lt; 2 anos'!H29</f>
        <v>0.88711288711288716</v>
      </c>
      <c r="F29" s="7">
        <f>'Cobertura Rotina &lt; 2 anos'!J29</f>
        <v>0.88311688311688308</v>
      </c>
      <c r="G29" s="7">
        <f>'Cobertura Rotina &lt; 2 anos'!L29</f>
        <v>0.96303696303696307</v>
      </c>
      <c r="H29" s="7">
        <f>'Cobertura Rotina &lt; 2 anos'!V29</f>
        <v>0.74325674325674329</v>
      </c>
      <c r="I29" s="7">
        <f>'Cobertura Rotina &lt; 2 anos'!P29</f>
        <v>0.97902097902097907</v>
      </c>
      <c r="J29" s="7">
        <f>'Cobertura Rotina &lt; 2 anos'!R29</f>
        <v>0.73126873126873126</v>
      </c>
      <c r="K29" s="7">
        <f>'Cobertura Rotina &lt; 2 anos'!T29</f>
        <v>0.75124875124875123</v>
      </c>
      <c r="L29" s="7">
        <f>'Cobertura Rotina &lt; 2 anos'!X29</f>
        <v>0.71528471528471527</v>
      </c>
      <c r="M29" s="2">
        <f t="shared" si="0"/>
        <v>1</v>
      </c>
      <c r="N29" s="2">
        <f t="shared" si="1"/>
        <v>2</v>
      </c>
      <c r="O29" s="2">
        <f t="shared" si="2"/>
        <v>3</v>
      </c>
      <c r="P29" s="2">
        <f t="shared" si="3"/>
        <v>1</v>
      </c>
    </row>
    <row r="30" spans="1:16" x14ac:dyDescent="0.25">
      <c r="A30" s="2" t="s">
        <v>2</v>
      </c>
      <c r="B30" s="2" t="s">
        <v>34</v>
      </c>
      <c r="C30" s="7">
        <f>'Cobertura Rotina &lt; 2 anos'!F30</f>
        <v>0.83453689167974898</v>
      </c>
      <c r="D30" s="7">
        <f>'Cobertura Rotina &lt; 2 anos'!N30</f>
        <v>0.81758241758241768</v>
      </c>
      <c r="E30" s="7">
        <f>'Cobertura Rotina &lt; 2 anos'!H30</f>
        <v>0.76766091051805352</v>
      </c>
      <c r="F30" s="7">
        <f>'Cobertura Rotina &lt; 2 anos'!J30</f>
        <v>0.76954474097331249</v>
      </c>
      <c r="G30" s="7">
        <f>'Cobertura Rotina &lt; 2 anos'!L30</f>
        <v>0.85431711145996869</v>
      </c>
      <c r="H30" s="7">
        <f>'Cobertura Rotina &lt; 2 anos'!V30</f>
        <v>0.80627943485086351</v>
      </c>
      <c r="I30" s="7">
        <f>'Cobertura Rotina &lt; 2 anos'!P30</f>
        <v>0.71962323390894833</v>
      </c>
      <c r="J30" s="7">
        <f>'Cobertura Rotina &lt; 2 anos'!R30</f>
        <v>0.62637362637362648</v>
      </c>
      <c r="K30" s="7">
        <f>'Cobertura Rotina &lt; 2 anos'!T30</f>
        <v>0.8373626373626375</v>
      </c>
      <c r="L30" s="7">
        <f>'Cobertura Rotina &lt; 2 anos'!X30</f>
        <v>0.74034536891679759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7">
        <f>'Cobertura Rotina &lt; 2 anos'!F31</f>
        <v>0.92701863354037262</v>
      </c>
      <c r="D31" s="7">
        <f>'Cobertura Rotina &lt; 2 anos'!N31</f>
        <v>1.0527950310559004</v>
      </c>
      <c r="E31" s="7">
        <f>'Cobertura Rotina &lt; 2 anos'!H31</f>
        <v>1.0108695652173911</v>
      </c>
      <c r="F31" s="7">
        <f>'Cobertura Rotina &lt; 2 anos'!J31</f>
        <v>0.9922360248447204</v>
      </c>
      <c r="G31" s="7">
        <f>'Cobertura Rotina &lt; 2 anos'!L31</f>
        <v>1.0714285714285714</v>
      </c>
      <c r="H31" s="7">
        <f>'Cobertura Rotina &lt; 2 anos'!V31</f>
        <v>1.0481366459627328</v>
      </c>
      <c r="I31" s="7">
        <f>'Cobertura Rotina &lt; 2 anos'!P31</f>
        <v>1.0434782608695652</v>
      </c>
      <c r="J31" s="7">
        <f>'Cobertura Rotina &lt; 2 anos'!R31</f>
        <v>0.96894409937888193</v>
      </c>
      <c r="K31" s="7">
        <f>'Cobertura Rotina &lt; 2 anos'!T31</f>
        <v>1.0667701863354035</v>
      </c>
      <c r="L31" s="7">
        <f>'Cobertura Rotina &lt; 2 anos'!X31</f>
        <v>1.0341614906832297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7">
        <f>'Cobertura Rotina &lt; 2 anos'!F32</f>
        <v>0.73469387755102045</v>
      </c>
      <c r="D32" s="7">
        <f>'Cobertura Rotina &lt; 2 anos'!N32</f>
        <v>0.83965014577259478</v>
      </c>
      <c r="E32" s="7">
        <f>'Cobertura Rotina &lt; 2 anos'!H32</f>
        <v>0.76967930029154519</v>
      </c>
      <c r="F32" s="7">
        <f>'Cobertura Rotina &lt; 2 anos'!J32</f>
        <v>0.76967930029154519</v>
      </c>
      <c r="G32" s="7">
        <f>'Cobertura Rotina &lt; 2 anos'!L32</f>
        <v>0.85131195335276966</v>
      </c>
      <c r="H32" s="7">
        <f>'Cobertura Rotina &lt; 2 anos'!V32</f>
        <v>0.95626822157434399</v>
      </c>
      <c r="I32" s="7">
        <f>'Cobertura Rotina &lt; 2 anos'!P32</f>
        <v>0.83965014577259478</v>
      </c>
      <c r="J32" s="7">
        <f>'Cobertura Rotina &lt; 2 anos'!R32</f>
        <v>0.76967930029154519</v>
      </c>
      <c r="K32" s="7">
        <f>'Cobertura Rotina &lt; 2 anos'!T32</f>
        <v>0.89795918367346939</v>
      </c>
      <c r="L32" s="7">
        <f>'Cobertura Rotina &lt; 2 anos'!X32</f>
        <v>0.88629737609329451</v>
      </c>
      <c r="M32" s="2">
        <f t="shared" si="0"/>
        <v>0</v>
      </c>
      <c r="N32" s="2">
        <f t="shared" si="1"/>
        <v>1</v>
      </c>
      <c r="O32" s="2">
        <f t="shared" si="2"/>
        <v>1</v>
      </c>
      <c r="P32" s="2">
        <f t="shared" si="3"/>
        <v>1</v>
      </c>
    </row>
    <row r="33" spans="1:16" x14ac:dyDescent="0.25">
      <c r="A33" s="2" t="s">
        <v>5</v>
      </c>
      <c r="B33" s="2" t="s">
        <v>37</v>
      </c>
      <c r="C33" s="7">
        <f>'Cobertura Rotina &lt; 2 anos'!F33</f>
        <v>0.64615384615384608</v>
      </c>
      <c r="D33" s="7">
        <f>'Cobertura Rotina &lt; 2 anos'!N33</f>
        <v>0.81758241758241745</v>
      </c>
      <c r="E33" s="7">
        <f>'Cobertura Rotina &lt; 2 anos'!H33</f>
        <v>0.712087912087912</v>
      </c>
      <c r="F33" s="7">
        <f>'Cobertura Rotina &lt; 2 anos'!J33</f>
        <v>0.76483516483516478</v>
      </c>
      <c r="G33" s="7">
        <f>'Cobertura Rotina &lt; 2 anos'!L33</f>
        <v>0.77802197802197792</v>
      </c>
      <c r="H33" s="7">
        <f>'Cobertura Rotina &lt; 2 anos'!V33</f>
        <v>0.93626373626373616</v>
      </c>
      <c r="I33" s="7">
        <f>'Cobertura Rotina &lt; 2 anos'!P33</f>
        <v>0.80439560439560431</v>
      </c>
      <c r="J33" s="7">
        <f>'Cobertura Rotina &lt; 2 anos'!R33</f>
        <v>0.80439560439560431</v>
      </c>
      <c r="K33" s="7">
        <f>'Cobertura Rotina &lt; 2 anos'!T33</f>
        <v>0.97582417582417569</v>
      </c>
      <c r="L33" s="7">
        <f>'Cobertura Rotina &lt; 2 anos'!X33</f>
        <v>1.0549450549450547</v>
      </c>
      <c r="M33" s="2">
        <f t="shared" si="0"/>
        <v>0</v>
      </c>
      <c r="N33" s="2">
        <f t="shared" si="1"/>
        <v>2</v>
      </c>
      <c r="O33" s="2">
        <f t="shared" si="2"/>
        <v>2</v>
      </c>
      <c r="P33" s="2">
        <f t="shared" si="3"/>
        <v>0</v>
      </c>
    </row>
    <row r="34" spans="1:16" x14ac:dyDescent="0.25">
      <c r="A34" s="2" t="s">
        <v>5</v>
      </c>
      <c r="B34" s="2" t="s">
        <v>38</v>
      </c>
      <c r="C34" s="7">
        <f>'Cobertura Rotina &lt; 2 anos'!F34</f>
        <v>0.595641646489104</v>
      </c>
      <c r="D34" s="7">
        <f>'Cobertura Rotina &lt; 2 anos'!N34</f>
        <v>1.191283292978208</v>
      </c>
      <c r="E34" s="7">
        <f>'Cobertura Rotina &lt; 2 anos'!H34</f>
        <v>0.90072639225181583</v>
      </c>
      <c r="F34" s="7">
        <f>'Cobertura Rotina &lt; 2 anos'!J34</f>
        <v>0.90072639225181583</v>
      </c>
      <c r="G34" s="7">
        <f>'Cobertura Rotina &lt; 2 anos'!L34</f>
        <v>1.1767554479418885</v>
      </c>
      <c r="H34" s="7">
        <f>'Cobertura Rotina &lt; 2 anos'!V34</f>
        <v>1.0460048426150119</v>
      </c>
      <c r="I34" s="7">
        <f>'Cobertura Rotina &lt; 2 anos'!P34</f>
        <v>1.0750605326876512</v>
      </c>
      <c r="J34" s="7">
        <f>'Cobertura Rotina &lt; 2 anos'!R34</f>
        <v>1.0314769975786924</v>
      </c>
      <c r="K34" s="7">
        <f>'Cobertura Rotina &lt; 2 anos'!T34</f>
        <v>0.97336561743341388</v>
      </c>
      <c r="L34" s="7">
        <f>'Cobertura Rotina &lt; 2 anos'!X34</f>
        <v>0.85714285714285698</v>
      </c>
      <c r="M34" s="2">
        <f t="shared" ref="M34:M65" si="4">COUNTIF(C34:D34,"&gt;=0,9")</f>
        <v>1</v>
      </c>
      <c r="N34" s="2">
        <f t="shared" ref="N34:N65" si="5">COUNTIFS(E34:L34,"&gt;=0,95")</f>
        <v>5</v>
      </c>
      <c r="O34" s="2">
        <f t="shared" si="2"/>
        <v>6</v>
      </c>
      <c r="P34" s="2">
        <f t="shared" si="3"/>
        <v>2</v>
      </c>
    </row>
    <row r="35" spans="1:16" x14ac:dyDescent="0.25">
      <c r="A35" s="2" t="s">
        <v>5</v>
      </c>
      <c r="B35" s="2" t="s">
        <v>39</v>
      </c>
      <c r="C35" s="7">
        <f>'Cobertura Rotina &lt; 2 anos'!F35</f>
        <v>0.98643256185155637</v>
      </c>
      <c r="D35" s="7">
        <f>'Cobertura Rotina &lt; 2 anos'!N35</f>
        <v>1.005586592178771</v>
      </c>
      <c r="E35" s="7">
        <f>'Cobertura Rotina &lt; 2 anos'!H35</f>
        <v>0.94812450119712699</v>
      </c>
      <c r="F35" s="7">
        <f>'Cobertura Rotina &lt; 2 anos'!J35</f>
        <v>0.93854748603351967</v>
      </c>
      <c r="G35" s="7">
        <f>'Cobertura Rotina &lt; 2 anos'!L35</f>
        <v>1.0822027134876298</v>
      </c>
      <c r="H35" s="7">
        <f>'Cobertura Rotina &lt; 2 anos'!V35</f>
        <v>0.96727853152434162</v>
      </c>
      <c r="I35" s="7">
        <f>'Cobertura Rotina &lt; 2 anos'!P35</f>
        <v>0.90981644054269761</v>
      </c>
      <c r="J35" s="7">
        <f>'Cobertura Rotina &lt; 2 anos'!R35</f>
        <v>1.005586592178771</v>
      </c>
      <c r="K35" s="7">
        <f>'Cobertura Rotina &lt; 2 anos'!T35</f>
        <v>1.1492418196328811</v>
      </c>
      <c r="L35" s="7">
        <f>'Cobertura Rotina &lt; 2 anos'!X35</f>
        <v>1.0151636073423784</v>
      </c>
      <c r="M35" s="2">
        <f t="shared" si="4"/>
        <v>2</v>
      </c>
      <c r="N35" s="2">
        <f t="shared" si="5"/>
        <v>5</v>
      </c>
      <c r="O35" s="2">
        <f t="shared" si="2"/>
        <v>7</v>
      </c>
      <c r="P35" s="2">
        <f t="shared" si="3"/>
        <v>2</v>
      </c>
    </row>
    <row r="36" spans="1:16" x14ac:dyDescent="0.25">
      <c r="A36" s="2" t="s">
        <v>2</v>
      </c>
      <c r="B36" s="2" t="s">
        <v>40</v>
      </c>
      <c r="C36" s="7">
        <f>'Cobertura Rotina &lt; 2 anos'!F36</f>
        <v>0.89336016096579463</v>
      </c>
      <c r="D36" s="7">
        <f>'Cobertura Rotina &lt; 2 anos'!N36</f>
        <v>1.0865191146881286</v>
      </c>
      <c r="E36" s="7">
        <f>'Cobertura Rotina &lt; 2 anos'!H36</f>
        <v>1.0985915492957745</v>
      </c>
      <c r="F36" s="7">
        <f>'Cobertura Rotina &lt; 2 anos'!J36</f>
        <v>1.0985915492957745</v>
      </c>
      <c r="G36" s="7">
        <f>'Cobertura Rotina &lt; 2 anos'!L36</f>
        <v>1.0623742454728369</v>
      </c>
      <c r="H36" s="7">
        <f>'Cobertura Rotina &lt; 2 anos'!V36</f>
        <v>0.92957746478873227</v>
      </c>
      <c r="I36" s="7">
        <f>'Cobertura Rotina &lt; 2 anos'!P36</f>
        <v>1.1227364185110662</v>
      </c>
      <c r="J36" s="7">
        <f>'Cobertura Rotina &lt; 2 anos'!R36</f>
        <v>0.9899396378269617</v>
      </c>
      <c r="K36" s="7">
        <f>'Cobertura Rotina &lt; 2 anos'!T36</f>
        <v>0.94164989939637811</v>
      </c>
      <c r="L36" s="7">
        <f>'Cobertura Rotina &lt; 2 anos'!X36</f>
        <v>0.96579476861166991</v>
      </c>
      <c r="M36" s="2">
        <f t="shared" si="4"/>
        <v>1</v>
      </c>
      <c r="N36" s="2">
        <f t="shared" si="5"/>
        <v>6</v>
      </c>
      <c r="O36" s="2">
        <f t="shared" si="2"/>
        <v>7</v>
      </c>
      <c r="P36" s="2">
        <f t="shared" si="3"/>
        <v>3</v>
      </c>
    </row>
    <row r="37" spans="1:16" x14ac:dyDescent="0.25">
      <c r="A37" s="2" t="s">
        <v>5</v>
      </c>
      <c r="B37" s="2" t="s">
        <v>41</v>
      </c>
      <c r="C37" s="7">
        <f>'Cobertura Rotina &lt; 2 anos'!F37</f>
        <v>0.55498458376156212</v>
      </c>
      <c r="D37" s="7">
        <f>'Cobertura Rotina &lt; 2 anos'!N37</f>
        <v>0.82014388489208623</v>
      </c>
      <c r="E37" s="7">
        <f>'Cobertura Rotina &lt; 2 anos'!H37</f>
        <v>0.83864337101747166</v>
      </c>
      <c r="F37" s="7">
        <f>'Cobertura Rotina &lt; 2 anos'!J37</f>
        <v>0.79856115107913661</v>
      </c>
      <c r="G37" s="7">
        <f>'Cobertura Rotina &lt; 2 anos'!L37</f>
        <v>0.84172661870503585</v>
      </c>
      <c r="H37" s="7">
        <f>'Cobertura Rotina &lt; 2 anos'!V37</f>
        <v>0.75539568345323738</v>
      </c>
      <c r="I37" s="7">
        <f>'Cobertura Rotina &lt; 2 anos'!P37</f>
        <v>0.7461459403905446</v>
      </c>
      <c r="J37" s="7">
        <f>'Cobertura Rotina &lt; 2 anos'!R37</f>
        <v>0.62281603288797527</v>
      </c>
      <c r="K37" s="7">
        <f>'Cobertura Rotina &lt; 2 anos'!T37</f>
        <v>0.64748201438848918</v>
      </c>
      <c r="L37" s="7">
        <f>'Cobertura Rotina &lt; 2 anos'!X37</f>
        <v>0.49331963001027745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7">
        <f>'Cobertura Rotina &lt; 2 anos'!F38</f>
        <v>1.087912087912088</v>
      </c>
      <c r="D38" s="7">
        <f>'Cobertura Rotina &lt; 2 anos'!N38</f>
        <v>1.087912087912088</v>
      </c>
      <c r="E38" s="7">
        <f>'Cobertura Rotina &lt; 2 anos'!H38</f>
        <v>1.0054945054945055</v>
      </c>
      <c r="F38" s="7">
        <f>'Cobertura Rotina &lt; 2 anos'!J38</f>
        <v>1.0054945054945055</v>
      </c>
      <c r="G38" s="7">
        <f>'Cobertura Rotina &lt; 2 anos'!L38</f>
        <v>1.0219780219780221</v>
      </c>
      <c r="H38" s="7">
        <f>'Cobertura Rotina &lt; 2 anos'!V38</f>
        <v>1.2527472527472527</v>
      </c>
      <c r="I38" s="7">
        <f>'Cobertura Rotina &lt; 2 anos'!P38</f>
        <v>1.0054945054945055</v>
      </c>
      <c r="J38" s="7">
        <f>'Cobertura Rotina &lt; 2 anos'!R38</f>
        <v>1.1208791208791209</v>
      </c>
      <c r="K38" s="7">
        <f>'Cobertura Rotina &lt; 2 anos'!T38</f>
        <v>1.0054945054945055</v>
      </c>
      <c r="L38" s="7">
        <f>'Cobertura Rotina &lt; 2 anos'!X38</f>
        <v>1.0054945054945055</v>
      </c>
      <c r="M38" s="2">
        <f t="shared" si="4"/>
        <v>2</v>
      </c>
      <c r="N38" s="2">
        <f t="shared" si="5"/>
        <v>8</v>
      </c>
      <c r="O38" s="2">
        <f t="shared" si="2"/>
        <v>10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7">
        <f>'Cobertura Rotina &lt; 2 anos'!F39</f>
        <v>0.84561178731582332</v>
      </c>
      <c r="D39" s="7">
        <f>'Cobertura Rotina &lt; 2 anos'!N39</f>
        <v>0.85329916720051258</v>
      </c>
      <c r="E39" s="7">
        <f>'Cobertura Rotina &lt; 2 anos'!H39</f>
        <v>0.7956438180653429</v>
      </c>
      <c r="F39" s="7">
        <f>'Cobertura Rotina &lt; 2 anos'!J39</f>
        <v>0.79180012812299816</v>
      </c>
      <c r="G39" s="7">
        <f>'Cobertura Rotina &lt; 2 anos'!L39</f>
        <v>0.86867392696989121</v>
      </c>
      <c r="H39" s="7">
        <f>'Cobertura Rotina &lt; 2 anos'!V39</f>
        <v>0.749519538757207</v>
      </c>
      <c r="I39" s="7">
        <f>'Cobertura Rotina &lt; 2 anos'!P39</f>
        <v>0.86483023702754658</v>
      </c>
      <c r="J39" s="7">
        <f>'Cobertura Rotina &lt; 2 anos'!R39</f>
        <v>0.74183215887251774</v>
      </c>
      <c r="K39" s="7">
        <f>'Cobertura Rotina &lt; 2 anos'!T39</f>
        <v>0.85329916720051258</v>
      </c>
      <c r="L39" s="7">
        <f>'Cobertura Rotina &lt; 2 anos'!X39</f>
        <v>0.83023702754644468</v>
      </c>
      <c r="M39" s="2">
        <f t="shared" si="4"/>
        <v>0</v>
      </c>
      <c r="N39" s="2">
        <f t="shared" si="5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7">
        <f>'Cobertura Rotina &lt; 2 anos'!F40</f>
        <v>0.8326530612244899</v>
      </c>
      <c r="D40" s="7">
        <f>'Cobertura Rotina &lt; 2 anos'!N40</f>
        <v>0.97959183673469397</v>
      </c>
      <c r="E40" s="7">
        <f>'Cobertura Rotina &lt; 2 anos'!H40</f>
        <v>0.9607535321821038</v>
      </c>
      <c r="F40" s="7">
        <f>'Cobertura Rotina &lt; 2 anos'!J40</f>
        <v>0.96452119309262185</v>
      </c>
      <c r="G40" s="7">
        <f>'Cobertura Rotina &lt; 2 anos'!L40</f>
        <v>1.0097331240188385</v>
      </c>
      <c r="H40" s="7">
        <f>'Cobertura Rotina &lt; 2 anos'!V40</f>
        <v>1.0587127158555731</v>
      </c>
      <c r="I40" s="7">
        <f>'Cobertura Rotina &lt; 2 anos'!P40</f>
        <v>0.94191522762951352</v>
      </c>
      <c r="J40" s="7">
        <f>'Cobertura Rotina &lt; 2 anos'!R40</f>
        <v>0.87409733124018851</v>
      </c>
      <c r="K40" s="7">
        <f>'Cobertura Rotina &lt; 2 anos'!T40</f>
        <v>0.94945054945054963</v>
      </c>
      <c r="L40" s="7">
        <f>'Cobertura Rotina &lt; 2 anos'!X40</f>
        <v>0.82511773940345379</v>
      </c>
      <c r="M40" s="2">
        <f t="shared" si="4"/>
        <v>1</v>
      </c>
      <c r="N40" s="2">
        <f t="shared" si="5"/>
        <v>4</v>
      </c>
      <c r="O40" s="2">
        <f t="shared" si="2"/>
        <v>5</v>
      </c>
      <c r="P40" s="2">
        <f t="shared" si="3"/>
        <v>4</v>
      </c>
    </row>
    <row r="41" spans="1:16" x14ac:dyDescent="0.25">
      <c r="A41" s="2" t="s">
        <v>5</v>
      </c>
      <c r="B41" s="2" t="s">
        <v>45</v>
      </c>
      <c r="C41" s="7">
        <f>'Cobertura Rotina &lt; 2 anos'!F41</f>
        <v>0.36571428571428571</v>
      </c>
      <c r="D41" s="7">
        <f>'Cobertura Rotina &lt; 2 anos'!N41</f>
        <v>0.98285714285714287</v>
      </c>
      <c r="E41" s="7">
        <f>'Cobertura Rotina &lt; 2 anos'!H41</f>
        <v>0.94857142857142862</v>
      </c>
      <c r="F41" s="7">
        <f>'Cobertura Rotina &lt; 2 anos'!J41</f>
        <v>0.98285714285714287</v>
      </c>
      <c r="G41" s="7">
        <f>'Cobertura Rotina &lt; 2 anos'!L41</f>
        <v>1.0628571428571429</v>
      </c>
      <c r="H41" s="7">
        <f>'Cobertura Rotina &lt; 2 anos'!V41</f>
        <v>0.97142857142857142</v>
      </c>
      <c r="I41" s="7">
        <f>'Cobertura Rotina &lt; 2 anos'!P41</f>
        <v>1.0057142857142858</v>
      </c>
      <c r="J41" s="7">
        <f>'Cobertura Rotina &lt; 2 anos'!R41</f>
        <v>0.89142857142857146</v>
      </c>
      <c r="K41" s="7">
        <f>'Cobertura Rotina &lt; 2 anos'!T41</f>
        <v>0.94857142857142862</v>
      </c>
      <c r="L41" s="7">
        <f>'Cobertura Rotina &lt; 2 anos'!X41</f>
        <v>0.8571428571428571</v>
      </c>
      <c r="M41" s="2">
        <f t="shared" si="4"/>
        <v>1</v>
      </c>
      <c r="N41" s="2">
        <f t="shared" si="5"/>
        <v>4</v>
      </c>
      <c r="O41" s="2">
        <f t="shared" si="2"/>
        <v>5</v>
      </c>
      <c r="P41" s="2">
        <f t="shared" si="3"/>
        <v>3</v>
      </c>
    </row>
    <row r="42" spans="1:16" x14ac:dyDescent="0.25">
      <c r="A42" s="2" t="s">
        <v>2</v>
      </c>
      <c r="B42" s="2" t="s">
        <v>46</v>
      </c>
      <c r="C42" s="7">
        <f>'Cobertura Rotina &lt; 2 anos'!F42</f>
        <v>0.96428571428571419</v>
      </c>
      <c r="D42" s="7">
        <f>'Cobertura Rotina &lt; 2 anos'!N42</f>
        <v>0.97499999999999987</v>
      </c>
      <c r="E42" s="7">
        <f>'Cobertura Rotina &lt; 2 anos'!H42</f>
        <v>0.89999999999999991</v>
      </c>
      <c r="F42" s="7">
        <f>'Cobertura Rotina &lt; 2 anos'!J42</f>
        <v>0.88928571428571423</v>
      </c>
      <c r="G42" s="7">
        <f>'Cobertura Rotina &lt; 2 anos'!L42</f>
        <v>0.99642857142857133</v>
      </c>
      <c r="H42" s="7">
        <f>'Cobertura Rotina &lt; 2 anos'!V42</f>
        <v>0.97499999999999987</v>
      </c>
      <c r="I42" s="7">
        <f>'Cobertura Rotina &lt; 2 anos'!P42</f>
        <v>0.89999999999999991</v>
      </c>
      <c r="J42" s="7">
        <f>'Cobertura Rotina &lt; 2 anos'!R42</f>
        <v>0.84642857142857131</v>
      </c>
      <c r="K42" s="7">
        <f>'Cobertura Rotina &lt; 2 anos'!T42</f>
        <v>0.86785714285714277</v>
      </c>
      <c r="L42" s="7">
        <f>'Cobertura Rotina &lt; 2 anos'!X42</f>
        <v>0.88928571428571423</v>
      </c>
      <c r="M42" s="2">
        <f t="shared" si="4"/>
        <v>2</v>
      </c>
      <c r="N42" s="2">
        <f t="shared" si="5"/>
        <v>2</v>
      </c>
      <c r="O42" s="2">
        <f t="shared" si="2"/>
        <v>4</v>
      </c>
      <c r="P42" s="2">
        <f t="shared" si="3"/>
        <v>2</v>
      </c>
    </row>
    <row r="43" spans="1:16" x14ac:dyDescent="0.25">
      <c r="A43" s="2" t="s">
        <v>2</v>
      </c>
      <c r="B43" s="2" t="s">
        <v>47</v>
      </c>
      <c r="C43" s="7">
        <f>'Cobertura Rotina &lt; 2 anos'!F43</f>
        <v>1.3035714285714286</v>
      </c>
      <c r="D43" s="7">
        <f>'Cobertura Rotina &lt; 2 anos'!N43</f>
        <v>1.3035714285714286</v>
      </c>
      <c r="E43" s="7">
        <f>'Cobertura Rotina &lt; 2 anos'!H43</f>
        <v>0.875</v>
      </c>
      <c r="F43" s="7">
        <f>'Cobertura Rotina &lt; 2 anos'!J43</f>
        <v>0.8571428571428571</v>
      </c>
      <c r="G43" s="7">
        <f>'Cobertura Rotina &lt; 2 anos'!L43</f>
        <v>1.3035714285714286</v>
      </c>
      <c r="H43" s="7">
        <f>'Cobertura Rotina &lt; 2 anos'!V43</f>
        <v>1.1607142857142858</v>
      </c>
      <c r="I43" s="7">
        <f>'Cobertura Rotina &lt; 2 anos'!P43</f>
        <v>1.1428571428571428</v>
      </c>
      <c r="J43" s="7">
        <f>'Cobertura Rotina &lt; 2 anos'!R43</f>
        <v>0.9285714285714286</v>
      </c>
      <c r="K43" s="7">
        <f>'Cobertura Rotina &lt; 2 anos'!T43</f>
        <v>0.8928571428571429</v>
      </c>
      <c r="L43" s="7">
        <f>'Cobertura Rotina &lt; 2 anos'!X43</f>
        <v>0.9285714285714286</v>
      </c>
      <c r="M43" s="2">
        <f t="shared" si="4"/>
        <v>2</v>
      </c>
      <c r="N43" s="2">
        <f t="shared" si="5"/>
        <v>3</v>
      </c>
      <c r="O43" s="2">
        <f t="shared" si="2"/>
        <v>5</v>
      </c>
      <c r="P43" s="2">
        <f t="shared" si="3"/>
        <v>2</v>
      </c>
    </row>
    <row r="44" spans="1:16" x14ac:dyDescent="0.25">
      <c r="A44" s="2" t="s">
        <v>4</v>
      </c>
      <c r="B44" s="2" t="s">
        <v>48</v>
      </c>
      <c r="C44" s="7">
        <f>'Cobertura Rotina &lt; 2 anos'!F44</f>
        <v>1.0855392693064976</v>
      </c>
      <c r="D44" s="7">
        <f>'Cobertura Rotina &lt; 2 anos'!N44</f>
        <v>0.7974185079851237</v>
      </c>
      <c r="E44" s="7">
        <f>'Cobertura Rotina &lt; 2 anos'!H44</f>
        <v>0.77247866987530089</v>
      </c>
      <c r="F44" s="7">
        <f>'Cobertura Rotina &lt; 2 anos'!J44</f>
        <v>0.76329030846641877</v>
      </c>
      <c r="G44" s="7">
        <f>'Cobertura Rotina &lt; 2 anos'!L44</f>
        <v>0.81645154233209372</v>
      </c>
      <c r="H44" s="7">
        <f>'Cobertura Rotina &lt; 2 anos'!V44</f>
        <v>0.84336031502953412</v>
      </c>
      <c r="I44" s="7">
        <f>'Cobertura Rotina &lt; 2 anos'!P44</f>
        <v>0.79019908116385917</v>
      </c>
      <c r="J44" s="7">
        <f>'Cobertura Rotina &lt; 2 anos'!R44</f>
        <v>0.73638153576897847</v>
      </c>
      <c r="K44" s="7">
        <f>'Cobertura Rotina &lt; 2 anos'!T44</f>
        <v>0.77510391599212436</v>
      </c>
      <c r="L44" s="7">
        <f>'Cobertura Rotina &lt; 2 anos'!X44</f>
        <v>0.71734850142200834</v>
      </c>
      <c r="M44" s="2">
        <f t="shared" si="4"/>
        <v>1</v>
      </c>
      <c r="N44" s="2">
        <f t="shared" si="5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7">
        <f>'Cobertura Rotina &lt; 2 anos'!F45</f>
        <v>0.56157635467980294</v>
      </c>
      <c r="D45" s="7">
        <f>'Cobertura Rotina &lt; 2 anos'!N45</f>
        <v>0.92610837438423643</v>
      </c>
      <c r="E45" s="7">
        <f>'Cobertura Rotina &lt; 2 anos'!H45</f>
        <v>0.81773399014778325</v>
      </c>
      <c r="F45" s="7">
        <f>'Cobertura Rotina &lt; 2 anos'!J45</f>
        <v>0.80788177339901479</v>
      </c>
      <c r="G45" s="7">
        <f>'Cobertura Rotina &lt; 2 anos'!L45</f>
        <v>0.92610837438423643</v>
      </c>
      <c r="H45" s="7">
        <f>'Cobertura Rotina &lt; 2 anos'!V45</f>
        <v>0.80788177339901479</v>
      </c>
      <c r="I45" s="7">
        <f>'Cobertura Rotina &lt; 2 anos'!P45</f>
        <v>0.82758620689655171</v>
      </c>
      <c r="J45" s="7">
        <f>'Cobertura Rotina &lt; 2 anos'!R45</f>
        <v>0.72906403940886699</v>
      </c>
      <c r="K45" s="7">
        <f>'Cobertura Rotina &lt; 2 anos'!T45</f>
        <v>0.75862068965517238</v>
      </c>
      <c r="L45" s="7">
        <f>'Cobertura Rotina &lt; 2 anos'!X45</f>
        <v>0.77832512315270941</v>
      </c>
      <c r="M45" s="2">
        <f t="shared" si="4"/>
        <v>1</v>
      </c>
      <c r="N45" s="2">
        <f t="shared" si="5"/>
        <v>0</v>
      </c>
      <c r="O45" s="2">
        <f t="shared" si="2"/>
        <v>1</v>
      </c>
      <c r="P45" s="2">
        <f t="shared" si="3"/>
        <v>0</v>
      </c>
    </row>
    <row r="46" spans="1:16" x14ac:dyDescent="0.25">
      <c r="A46" s="2" t="s">
        <v>5</v>
      </c>
      <c r="B46" s="2" t="s">
        <v>50</v>
      </c>
      <c r="C46" s="7">
        <f>'Cobertura Rotina &lt; 2 anos'!F46</f>
        <v>0.72515239862178649</v>
      </c>
      <c r="D46" s="7">
        <f>'Cobertura Rotina &lt; 2 anos'!N46</f>
        <v>0.95096739994699186</v>
      </c>
      <c r="E46" s="7">
        <f>'Cobertura Rotina &lt; 2 anos'!H46</f>
        <v>0.93824542804134647</v>
      </c>
      <c r="F46" s="7">
        <f>'Cobertura Rotina &lt; 2 anos'!J46</f>
        <v>0.94778690697058054</v>
      </c>
      <c r="G46" s="7">
        <f>'Cobertura Rotina &lt; 2 anos'!L46</f>
        <v>0.96686986482904858</v>
      </c>
      <c r="H46" s="7">
        <f>'Cobertura Rotina &lt; 2 anos'!V46</f>
        <v>0.97005035780546001</v>
      </c>
      <c r="I46" s="7">
        <f>'Cobertura Rotina &lt; 2 anos'!P46</f>
        <v>0.90326000530082173</v>
      </c>
      <c r="J46" s="7">
        <f>'Cobertura Rotina &lt; 2 anos'!R46</f>
        <v>0.74423535648025452</v>
      </c>
      <c r="K46" s="7">
        <f>'Cobertura Rotina &lt; 2 anos'!T46</f>
        <v>0.91916247018287844</v>
      </c>
      <c r="L46" s="7">
        <f>'Cobertura Rotina &lt; 2 anos'!X46</f>
        <v>0.82374768089053818</v>
      </c>
      <c r="M46" s="2">
        <f t="shared" si="4"/>
        <v>1</v>
      </c>
      <c r="N46" s="2">
        <f t="shared" si="5"/>
        <v>2</v>
      </c>
      <c r="O46" s="2">
        <f t="shared" si="2"/>
        <v>3</v>
      </c>
      <c r="P46" s="2">
        <f t="shared" si="3"/>
        <v>2</v>
      </c>
    </row>
    <row r="47" spans="1:16" x14ac:dyDescent="0.25">
      <c r="A47" s="2" t="s">
        <v>2</v>
      </c>
      <c r="B47" s="2" t="s">
        <v>51</v>
      </c>
      <c r="C47" s="7">
        <f>'Cobertura Rotina &lt; 2 anos'!F47</f>
        <v>0.3098106712564544</v>
      </c>
      <c r="D47" s="7">
        <f>'Cobertura Rotina &lt; 2 anos'!N47</f>
        <v>0.80550774526678137</v>
      </c>
      <c r="E47" s="7">
        <f>'Cobertura Rotina &lt; 2 anos'!H47</f>
        <v>0.74354561101549055</v>
      </c>
      <c r="F47" s="7">
        <f>'Cobertura Rotina &lt; 2 anos'!J47</f>
        <v>0.73666092943201378</v>
      </c>
      <c r="G47" s="7">
        <f>'Cobertura Rotina &lt; 2 anos'!L47</f>
        <v>0.83993115318416522</v>
      </c>
      <c r="H47" s="7">
        <f>'Cobertura Rotina &lt; 2 anos'!V47</f>
        <v>0.92254733218588636</v>
      </c>
      <c r="I47" s="7">
        <f>'Cobertura Rotina &lt; 2 anos'!P47</f>
        <v>0.79173838209982783</v>
      </c>
      <c r="J47" s="7">
        <f>'Cobertura Rotina &lt; 2 anos'!R47</f>
        <v>0.66092943201376941</v>
      </c>
      <c r="K47" s="7">
        <f>'Cobertura Rotina &lt; 2 anos'!T47</f>
        <v>1.0602409638554218</v>
      </c>
      <c r="L47" s="7">
        <f>'Cobertura Rotina &lt; 2 anos'!X47</f>
        <v>0.78485370051635117</v>
      </c>
      <c r="M47" s="2">
        <f t="shared" si="4"/>
        <v>0</v>
      </c>
      <c r="N47" s="2">
        <f t="shared" si="5"/>
        <v>1</v>
      </c>
      <c r="O47" s="2">
        <f t="shared" si="2"/>
        <v>1</v>
      </c>
      <c r="P47" s="2">
        <f t="shared" si="3"/>
        <v>0</v>
      </c>
    </row>
    <row r="48" spans="1:16" x14ac:dyDescent="0.25">
      <c r="A48" s="2" t="s">
        <v>4</v>
      </c>
      <c r="B48" s="2" t="s">
        <v>52</v>
      </c>
      <c r="C48" s="7">
        <f>'Cobertura Rotina &lt; 2 anos'!F48</f>
        <v>0.41095890410958907</v>
      </c>
      <c r="D48" s="7">
        <f>'Cobertura Rotina &lt; 2 anos'!N48</f>
        <v>0.85714285714285721</v>
      </c>
      <c r="E48" s="7">
        <f>'Cobertura Rotina &lt; 2 anos'!H48</f>
        <v>0.81017612524461846</v>
      </c>
      <c r="F48" s="7">
        <f>'Cobertura Rotina &lt; 2 anos'!J48</f>
        <v>0.81017612524461846</v>
      </c>
      <c r="G48" s="7">
        <f>'Cobertura Rotina &lt; 2 anos'!L48</f>
        <v>0.86888454011741689</v>
      </c>
      <c r="H48" s="7">
        <f>'Cobertura Rotina &lt; 2 anos'!V48</f>
        <v>1.0802348336594914</v>
      </c>
      <c r="I48" s="7">
        <f>'Cobertura Rotina &lt; 2 anos'!P48</f>
        <v>0.81017612524461846</v>
      </c>
      <c r="J48" s="7">
        <f>'Cobertura Rotina &lt; 2 anos'!R48</f>
        <v>0.96281800391389438</v>
      </c>
      <c r="K48" s="7">
        <f>'Cobertura Rotina &lt; 2 anos'!T48</f>
        <v>1.0332681017612526</v>
      </c>
      <c r="L48" s="7">
        <f>'Cobertura Rotina &lt; 2 anos'!X48</f>
        <v>1.0097847358121332</v>
      </c>
      <c r="M48" s="2">
        <f t="shared" si="4"/>
        <v>0</v>
      </c>
      <c r="N48" s="2">
        <f t="shared" si="5"/>
        <v>4</v>
      </c>
      <c r="O48" s="2">
        <f t="shared" si="2"/>
        <v>4</v>
      </c>
      <c r="P48" s="2">
        <f t="shared" si="3"/>
        <v>1</v>
      </c>
    </row>
    <row r="49" spans="1:16" x14ac:dyDescent="0.25">
      <c r="A49" s="2" t="s">
        <v>5</v>
      </c>
      <c r="B49" s="2" t="s">
        <v>53</v>
      </c>
      <c r="C49" s="7">
        <f>'Cobertura Rotina &lt; 2 anos'!F49</f>
        <v>0.34062354583527227</v>
      </c>
      <c r="D49" s="7">
        <f>'Cobertura Rotina &lt; 2 anos'!N49</f>
        <v>0.6365751512331318</v>
      </c>
      <c r="E49" s="7">
        <f>'Cobertura Rotina &lt; 2 anos'!H49</f>
        <v>0.69241507677989766</v>
      </c>
      <c r="F49" s="7">
        <f>'Cobertura Rotina &lt; 2 anos'!J49</f>
        <v>0.69241507677989766</v>
      </c>
      <c r="G49" s="7">
        <f>'Cobertura Rotina &lt; 2 anos'!L49</f>
        <v>0.67566309911586797</v>
      </c>
      <c r="H49" s="7">
        <f>'Cobertura Rotina &lt; 2 anos'!V49</f>
        <v>0.81526291298278275</v>
      </c>
      <c r="I49" s="7">
        <f>'Cobertura Rotina &lt; 2 anos'!P49</f>
        <v>0.65891112145183817</v>
      </c>
      <c r="J49" s="7">
        <f>'Cobertura Rotina &lt; 2 anos'!R49</f>
        <v>0.71475104699860403</v>
      </c>
      <c r="K49" s="7">
        <f>'Cobertura Rotina &lt; 2 anos'!T49</f>
        <v>0.77059097254537001</v>
      </c>
      <c r="L49" s="7">
        <f>'Cobertura Rotina &lt; 2 anos'!X49</f>
        <v>0.74267100977198708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7">
        <f>'Cobertura Rotina &lt; 2 anos'!F50</f>
        <v>0.57367829021372319</v>
      </c>
      <c r="D50" s="7">
        <f>'Cobertura Rotina &lt; 2 anos'!N50</f>
        <v>0.97862767154105723</v>
      </c>
      <c r="E50" s="7">
        <f>'Cobertura Rotina &lt; 2 anos'!H50</f>
        <v>1.0326209223847018</v>
      </c>
      <c r="F50" s="7">
        <f>'Cobertura Rotina &lt; 2 anos'!J50</f>
        <v>1.0258717660292462</v>
      </c>
      <c r="G50" s="7">
        <f>'Cobertura Rotina &lt; 2 anos'!L50</f>
        <v>0.97862767154105723</v>
      </c>
      <c r="H50" s="7">
        <f>'Cobertura Rotina &lt; 2 anos'!V50</f>
        <v>1.0258717660292462</v>
      </c>
      <c r="I50" s="7">
        <f>'Cobertura Rotina &lt; 2 anos'!P50</f>
        <v>0.93138357705286823</v>
      </c>
      <c r="J50" s="7">
        <f>'Cobertura Rotina &lt; 2 anos'!R50</f>
        <v>1.046119235095613</v>
      </c>
      <c r="K50" s="7">
        <f>'Cobertura Rotina &lt; 2 anos'!T50</f>
        <v>1.0393700787401574</v>
      </c>
      <c r="L50" s="7">
        <f>'Cobertura Rotina &lt; 2 anos'!X50</f>
        <v>0.99212598425196841</v>
      </c>
      <c r="M50" s="2">
        <f t="shared" si="4"/>
        <v>1</v>
      </c>
      <c r="N50" s="2">
        <f t="shared" si="5"/>
        <v>7</v>
      </c>
      <c r="O50" s="2">
        <f t="shared" si="2"/>
        <v>8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7">
        <f>'Cobertura Rotina &lt; 2 anos'!F51</f>
        <v>3.9408866995073892E-2</v>
      </c>
      <c r="D51" s="7">
        <f>'Cobertura Rotina &lt; 2 anos'!N51</f>
        <v>0.66995073891625612</v>
      </c>
      <c r="E51" s="7">
        <f>'Cobertura Rotina &lt; 2 anos'!H51</f>
        <v>0.61083743842364535</v>
      </c>
      <c r="F51" s="7">
        <f>'Cobertura Rotina &lt; 2 anos'!J51</f>
        <v>0.63054187192118227</v>
      </c>
      <c r="G51" s="7">
        <f>'Cobertura Rotina &lt; 2 anos'!L51</f>
        <v>0.68965517241379315</v>
      </c>
      <c r="H51" s="7">
        <f>'Cobertura Rotina &lt; 2 anos'!V51</f>
        <v>0.90640394088669951</v>
      </c>
      <c r="I51" s="7">
        <f>'Cobertura Rotina &lt; 2 anos'!P51</f>
        <v>0.63054187192118227</v>
      </c>
      <c r="J51" s="7">
        <f>'Cobertura Rotina &lt; 2 anos'!R51</f>
        <v>0.74876847290640391</v>
      </c>
      <c r="K51" s="7">
        <f>'Cobertura Rotina &lt; 2 anos'!T51</f>
        <v>0.80788177339901479</v>
      </c>
      <c r="L51" s="7">
        <f>'Cobertura Rotina &lt; 2 anos'!X51</f>
        <v>0.80788177339901479</v>
      </c>
      <c r="M51" s="2">
        <f t="shared" si="4"/>
        <v>0</v>
      </c>
      <c r="N51" s="2">
        <f t="shared" si="5"/>
        <v>0</v>
      </c>
      <c r="O51" s="2">
        <f t="shared" si="2"/>
        <v>0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7">
        <f>'Cobertura Rotina &lt; 2 anos'!F52</f>
        <v>1.0178571428571428</v>
      </c>
      <c r="D52" s="7">
        <f>'Cobertura Rotina &lt; 2 anos'!N52</f>
        <v>1.1696428571428572</v>
      </c>
      <c r="E52" s="7">
        <f>'Cobertura Rotina &lt; 2 anos'!H52</f>
        <v>1.0446428571428572</v>
      </c>
      <c r="F52" s="7">
        <f>'Cobertura Rotina &lt; 2 anos'!J52</f>
        <v>1.0357142857142858</v>
      </c>
      <c r="G52" s="7">
        <f>'Cobertura Rotina &lt; 2 anos'!L52</f>
        <v>1.1875</v>
      </c>
      <c r="H52" s="7">
        <f>'Cobertura Rotina &lt; 2 anos'!V52</f>
        <v>1.0267857142857142</v>
      </c>
      <c r="I52" s="7">
        <f>'Cobertura Rotina &lt; 2 anos'!P52</f>
        <v>1.0714285714285714</v>
      </c>
      <c r="J52" s="7">
        <f>'Cobertura Rotina &lt; 2 anos'!R52</f>
        <v>1.0892857142857142</v>
      </c>
      <c r="K52" s="7">
        <f>'Cobertura Rotina &lt; 2 anos'!T52</f>
        <v>1.0357142857142858</v>
      </c>
      <c r="L52" s="7">
        <f>'Cobertura Rotina &lt; 2 anos'!X52</f>
        <v>1.0357142857142858</v>
      </c>
      <c r="M52" s="2">
        <f t="shared" si="4"/>
        <v>2</v>
      </c>
      <c r="N52" s="2">
        <f t="shared" si="5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7">
        <f>'Cobertura Rotina &lt; 2 anos'!F53</f>
        <v>0.35634028892455855</v>
      </c>
      <c r="D53" s="7">
        <f>'Cobertura Rotina &lt; 2 anos'!N53</f>
        <v>0.77046548956661309</v>
      </c>
      <c r="E53" s="7">
        <f>'Cobertura Rotina &lt; 2 anos'!H53</f>
        <v>0.77046548956661309</v>
      </c>
      <c r="F53" s="7">
        <f>'Cobertura Rotina &lt; 2 anos'!J53</f>
        <v>0.77046548956661309</v>
      </c>
      <c r="G53" s="7">
        <f>'Cobertura Rotina &lt; 2 anos'!L53</f>
        <v>0.77046548956661309</v>
      </c>
      <c r="H53" s="7">
        <f>'Cobertura Rotina &lt; 2 anos'!V53</f>
        <v>1.0786516853932584</v>
      </c>
      <c r="I53" s="7">
        <f>'Cobertura Rotina &lt; 2 anos'!P53</f>
        <v>0.77046548956661309</v>
      </c>
      <c r="J53" s="7">
        <f>'Cobertura Rotina &lt; 2 anos'!R53</f>
        <v>0.90529695024077039</v>
      </c>
      <c r="K53" s="7">
        <f>'Cobertura Rotina &lt; 2 anos'!T53</f>
        <v>1.0979133226324236</v>
      </c>
      <c r="L53" s="7">
        <f>'Cobertura Rotina &lt; 2 anos'!X53</f>
        <v>1.1075441412520064</v>
      </c>
      <c r="M53" s="2">
        <f t="shared" si="4"/>
        <v>0</v>
      </c>
      <c r="N53" s="2">
        <f t="shared" si="5"/>
        <v>3</v>
      </c>
      <c r="O53" s="2">
        <f t="shared" si="2"/>
        <v>3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7">
        <f>'Cobertura Rotina &lt; 2 anos'!F54</f>
        <v>0.73805888767720818</v>
      </c>
      <c r="D54" s="7">
        <f>'Cobertura Rotina &lt; 2 anos'!N54</f>
        <v>0.91864776444929108</v>
      </c>
      <c r="E54" s="7">
        <f>'Cobertura Rotina &lt; 2 anos'!H54</f>
        <v>0.91079607415485264</v>
      </c>
      <c r="F54" s="7">
        <f>'Cobertura Rotina &lt; 2 anos'!J54</f>
        <v>0.89509269356597587</v>
      </c>
      <c r="G54" s="7">
        <f>'Cobertura Rotina &lt; 2 anos'!L54</f>
        <v>0.91079607415485264</v>
      </c>
      <c r="H54" s="7">
        <f>'Cobertura Rotina &lt; 2 anos'!V54</f>
        <v>0.96837513631406746</v>
      </c>
      <c r="I54" s="7">
        <f>'Cobertura Rotina &lt; 2 anos'!P54</f>
        <v>0.94482006543075236</v>
      </c>
      <c r="J54" s="7">
        <f>'Cobertura Rotina &lt; 2 anos'!R54</f>
        <v>0.86368593238822233</v>
      </c>
      <c r="K54" s="7">
        <f>'Cobertura Rotina &lt; 2 anos'!T54</f>
        <v>0.91864776444929108</v>
      </c>
      <c r="L54" s="7">
        <f>'Cobertura Rotina &lt; 2 anos'!X54</f>
        <v>0.90032715376226813</v>
      </c>
      <c r="M54" s="2">
        <f t="shared" si="4"/>
        <v>1</v>
      </c>
      <c r="N54" s="2">
        <f t="shared" si="5"/>
        <v>1</v>
      </c>
      <c r="O54" s="2">
        <f t="shared" si="2"/>
        <v>2</v>
      </c>
      <c r="P54" s="2">
        <f t="shared" si="3"/>
        <v>1</v>
      </c>
    </row>
    <row r="55" spans="1:16" x14ac:dyDescent="0.25">
      <c r="A55" s="2" t="s">
        <v>4</v>
      </c>
      <c r="B55" s="2" t="s">
        <v>59</v>
      </c>
      <c r="C55" s="7">
        <f>'Cobertura Rotina &lt; 2 anos'!F55</f>
        <v>0.46476190476190476</v>
      </c>
      <c r="D55" s="7">
        <f>'Cobertura Rotina &lt; 2 anos'!N55</f>
        <v>0.90666666666666662</v>
      </c>
      <c r="E55" s="7">
        <f>'Cobertura Rotina &lt; 2 anos'!H55</f>
        <v>1.0133333333333334</v>
      </c>
      <c r="F55" s="7">
        <f>'Cobertura Rotina &lt; 2 anos'!J55</f>
        <v>0.99809523809523815</v>
      </c>
      <c r="G55" s="7">
        <f>'Cobertura Rotina &lt; 2 anos'!L55</f>
        <v>0.93714285714285717</v>
      </c>
      <c r="H55" s="7">
        <f>'Cobertura Rotina &lt; 2 anos'!V55</f>
        <v>0.87619047619047619</v>
      </c>
      <c r="I55" s="7">
        <f>'Cobertura Rotina &lt; 2 anos'!P55</f>
        <v>0.92952380952380953</v>
      </c>
      <c r="J55" s="7">
        <f>'Cobertura Rotina &lt; 2 anos'!R55</f>
        <v>0.98285714285714287</v>
      </c>
      <c r="K55" s="7">
        <f>'Cobertura Rotina &lt; 2 anos'!T55</f>
        <v>0.82285714285714284</v>
      </c>
      <c r="L55" s="7">
        <f>'Cobertura Rotina &lt; 2 anos'!X55</f>
        <v>0.83809523809523812</v>
      </c>
      <c r="M55" s="2">
        <f t="shared" si="4"/>
        <v>1</v>
      </c>
      <c r="N55" s="2">
        <f t="shared" si="5"/>
        <v>3</v>
      </c>
      <c r="O55" s="2">
        <f t="shared" si="2"/>
        <v>4</v>
      </c>
      <c r="P55" s="2">
        <f t="shared" si="3"/>
        <v>2</v>
      </c>
    </row>
    <row r="56" spans="1:16" x14ac:dyDescent="0.25">
      <c r="A56" s="2" t="s">
        <v>3</v>
      </c>
      <c r="B56" s="2" t="s">
        <v>60</v>
      </c>
      <c r="C56" s="7">
        <f>'Cobertura Rotina &lt; 2 anos'!F56</f>
        <v>0.17793851717902351</v>
      </c>
      <c r="D56" s="7">
        <f>'Cobertura Rotina &lt; 2 anos'!N56</f>
        <v>0.83761301989150094</v>
      </c>
      <c r="E56" s="7">
        <f>'Cobertura Rotina &lt; 2 anos'!H56</f>
        <v>0.76383363471971066</v>
      </c>
      <c r="F56" s="7">
        <f>'Cobertura Rotina &lt; 2 anos'!J56</f>
        <v>0.76383363471971066</v>
      </c>
      <c r="G56" s="7">
        <f>'Cobertura Rotina &lt; 2 anos'!L56</f>
        <v>0.8723327305605787</v>
      </c>
      <c r="H56" s="7">
        <f>'Cobertura Rotina &lt; 2 anos'!V56</f>
        <v>0.8289330922242315</v>
      </c>
      <c r="I56" s="7">
        <f>'Cobertura Rotina &lt; 2 anos'!P56</f>
        <v>0.74647377938517179</v>
      </c>
      <c r="J56" s="7">
        <f>'Cobertura Rotina &lt; 2 anos'!R56</f>
        <v>0.67269439421338162</v>
      </c>
      <c r="K56" s="7">
        <f>'Cobertura Rotina &lt; 2 anos'!T56</f>
        <v>0.86799276672694403</v>
      </c>
      <c r="L56" s="7">
        <f>'Cobertura Rotina &lt; 2 anos'!X56</f>
        <v>0.76383363471971066</v>
      </c>
      <c r="M56" s="2">
        <f t="shared" si="4"/>
        <v>0</v>
      </c>
      <c r="N56" s="2">
        <f t="shared" si="5"/>
        <v>0</v>
      </c>
      <c r="O56" s="2">
        <f t="shared" si="2"/>
        <v>0</v>
      </c>
      <c r="P56" s="2">
        <f t="shared" si="3"/>
        <v>0</v>
      </c>
    </row>
    <row r="57" spans="1:16" x14ac:dyDescent="0.25">
      <c r="A57" s="2" t="s">
        <v>3</v>
      </c>
      <c r="B57" s="2" t="s">
        <v>61</v>
      </c>
      <c r="C57" s="7">
        <f>'Cobertura Rotina &lt; 2 anos'!F57</f>
        <v>0.22857142857142856</v>
      </c>
      <c r="D57" s="7">
        <f>'Cobertura Rotina &lt; 2 anos'!N57</f>
        <v>0.65590062111801239</v>
      </c>
      <c r="E57" s="7">
        <f>'Cobertura Rotina &lt; 2 anos'!H57</f>
        <v>0.71055900621118018</v>
      </c>
      <c r="F57" s="7">
        <f>'Cobertura Rotina &lt; 2 anos'!J57</f>
        <v>0.71552795031055905</v>
      </c>
      <c r="G57" s="7">
        <f>'Cobertura Rotina &lt; 2 anos'!L57</f>
        <v>0.7055900621118012</v>
      </c>
      <c r="H57" s="7">
        <f>'Cobertura Rotina &lt; 2 anos'!V57</f>
        <v>0.91428571428571426</v>
      </c>
      <c r="I57" s="7">
        <f>'Cobertura Rotina &lt; 2 anos'!P57</f>
        <v>0.66583850931677013</v>
      </c>
      <c r="J57" s="7">
        <f>'Cobertura Rotina &lt; 2 anos'!R57</f>
        <v>0.72049689440993792</v>
      </c>
      <c r="K57" s="7">
        <f>'Cobertura Rotina &lt; 2 anos'!T57</f>
        <v>0.84472049689440998</v>
      </c>
      <c r="L57" s="7">
        <f>'Cobertura Rotina &lt; 2 anos'!X57</f>
        <v>0.78509316770186333</v>
      </c>
      <c r="M57" s="2">
        <f t="shared" si="4"/>
        <v>0</v>
      </c>
      <c r="N57" s="2">
        <f t="shared" si="5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7">
        <f>'Cobertura Rotina &lt; 2 anos'!F58</f>
        <v>0.60439560439560436</v>
      </c>
      <c r="D58" s="7">
        <f>'Cobertura Rotina &lt; 2 anos'!N58</f>
        <v>0.80769230769230771</v>
      </c>
      <c r="E58" s="7">
        <f>'Cobertura Rotina &lt; 2 anos'!H58</f>
        <v>0.92307692307692313</v>
      </c>
      <c r="F58" s="7">
        <f>'Cobertura Rotina &lt; 2 anos'!J58</f>
        <v>0.91208791208791207</v>
      </c>
      <c r="G58" s="7">
        <f>'Cobertura Rotina &lt; 2 anos'!L58</f>
        <v>0.8571428571428571</v>
      </c>
      <c r="H58" s="7">
        <f>'Cobertura Rotina &lt; 2 anos'!V58</f>
        <v>0.8351648351648352</v>
      </c>
      <c r="I58" s="7">
        <f>'Cobertura Rotina &lt; 2 anos'!P58</f>
        <v>0.80219780219780223</v>
      </c>
      <c r="J58" s="7">
        <f>'Cobertura Rotina &lt; 2 anos'!R58</f>
        <v>0.81868131868131866</v>
      </c>
      <c r="K58" s="7">
        <f>'Cobertura Rotina &lt; 2 anos'!T58</f>
        <v>0.8351648351648352</v>
      </c>
      <c r="L58" s="7">
        <f>'Cobertura Rotina &lt; 2 anos'!X58</f>
        <v>0.70879120879120883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7">
        <f>'Cobertura Rotina &lt; 2 anos'!F59</f>
        <v>5.5299539170506916E-2</v>
      </c>
      <c r="D59" s="7">
        <f>'Cobertura Rotina &lt; 2 anos'!N59</f>
        <v>1.032258064516129</v>
      </c>
      <c r="E59" s="7">
        <f>'Cobertura Rotina &lt; 2 anos'!H59</f>
        <v>0.99539170506912444</v>
      </c>
      <c r="F59" s="7">
        <f>'Cobertura Rotina &lt; 2 anos'!J59</f>
        <v>0.99539170506912444</v>
      </c>
      <c r="G59" s="7">
        <f>'Cobertura Rotina &lt; 2 anos'!L59</f>
        <v>1.032258064516129</v>
      </c>
      <c r="H59" s="7">
        <f>'Cobertura Rotina &lt; 2 anos'!V59</f>
        <v>0.92165898617511521</v>
      </c>
      <c r="I59" s="7">
        <f>'Cobertura Rotina &lt; 2 anos'!P59</f>
        <v>1.0875576036866359</v>
      </c>
      <c r="J59" s="7">
        <f>'Cobertura Rotina &lt; 2 anos'!R59</f>
        <v>0.88479262672811065</v>
      </c>
      <c r="K59" s="7">
        <f>'Cobertura Rotina &lt; 2 anos'!T59</f>
        <v>1.032258064516129</v>
      </c>
      <c r="L59" s="7">
        <f>'Cobertura Rotina &lt; 2 anos'!X59</f>
        <v>1.0506912442396312</v>
      </c>
      <c r="M59" s="2">
        <f t="shared" si="4"/>
        <v>1</v>
      </c>
      <c r="N59" s="2">
        <f t="shared" si="5"/>
        <v>6</v>
      </c>
      <c r="O59" s="2">
        <f t="shared" si="2"/>
        <v>7</v>
      </c>
      <c r="P59" s="2">
        <f t="shared" si="3"/>
        <v>3</v>
      </c>
    </row>
    <row r="60" spans="1:16" x14ac:dyDescent="0.25">
      <c r="A60" s="2" t="s">
        <v>5</v>
      </c>
      <c r="B60" s="2" t="s">
        <v>64</v>
      </c>
      <c r="C60" s="7">
        <f>'Cobertura Rotina &lt; 2 anos'!F60</f>
        <v>0.23645320197044334</v>
      </c>
      <c r="D60" s="7">
        <f>'Cobertura Rotina &lt; 2 anos'!N60</f>
        <v>0.99648135116115411</v>
      </c>
      <c r="E60" s="7">
        <f>'Cobertura Rotina &lt; 2 anos'!H60</f>
        <v>0.81914144968332159</v>
      </c>
      <c r="F60" s="7">
        <f>'Cobertura Rotina &lt; 2 anos'!J60</f>
        <v>0.81914144968332159</v>
      </c>
      <c r="G60" s="7">
        <f>'Cobertura Rotina &lt; 2 anos'!L60</f>
        <v>1.0218156228008444</v>
      </c>
      <c r="H60" s="7">
        <f>'Cobertura Rotina &lt; 2 anos'!V60</f>
        <v>0.88669950738916248</v>
      </c>
      <c r="I60" s="7">
        <f>'Cobertura Rotina &lt; 2 anos'!P60</f>
        <v>0.92047853624208298</v>
      </c>
      <c r="J60" s="7">
        <f>'Cobertura Rotina &lt; 2 anos'!R60</f>
        <v>0.81069669247009146</v>
      </c>
      <c r="K60" s="7">
        <f>'Cobertura Rotina &lt; 2 anos'!T60</f>
        <v>1.0555946516537649</v>
      </c>
      <c r="L60" s="7">
        <f>'Cobertura Rotina &lt; 2 anos'!X60</f>
        <v>0.9289232934553131</v>
      </c>
      <c r="M60" s="2">
        <f t="shared" si="4"/>
        <v>1</v>
      </c>
      <c r="N60" s="2">
        <f t="shared" si="5"/>
        <v>2</v>
      </c>
      <c r="O60" s="2">
        <f t="shared" si="2"/>
        <v>3</v>
      </c>
      <c r="P60" s="2">
        <f t="shared" si="3"/>
        <v>1</v>
      </c>
    </row>
    <row r="61" spans="1:16" x14ac:dyDescent="0.25">
      <c r="A61" s="2" t="s">
        <v>4</v>
      </c>
      <c r="B61" s="2" t="s">
        <v>65</v>
      </c>
      <c r="C61" s="7">
        <f>'Cobertura Rotina &lt; 2 anos'!F61</f>
        <v>0.26693030153237768</v>
      </c>
      <c r="D61" s="7">
        <f>'Cobertura Rotina &lt; 2 anos'!N61</f>
        <v>1.0499258526940189</v>
      </c>
      <c r="E61" s="7">
        <f>'Cobertura Rotina &lt; 2 anos'!H61</f>
        <v>0.97281265447355425</v>
      </c>
      <c r="F61" s="7">
        <f>'Cobertura Rotina &lt; 2 anos'!J61</f>
        <v>0.97874443895205154</v>
      </c>
      <c r="G61" s="7">
        <f>'Cobertura Rotina &lt; 2 anos'!L61</f>
        <v>1.032130499258527</v>
      </c>
      <c r="H61" s="7">
        <f>'Cobertura Rotina &lt; 2 anos'!V61</f>
        <v>1.1270390509144836</v>
      </c>
      <c r="I61" s="7">
        <f>'Cobertura Rotina &lt; 2 anos'!P61</f>
        <v>1.0380622837370244</v>
      </c>
      <c r="J61" s="7">
        <f>'Cobertura Rotina &lt; 2 anos'!R61</f>
        <v>1.0558576371725161</v>
      </c>
      <c r="K61" s="7">
        <f>'Cobertura Rotina &lt; 2 anos'!T61</f>
        <v>1.0677212061295107</v>
      </c>
      <c r="L61" s="7">
        <f>'Cobertura Rotina &lt; 2 anos'!X61</f>
        <v>1.0202669303015326</v>
      </c>
      <c r="M61" s="2">
        <f t="shared" si="4"/>
        <v>1</v>
      </c>
      <c r="N61" s="2">
        <f t="shared" si="5"/>
        <v>8</v>
      </c>
      <c r="O61" s="2">
        <f t="shared" si="2"/>
        <v>9</v>
      </c>
      <c r="P61" s="2">
        <f t="shared" si="3"/>
        <v>4</v>
      </c>
    </row>
    <row r="62" spans="1:16" x14ac:dyDescent="0.25">
      <c r="A62" s="2" t="s">
        <v>5</v>
      </c>
      <c r="B62" s="2" t="s">
        <v>66</v>
      </c>
      <c r="C62" s="7">
        <f>'Cobertura Rotina &lt; 2 anos'!F62</f>
        <v>0.60591133004926112</v>
      </c>
      <c r="D62" s="7">
        <f>'Cobertura Rotina &lt; 2 anos'!N62</f>
        <v>1.1083743842364533</v>
      </c>
      <c r="E62" s="7">
        <f>'Cobertura Rotina &lt; 2 anos'!H62</f>
        <v>0.65024630541871931</v>
      </c>
      <c r="F62" s="7">
        <f>'Cobertura Rotina &lt; 2 anos'!J62</f>
        <v>0.67980295566502469</v>
      </c>
      <c r="G62" s="7">
        <f>'Cobertura Rotina &lt; 2 anos'!L62</f>
        <v>1.0935960591133007</v>
      </c>
      <c r="H62" s="7">
        <f>'Cobertura Rotina &lt; 2 anos'!V62</f>
        <v>1.0935960591133007</v>
      </c>
      <c r="I62" s="7">
        <f>'Cobertura Rotina &lt; 2 anos'!P62</f>
        <v>0.94581280788177358</v>
      </c>
      <c r="J62" s="7">
        <f>'Cobertura Rotina &lt; 2 anos'!R62</f>
        <v>1.1674876847290643</v>
      </c>
      <c r="K62" s="7">
        <f>'Cobertura Rotina &lt; 2 anos'!T62</f>
        <v>1.0492610837438425</v>
      </c>
      <c r="L62" s="7">
        <f>'Cobertura Rotina &lt; 2 anos'!X62</f>
        <v>1.0049261083743843</v>
      </c>
      <c r="M62" s="2">
        <f t="shared" si="4"/>
        <v>1</v>
      </c>
      <c r="N62" s="2">
        <f t="shared" si="5"/>
        <v>5</v>
      </c>
      <c r="O62" s="2">
        <f t="shared" si="2"/>
        <v>6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7">
        <f>'Cobertura Rotina &lt; 2 anos'!F63</f>
        <v>0.58608058608058611</v>
      </c>
      <c r="D63" s="7">
        <f>'Cobertura Rotina &lt; 2 anos'!N63</f>
        <v>0.99633699633699635</v>
      </c>
      <c r="E63" s="7">
        <f>'Cobertura Rotina &lt; 2 anos'!H63</f>
        <v>0.70329670329670335</v>
      </c>
      <c r="F63" s="7">
        <f>'Cobertura Rotina &lt; 2 anos'!J63</f>
        <v>0.70329670329670335</v>
      </c>
      <c r="G63" s="7">
        <f>'Cobertura Rotina &lt; 2 anos'!L63</f>
        <v>1.0256410256410255</v>
      </c>
      <c r="H63" s="7">
        <f>'Cobertura Rotina &lt; 2 anos'!V63</f>
        <v>0.86446886446886451</v>
      </c>
      <c r="I63" s="7">
        <f>'Cobertura Rotina &lt; 2 anos'!P63</f>
        <v>0.89377289377289382</v>
      </c>
      <c r="J63" s="7">
        <f>'Cobertura Rotina &lt; 2 anos'!R63</f>
        <v>0.74725274725274726</v>
      </c>
      <c r="K63" s="7">
        <f>'Cobertura Rotina &lt; 2 anos'!T63</f>
        <v>0.92307692307692313</v>
      </c>
      <c r="L63" s="7">
        <f>'Cobertura Rotina &lt; 2 anos'!X63</f>
        <v>0.8351648351648352</v>
      </c>
      <c r="M63" s="2">
        <f t="shared" si="4"/>
        <v>1</v>
      </c>
      <c r="N63" s="2">
        <f t="shared" si="5"/>
        <v>1</v>
      </c>
      <c r="O63" s="2">
        <f t="shared" si="2"/>
        <v>2</v>
      </c>
      <c r="P63" s="2">
        <f t="shared" si="3"/>
        <v>1</v>
      </c>
    </row>
    <row r="64" spans="1:16" x14ac:dyDescent="0.25">
      <c r="A64" s="2" t="s">
        <v>2</v>
      </c>
      <c r="B64" s="2" t="s">
        <v>68</v>
      </c>
      <c r="C64" s="7">
        <f>'Cobertura Rotina &lt; 2 anos'!F64</f>
        <v>0.82717282717282714</v>
      </c>
      <c r="D64" s="7">
        <f>'Cobertura Rotina &lt; 2 anos'!N64</f>
        <v>0.90869130869130865</v>
      </c>
      <c r="E64" s="7">
        <f>'Cobertura Rotina &lt; 2 anos'!H64</f>
        <v>0.78401598401598394</v>
      </c>
      <c r="F64" s="7">
        <f>'Cobertura Rotina &lt; 2 anos'!J64</f>
        <v>0.79120879120879117</v>
      </c>
      <c r="G64" s="7">
        <f>'Cobertura Rotina &lt; 2 anos'!L64</f>
        <v>0.87752247752247747</v>
      </c>
      <c r="H64" s="7">
        <f>'Cobertura Rotina &lt; 2 anos'!V64</f>
        <v>0.76243756243756233</v>
      </c>
      <c r="I64" s="7">
        <f>'Cobertura Rotina &lt; 2 anos'!P64</f>
        <v>0.84875124875124863</v>
      </c>
      <c r="J64" s="7">
        <f>'Cobertura Rotina &lt; 2 anos'!R64</f>
        <v>0.70489510489510487</v>
      </c>
      <c r="K64" s="7">
        <f>'Cobertura Rotina &lt; 2 anos'!T64</f>
        <v>0.87512487512487502</v>
      </c>
      <c r="L64" s="7">
        <f>'Cobertura Rotina &lt; 2 anos'!X64</f>
        <v>0.81758241758241745</v>
      </c>
      <c r="M64" s="2">
        <f t="shared" si="4"/>
        <v>1</v>
      </c>
      <c r="N64" s="2">
        <f t="shared" si="5"/>
        <v>0</v>
      </c>
      <c r="O64" s="2">
        <f t="shared" si="2"/>
        <v>1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7">
        <f>'Cobertura Rotina &lt; 2 anos'!F65</f>
        <v>0.75274725274725274</v>
      </c>
      <c r="D65" s="7">
        <f>'Cobertura Rotina &lt; 2 anos'!N65</f>
        <v>0.69780219780219777</v>
      </c>
      <c r="E65" s="7">
        <f>'Cobertura Rotina &lt; 2 anos'!H65</f>
        <v>0.73626373626373631</v>
      </c>
      <c r="F65" s="7">
        <f>'Cobertura Rotina &lt; 2 anos'!J65</f>
        <v>0.74175824175824179</v>
      </c>
      <c r="G65" s="7">
        <f>'Cobertura Rotina &lt; 2 anos'!L65</f>
        <v>0.68681318681318682</v>
      </c>
      <c r="H65" s="7">
        <f>'Cobertura Rotina &lt; 2 anos'!V65</f>
        <v>0.88461538461538458</v>
      </c>
      <c r="I65" s="7">
        <f>'Cobertura Rotina &lt; 2 anos'!P65</f>
        <v>0.71978021978021978</v>
      </c>
      <c r="J65" s="7">
        <f>'Cobertura Rotina &lt; 2 anos'!R65</f>
        <v>0.82967032967032972</v>
      </c>
      <c r="K65" s="7">
        <f>'Cobertura Rotina &lt; 2 anos'!T65</f>
        <v>0.7142857142857143</v>
      </c>
      <c r="L65" s="7">
        <f>'Cobertura Rotina &lt; 2 anos'!X65</f>
        <v>0.68131868131868134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7">
        <f>'Cobertura Rotina &lt; 2 anos'!F66</f>
        <v>0.62040816326530612</v>
      </c>
      <c r="D66" s="7">
        <f>'Cobertura Rotina &lt; 2 anos'!N66</f>
        <v>0.81632653061224492</v>
      </c>
      <c r="E66" s="7">
        <f>'Cobertura Rotina &lt; 2 anos'!H66</f>
        <v>0.88163265306122451</v>
      </c>
      <c r="F66" s="7">
        <f>'Cobertura Rotina &lt; 2 anos'!J66</f>
        <v>0.91428571428571426</v>
      </c>
      <c r="G66" s="7">
        <f>'Cobertura Rotina &lt; 2 anos'!L66</f>
        <v>0.83265306122448979</v>
      </c>
      <c r="H66" s="7">
        <f>'Cobertura Rotina &lt; 2 anos'!V66</f>
        <v>1.1428571428571428</v>
      </c>
      <c r="I66" s="7">
        <f>'Cobertura Rotina &lt; 2 anos'!P66</f>
        <v>0.73469387755102045</v>
      </c>
      <c r="J66" s="7">
        <f>'Cobertura Rotina &lt; 2 anos'!R66</f>
        <v>0.99591836734693873</v>
      </c>
      <c r="K66" s="7">
        <f>'Cobertura Rotina &lt; 2 anos'!T66</f>
        <v>1.0612244897959184</v>
      </c>
      <c r="L66" s="7">
        <f>'Cobertura Rotina &lt; 2 anos'!X66</f>
        <v>1.0938775510204082</v>
      </c>
      <c r="M66" s="2">
        <f t="shared" ref="M66:M79" si="6">COUNTIF(C66:D66,"&gt;=0,9")</f>
        <v>0</v>
      </c>
      <c r="N66" s="2">
        <f t="shared" ref="N66:N79" si="7">COUNTIFS(E66:L66,"&gt;=0,95")</f>
        <v>4</v>
      </c>
      <c r="O66" s="2">
        <f t="shared" si="2"/>
        <v>4</v>
      </c>
      <c r="P66" s="2">
        <f t="shared" si="3"/>
        <v>1</v>
      </c>
    </row>
    <row r="67" spans="1:16" x14ac:dyDescent="0.25">
      <c r="A67" s="2" t="s">
        <v>4</v>
      </c>
      <c r="B67" s="2" t="s">
        <v>71</v>
      </c>
      <c r="C67" s="7">
        <f>'Cobertura Rotina &lt; 2 anos'!F67</f>
        <v>0.44835164835164837</v>
      </c>
      <c r="D67" s="7">
        <f>'Cobertura Rotina &lt; 2 anos'!N67</f>
        <v>0.86593406593406597</v>
      </c>
      <c r="E67" s="7">
        <f>'Cobertura Rotina &lt; 2 anos'!H67</f>
        <v>0.88791208791208787</v>
      </c>
      <c r="F67" s="7">
        <f>'Cobertura Rotina &lt; 2 anos'!J67</f>
        <v>0.88351648351648349</v>
      </c>
      <c r="G67" s="7">
        <f>'Cobertura Rotina &lt; 2 anos'!L67</f>
        <v>0.87472527472527473</v>
      </c>
      <c r="H67" s="7">
        <f>'Cobertura Rotina &lt; 2 anos'!V67</f>
        <v>1.098901098901099</v>
      </c>
      <c r="I67" s="7">
        <f>'Cobertura Rotina &lt; 2 anos'!P67</f>
        <v>0.8087912087912088</v>
      </c>
      <c r="J67" s="7">
        <f>'Cobertura Rotina &lt; 2 anos'!R67</f>
        <v>1.0329670329670331</v>
      </c>
      <c r="K67" s="7">
        <f>'Cobertura Rotina &lt; 2 anos'!T67</f>
        <v>0.93626373626373627</v>
      </c>
      <c r="L67" s="7">
        <f>'Cobertura Rotina &lt; 2 anos'!X67</f>
        <v>0.88791208791208787</v>
      </c>
      <c r="M67" s="2">
        <f t="shared" si="6"/>
        <v>0</v>
      </c>
      <c r="N67" s="2">
        <f t="shared" si="7"/>
        <v>2</v>
      </c>
      <c r="O67" s="2">
        <f t="shared" ref="O67:O79" si="8">SUM(M67:N67)</f>
        <v>2</v>
      </c>
      <c r="P67" s="2">
        <f t="shared" ref="P67:P79" si="9">COUNTIF(E67:H67,"&gt;=0,95")</f>
        <v>1</v>
      </c>
    </row>
    <row r="68" spans="1:16" x14ac:dyDescent="0.25">
      <c r="A68" s="2" t="s">
        <v>5</v>
      </c>
      <c r="B68" s="2" t="s">
        <v>72</v>
      </c>
      <c r="C68" s="7">
        <f>'Cobertura Rotina &lt; 2 anos'!F68</f>
        <v>0.68067226890756294</v>
      </c>
      <c r="D68" s="7">
        <f>'Cobertura Rotina &lt; 2 anos'!N68</f>
        <v>0.97058823529411753</v>
      </c>
      <c r="E68" s="7">
        <f>'Cobertura Rotina &lt; 2 anos'!H68</f>
        <v>0.95798319327731085</v>
      </c>
      <c r="F68" s="7">
        <f>'Cobertura Rotina &lt; 2 anos'!J68</f>
        <v>0.95798319327731085</v>
      </c>
      <c r="G68" s="7">
        <f>'Cobertura Rotina &lt; 2 anos'!L68</f>
        <v>0.98319327731092421</v>
      </c>
      <c r="H68" s="7">
        <f>'Cobertura Rotina &lt; 2 anos'!V68</f>
        <v>0.76890756302521002</v>
      </c>
      <c r="I68" s="7">
        <f>'Cobertura Rotina &lt; 2 anos'!P68</f>
        <v>1.0210084033613445</v>
      </c>
      <c r="J68" s="7">
        <f>'Cobertura Rotina &lt; 2 anos'!R68</f>
        <v>0.65546218487394947</v>
      </c>
      <c r="K68" s="7">
        <f>'Cobertura Rotina &lt; 2 anos'!T68</f>
        <v>0.54201680672268904</v>
      </c>
      <c r="L68" s="7">
        <f>'Cobertura Rotina &lt; 2 anos'!X68</f>
        <v>0.52941176470588225</v>
      </c>
      <c r="M68" s="2">
        <f t="shared" si="6"/>
        <v>1</v>
      </c>
      <c r="N68" s="2">
        <f t="shared" si="7"/>
        <v>4</v>
      </c>
      <c r="O68" s="2">
        <f t="shared" si="8"/>
        <v>5</v>
      </c>
      <c r="P68" s="2">
        <f t="shared" si="9"/>
        <v>3</v>
      </c>
    </row>
    <row r="69" spans="1:16" x14ac:dyDescent="0.25">
      <c r="A69" s="2" t="s">
        <v>3</v>
      </c>
      <c r="B69" s="2" t="s">
        <v>73</v>
      </c>
      <c r="C69" s="7">
        <f>'Cobertura Rotina &lt; 2 anos'!F69</f>
        <v>1.3437788018433179</v>
      </c>
      <c r="D69" s="7">
        <f>'Cobertura Rotina &lt; 2 anos'!N69</f>
        <v>0.79354838709677422</v>
      </c>
      <c r="E69" s="7">
        <f>'Cobertura Rotina &lt; 2 anos'!H69</f>
        <v>0.78894009216589867</v>
      </c>
      <c r="F69" s="7">
        <f>'Cobertura Rotina &lt; 2 anos'!J69</f>
        <v>0.77603686635944702</v>
      </c>
      <c r="G69" s="7">
        <f>'Cobertura Rotina &lt; 2 anos'!L69</f>
        <v>0.8221198156682028</v>
      </c>
      <c r="H69" s="7">
        <f>'Cobertura Rotina &lt; 2 anos'!V69</f>
        <v>0.78248847926267284</v>
      </c>
      <c r="I69" s="7">
        <f>'Cobertura Rotina &lt; 2 anos'!P69</f>
        <v>0.77603686635944702</v>
      </c>
      <c r="J69" s="7">
        <f>'Cobertura Rotina &lt; 2 anos'!R69</f>
        <v>0.64516129032258063</v>
      </c>
      <c r="K69" s="7">
        <f>'Cobertura Rotina &lt; 2 anos'!T69</f>
        <v>0.84423963133640556</v>
      </c>
      <c r="L69" s="7">
        <f>'Cobertura Rotina &lt; 2 anos'!X69</f>
        <v>0.70691244239631335</v>
      </c>
      <c r="M69" s="2">
        <f t="shared" si="6"/>
        <v>1</v>
      </c>
      <c r="N69" s="2">
        <f t="shared" si="7"/>
        <v>0</v>
      </c>
      <c r="O69" s="2">
        <f t="shared" si="8"/>
        <v>1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7">
        <f>'Cobertura Rotina &lt; 2 anos'!F70</f>
        <v>0.78195488721804507</v>
      </c>
      <c r="D70" s="7">
        <f>'Cobertura Rotina &lt; 2 anos'!N70</f>
        <v>1.0075187969924813</v>
      </c>
      <c r="E70" s="7">
        <f>'Cobertura Rotina &lt; 2 anos'!H70</f>
        <v>0.84210526315789469</v>
      </c>
      <c r="F70" s="7">
        <f>'Cobertura Rotina &lt; 2 anos'!J70</f>
        <v>0.84210526315789469</v>
      </c>
      <c r="G70" s="7">
        <f>'Cobertura Rotina &lt; 2 anos'!L70</f>
        <v>0.97744360902255634</v>
      </c>
      <c r="H70" s="7">
        <f>'Cobertura Rotina &lt; 2 anos'!V70</f>
        <v>1.0526315789473684</v>
      </c>
      <c r="I70" s="7">
        <f>'Cobertura Rotina &lt; 2 anos'!P70</f>
        <v>0.81203007518796988</v>
      </c>
      <c r="J70" s="7">
        <f>'Cobertura Rotina &lt; 2 anos'!R70</f>
        <v>0.78195488721804507</v>
      </c>
      <c r="K70" s="7">
        <f>'Cobertura Rotina &lt; 2 anos'!T70</f>
        <v>1.0526315789473684</v>
      </c>
      <c r="L70" s="7">
        <f>'Cobertura Rotina &lt; 2 anos'!X70</f>
        <v>1.0676691729323309</v>
      </c>
      <c r="M70" s="2">
        <f t="shared" si="6"/>
        <v>1</v>
      </c>
      <c r="N70" s="2">
        <f t="shared" si="7"/>
        <v>4</v>
      </c>
      <c r="O70" s="2">
        <f t="shared" si="8"/>
        <v>5</v>
      </c>
      <c r="P70" s="2">
        <f t="shared" si="9"/>
        <v>2</v>
      </c>
    </row>
    <row r="71" spans="1:16" x14ac:dyDescent="0.25">
      <c r="A71" s="2" t="s">
        <v>2</v>
      </c>
      <c r="B71" s="2" t="s">
        <v>75</v>
      </c>
      <c r="C71" s="7">
        <f>'Cobertura Rotina &lt; 2 anos'!F71</f>
        <v>1.1152905846343391</v>
      </c>
      <c r="D71" s="7">
        <f>'Cobertura Rotina &lt; 2 anos'!N71</f>
        <v>0.82630373265058632</v>
      </c>
      <c r="E71" s="7">
        <f>'Cobertura Rotina &lt; 2 anos'!H71</f>
        <v>0.80482029761102669</v>
      </c>
      <c r="F71" s="7">
        <f>'Cobertura Rotina &lt; 2 anos'!J71</f>
        <v>0.80458929293318204</v>
      </c>
      <c r="G71" s="7">
        <f>'Cobertura Rotina &lt; 2 anos'!L71</f>
        <v>0.86719156062910285</v>
      </c>
      <c r="H71" s="7">
        <f>'Cobertura Rotina &lt; 2 anos'!V71</f>
        <v>0.8216836390936918</v>
      </c>
      <c r="I71" s="7">
        <f>'Cobertura Rotina &lt; 2 anos'!P71</f>
        <v>0.76785954915587051</v>
      </c>
      <c r="J71" s="7">
        <f>'Cobertura Rotina &lt; 2 anos'!R71</f>
        <v>0.68238781835332174</v>
      </c>
      <c r="K71" s="7">
        <f>'Cobertura Rotina &lt; 2 anos'!T71</f>
        <v>0.8216836390936918</v>
      </c>
      <c r="L71" s="7">
        <f>'Cobertura Rotina &lt; 2 anos'!X71</f>
        <v>0.56549945136389024</v>
      </c>
      <c r="M71" s="2">
        <f t="shared" si="6"/>
        <v>1</v>
      </c>
      <c r="N71" s="2">
        <f t="shared" si="7"/>
        <v>0</v>
      </c>
      <c r="O71" s="2">
        <f t="shared" si="8"/>
        <v>1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7">
        <f>'Cobertura Rotina &lt; 2 anos'!F72</f>
        <v>8.2888540031397187E-2</v>
      </c>
      <c r="D72" s="7">
        <f>'Cobertura Rotina &lt; 2 anos'!N72</f>
        <v>0.81004709576138156</v>
      </c>
      <c r="E72" s="7">
        <f>'Cobertura Rotina &lt; 2 anos'!H72</f>
        <v>0.85525902668759823</v>
      </c>
      <c r="F72" s="7">
        <f>'Cobertura Rotina &lt; 2 anos'!J72</f>
        <v>0.85902668759811629</v>
      </c>
      <c r="G72" s="7">
        <f>'Cobertura Rotina &lt; 2 anos'!L72</f>
        <v>0.8326530612244899</v>
      </c>
      <c r="H72" s="7">
        <f>'Cobertura Rotina &lt; 2 anos'!V72</f>
        <v>0.85525902668759823</v>
      </c>
      <c r="I72" s="7">
        <f>'Cobertura Rotina &lt; 2 anos'!P72</f>
        <v>0.82888540031397184</v>
      </c>
      <c r="J72" s="7">
        <f>'Cobertura Rotina &lt; 2 anos'!R72</f>
        <v>0.74222919937205667</v>
      </c>
      <c r="K72" s="7">
        <f>'Cobertura Rotina &lt; 2 anos'!T72</f>
        <v>0.8326530612244899</v>
      </c>
      <c r="L72" s="7">
        <f>'Cobertura Rotina &lt; 2 anos'!X72</f>
        <v>0.73846153846153861</v>
      </c>
      <c r="M72" s="2">
        <f t="shared" si="6"/>
        <v>0</v>
      </c>
      <c r="N72" s="2">
        <f t="shared" si="7"/>
        <v>0</v>
      </c>
      <c r="O72" s="2">
        <f t="shared" si="8"/>
        <v>0</v>
      </c>
      <c r="P72" s="2">
        <f t="shared" si="9"/>
        <v>0</v>
      </c>
    </row>
    <row r="73" spans="1:16" x14ac:dyDescent="0.25">
      <c r="A73" s="2" t="s">
        <v>5</v>
      </c>
      <c r="B73" s="2" t="s">
        <v>77</v>
      </c>
      <c r="C73" s="7">
        <f>'Cobertura Rotina &lt; 2 anos'!F73</f>
        <v>0.25087108013937282</v>
      </c>
      <c r="D73" s="7">
        <f>'Cobertura Rotina &lt; 2 anos'!N73</f>
        <v>1.0174216027874565</v>
      </c>
      <c r="E73" s="7">
        <f>'Cobertura Rotina &lt; 2 anos'!H73</f>
        <v>0.89895470383275267</v>
      </c>
      <c r="F73" s="7">
        <f>'Cobertura Rotina &lt; 2 anos'!J73</f>
        <v>0.89198606271777003</v>
      </c>
      <c r="G73" s="7">
        <f>'Cobertura Rotina &lt; 2 anos'!L73</f>
        <v>1.0174216027874565</v>
      </c>
      <c r="H73" s="7">
        <f>'Cobertura Rotina &lt; 2 anos'!V73</f>
        <v>0.97560975609756095</v>
      </c>
      <c r="I73" s="7">
        <f>'Cobertura Rotina &lt; 2 anos'!P73</f>
        <v>0.96864111498257843</v>
      </c>
      <c r="J73" s="7">
        <f>'Cobertura Rotina &lt; 2 anos'!R73</f>
        <v>0.97560975609756095</v>
      </c>
      <c r="K73" s="7">
        <f>'Cobertura Rotina &lt; 2 anos'!T73</f>
        <v>1.0104529616724738</v>
      </c>
      <c r="L73" s="7">
        <f>'Cobertura Rotina &lt; 2 anos'!X73</f>
        <v>0.86411149825783973</v>
      </c>
      <c r="M73" s="2">
        <f t="shared" si="6"/>
        <v>1</v>
      </c>
      <c r="N73" s="2">
        <f t="shared" si="7"/>
        <v>5</v>
      </c>
      <c r="O73" s="2">
        <f t="shared" si="8"/>
        <v>6</v>
      </c>
      <c r="P73" s="2">
        <f t="shared" si="9"/>
        <v>2</v>
      </c>
    </row>
    <row r="74" spans="1:16" x14ac:dyDescent="0.25">
      <c r="A74" s="2" t="s">
        <v>2</v>
      </c>
      <c r="B74" s="2" t="s">
        <v>78</v>
      </c>
      <c r="C74" s="7">
        <f>'Cobertura Rotina &lt; 2 anos'!F74</f>
        <v>1.6635672020287404</v>
      </c>
      <c r="D74" s="7">
        <f>'Cobertura Rotina &lt; 2 anos'!N74</f>
        <v>1.1259509721048182</v>
      </c>
      <c r="E74" s="7">
        <f>'Cobertura Rotina &lt; 2 anos'!H74</f>
        <v>1.0752324598478444</v>
      </c>
      <c r="F74" s="7">
        <f>'Cobertura Rotina &lt; 2 anos'!J74</f>
        <v>1.0752324598478444</v>
      </c>
      <c r="G74" s="7">
        <f>'Cobertura Rotina &lt; 2 anos'!L74</f>
        <v>1.1360946745562128</v>
      </c>
      <c r="H74" s="7">
        <f>'Cobertura Rotina &lt; 2 anos'!V74</f>
        <v>1.0194420963651731</v>
      </c>
      <c r="I74" s="7">
        <f>'Cobertura Rotina &lt; 2 anos'!P74</f>
        <v>1.0245139475908707</v>
      </c>
      <c r="J74" s="7">
        <f>'Cobertura Rotina &lt; 2 anos'!R74</f>
        <v>1.1563820794590025</v>
      </c>
      <c r="K74" s="7">
        <f>'Cobertura Rotina &lt; 2 anos'!T74</f>
        <v>1.0448013524936601</v>
      </c>
      <c r="L74" s="7">
        <f>'Cobertura Rotina &lt; 2 anos'!X74</f>
        <v>0.93322062552831775</v>
      </c>
      <c r="M74" s="2">
        <f t="shared" si="6"/>
        <v>2</v>
      </c>
      <c r="N74" s="2">
        <f t="shared" si="7"/>
        <v>7</v>
      </c>
      <c r="O74" s="2">
        <f t="shared" si="8"/>
        <v>9</v>
      </c>
      <c r="P74" s="2">
        <f t="shared" si="9"/>
        <v>4</v>
      </c>
    </row>
    <row r="75" spans="1:16" x14ac:dyDescent="0.25">
      <c r="A75" s="2" t="s">
        <v>2</v>
      </c>
      <c r="B75" s="2" t="s">
        <v>79</v>
      </c>
      <c r="C75" s="7">
        <f>'Cobertura Rotina &lt; 2 anos'!F75</f>
        <v>0.30161885827889806</v>
      </c>
      <c r="D75" s="7">
        <f>'Cobertura Rotina &lt; 2 anos'!N75</f>
        <v>0.81454132348764563</v>
      </c>
      <c r="E75" s="7">
        <f>'Cobertura Rotina &lt; 2 anos'!H75</f>
        <v>0.72763419483101399</v>
      </c>
      <c r="F75" s="7">
        <f>'Cobertura Rotina &lt; 2 anos'!J75</f>
        <v>0.72252201079238865</v>
      </c>
      <c r="G75" s="7">
        <f>'Cobertura Rotina &lt; 2 anos'!L75</f>
        <v>0.85203067310423186</v>
      </c>
      <c r="H75" s="7">
        <f>'Cobertura Rotina &lt; 2 anos'!V75</f>
        <v>0.76171542175518325</v>
      </c>
      <c r="I75" s="7">
        <f>'Cobertura Rotina &lt; 2 anos'!P75</f>
        <v>0.77875603521726788</v>
      </c>
      <c r="J75" s="7">
        <f>'Cobertura Rotina &lt; 2 anos'!R75</f>
        <v>0.58278898040329463</v>
      </c>
      <c r="K75" s="7">
        <f>'Cobertura Rotina &lt; 2 anos'!T75</f>
        <v>0.79068446464072717</v>
      </c>
      <c r="L75" s="7">
        <f>'Cobertura Rotina &lt; 2 anos'!X75</f>
        <v>0.55893212155637606</v>
      </c>
      <c r="M75" s="2">
        <f t="shared" si="6"/>
        <v>0</v>
      </c>
      <c r="N75" s="2">
        <f t="shared" si="7"/>
        <v>0</v>
      </c>
      <c r="O75" s="2">
        <f t="shared" si="8"/>
        <v>0</v>
      </c>
      <c r="P75" s="2">
        <f t="shared" si="9"/>
        <v>0</v>
      </c>
    </row>
    <row r="76" spans="1:16" x14ac:dyDescent="0.25">
      <c r="A76" s="2" t="s">
        <v>3</v>
      </c>
      <c r="B76" s="2" t="s">
        <v>80</v>
      </c>
      <c r="C76" s="7">
        <f>'Cobertura Rotina &lt; 2 anos'!F76</f>
        <v>0.70879120879120883</v>
      </c>
      <c r="D76" s="7">
        <f>'Cobertura Rotina &lt; 2 anos'!N76</f>
        <v>1.0219780219780221</v>
      </c>
      <c r="E76" s="7">
        <f>'Cobertura Rotina &lt; 2 anos'!H76</f>
        <v>1.1373626373626373</v>
      </c>
      <c r="F76" s="7">
        <f>'Cobertura Rotina &lt; 2 anos'!J76</f>
        <v>1.153846153846154</v>
      </c>
      <c r="G76" s="7">
        <f>'Cobertura Rotina &lt; 2 anos'!L76</f>
        <v>1.1703296703296704</v>
      </c>
      <c r="H76" s="7">
        <f>'Cobertura Rotina &lt; 2 anos'!V76</f>
        <v>1.2032967032967032</v>
      </c>
      <c r="I76" s="7">
        <f>'Cobertura Rotina &lt; 2 anos'!P76</f>
        <v>1.0714285714285714</v>
      </c>
      <c r="J76" s="7">
        <f>'Cobertura Rotina &lt; 2 anos'!R76</f>
        <v>1.0054945054945055</v>
      </c>
      <c r="K76" s="7">
        <f>'Cobertura Rotina &lt; 2 anos'!T76</f>
        <v>1.2032967032967032</v>
      </c>
      <c r="L76" s="7">
        <f>'Cobertura Rotina &lt; 2 anos'!X76</f>
        <v>1.0714285714285714</v>
      </c>
      <c r="M76" s="2">
        <f t="shared" si="6"/>
        <v>1</v>
      </c>
      <c r="N76" s="2">
        <f t="shared" si="7"/>
        <v>8</v>
      </c>
      <c r="O76" s="2">
        <f t="shared" si="8"/>
        <v>9</v>
      </c>
      <c r="P76" s="2">
        <f t="shared" si="9"/>
        <v>4</v>
      </c>
    </row>
    <row r="77" spans="1:16" x14ac:dyDescent="0.25">
      <c r="A77" s="2" t="s">
        <v>4</v>
      </c>
      <c r="B77" s="2" t="s">
        <v>81</v>
      </c>
      <c r="C77" s="7">
        <f>'Cobertura Rotina &lt; 2 anos'!F77</f>
        <v>0.48747461069735953</v>
      </c>
      <c r="D77" s="7">
        <f>'Cobertura Rotina &lt; 2 anos'!N77</f>
        <v>0.99932295192958709</v>
      </c>
      <c r="E77" s="7">
        <f>'Cobertura Rotina &lt; 2 anos'!H77</f>
        <v>1.048070412999323</v>
      </c>
      <c r="F77" s="7">
        <f>'Cobertura Rotina &lt; 2 anos'!J77</f>
        <v>1.0236966824644551</v>
      </c>
      <c r="G77" s="7">
        <f>'Cobertura Rotina &lt; 2 anos'!L77</f>
        <v>0.94245091401489511</v>
      </c>
      <c r="H77" s="7">
        <f>'Cobertura Rotina &lt; 2 anos'!V77</f>
        <v>1.161814488828707</v>
      </c>
      <c r="I77" s="7">
        <f>'Cobertura Rotina &lt; 2 anos'!P77</f>
        <v>1.007447528774543</v>
      </c>
      <c r="J77" s="7">
        <f>'Cobertura Rotina &lt; 2 anos'!R77</f>
        <v>0.99932295192958709</v>
      </c>
      <c r="K77" s="7">
        <f>'Cobertura Rotina &lt; 2 anos'!T77</f>
        <v>1.1374407582938388</v>
      </c>
      <c r="L77" s="7">
        <f>'Cobertura Rotina &lt; 2 anos'!X77</f>
        <v>1.0643195666892349</v>
      </c>
      <c r="M77" s="2">
        <f t="shared" si="6"/>
        <v>1</v>
      </c>
      <c r="N77" s="2">
        <f t="shared" si="7"/>
        <v>7</v>
      </c>
      <c r="O77" s="2">
        <f t="shared" si="8"/>
        <v>8</v>
      </c>
      <c r="P77" s="2">
        <f t="shared" si="9"/>
        <v>3</v>
      </c>
    </row>
    <row r="78" spans="1:16" x14ac:dyDescent="0.25">
      <c r="A78" s="2" t="s">
        <v>2</v>
      </c>
      <c r="B78" s="2" t="s">
        <v>82</v>
      </c>
      <c r="C78" s="7">
        <f>'Cobertura Rotina &lt; 2 anos'!F78</f>
        <v>0.87435804701627484</v>
      </c>
      <c r="D78" s="7">
        <f>'Cobertura Rotina &lt; 2 anos'!N78</f>
        <v>0.73924050632911398</v>
      </c>
      <c r="E78" s="7">
        <f>'Cobertura Rotina &lt; 2 anos'!H78</f>
        <v>0.70683544303797463</v>
      </c>
      <c r="F78" s="7">
        <f>'Cobertura Rotina &lt; 2 anos'!J78</f>
        <v>0.71175406871609403</v>
      </c>
      <c r="G78" s="7">
        <f>'Cobertura Rotina &lt; 2 anos'!L78</f>
        <v>0.75515370705244123</v>
      </c>
      <c r="H78" s="7">
        <f>'Cobertura Rotina &lt; 2 anos'!V78</f>
        <v>0.74444846292947564</v>
      </c>
      <c r="I78" s="7">
        <f>'Cobertura Rotina &lt; 2 anos'!P78</f>
        <v>0.70799276672694389</v>
      </c>
      <c r="J78" s="7">
        <f>'Cobertura Rotina &lt; 2 anos'!R78</f>
        <v>0.69873417721518982</v>
      </c>
      <c r="K78" s="7">
        <f>'Cobertura Rotina &lt; 2 anos'!T78</f>
        <v>0.77222423146473784</v>
      </c>
      <c r="L78" s="7">
        <f>'Cobertura Rotina &lt; 2 anos'!X78</f>
        <v>0.61945750452079562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7">
        <f>'Cobertura Rotina &lt; 2 anos'!F79</f>
        <v>1.7624959281913928</v>
      </c>
      <c r="D79" s="7">
        <f>'Cobertura Rotina &lt; 2 anos'!N79</f>
        <v>0.80784682760867199</v>
      </c>
      <c r="E79" s="7">
        <f>'Cobertura Rotina &lt; 2 anos'!H79</f>
        <v>0.82565420391617494</v>
      </c>
      <c r="F79" s="7">
        <f>'Cobertura Rotina &lt; 2 anos'!J79</f>
        <v>0.82478555141336996</v>
      </c>
      <c r="G79" s="7">
        <f>'Cobertura Rotina &lt; 2 anos'!L79</f>
        <v>0.84433023272648289</v>
      </c>
      <c r="H79" s="7">
        <f>'Cobertura Rotina &lt; 2 anos'!V79</f>
        <v>0.83043179268160261</v>
      </c>
      <c r="I79" s="7">
        <f>'Cobertura Rotina &lt; 2 anos'!P79</f>
        <v>0.78960512504976643</v>
      </c>
      <c r="J79" s="7">
        <f>'Cobertura Rotina &lt; 2 anos'!R79</f>
        <v>0.63672228455608226</v>
      </c>
      <c r="K79" s="7">
        <f>'Cobertura Rotina &lt; 2 anos'!T79</f>
        <v>0.89818668790039435</v>
      </c>
      <c r="L79" s="7">
        <f>'Cobertura Rotina &lt; 2 anos'!X79</f>
        <v>0.70056824351225155</v>
      </c>
      <c r="M79" s="2">
        <f t="shared" si="6"/>
        <v>1</v>
      </c>
      <c r="N79" s="2">
        <f t="shared" si="7"/>
        <v>0</v>
      </c>
      <c r="O79" s="2">
        <f t="shared" si="8"/>
        <v>1</v>
      </c>
      <c r="P79" s="2">
        <f t="shared" si="9"/>
        <v>0</v>
      </c>
    </row>
    <row r="81" spans="1:16" s="52" customFormat="1" x14ac:dyDescent="0.25">
      <c r="A81" s="42"/>
      <c r="B81" s="47" t="s">
        <v>111</v>
      </c>
      <c r="C81" s="7">
        <f>'Cobertura Rotina &lt; 2 anos'!F81</f>
        <v>0.77429742388758793</v>
      </c>
      <c r="D81" s="7">
        <f>'Cobertura Rotina &lt; 2 anos'!N81</f>
        <v>0.8597775175644029</v>
      </c>
      <c r="E81" s="7">
        <f>'Cobertura Rotina &lt; 2 anos'!H81</f>
        <v>0.86124121779859497</v>
      </c>
      <c r="F81" s="7">
        <f>'Cobertura Rotina &lt; 2 anos'!J81</f>
        <v>0.85392271662763475</v>
      </c>
      <c r="G81" s="7">
        <f>'Cobertura Rotina &lt; 2 anos'!L81</f>
        <v>0.88553864168618279</v>
      </c>
      <c r="H81" s="7">
        <f>'Cobertura Rotina &lt; 2 anos'!V81</f>
        <v>0.87441451990632335</v>
      </c>
      <c r="I81" s="7">
        <f>'Cobertura Rotina &lt; 2 anos'!P81</f>
        <v>0.84309133489461374</v>
      </c>
      <c r="J81" s="7">
        <f>'Cobertura Rotina &lt; 2 anos'!R81</f>
        <v>0.77283372365339587</v>
      </c>
      <c r="K81" s="7">
        <f>'Cobertura Rotina &lt; 2 anos'!T81</f>
        <v>0.87968384074941464</v>
      </c>
      <c r="L81" s="7">
        <f>'Cobertura Rotina &lt; 2 anos'!X81</f>
        <v>0.78717798594847788</v>
      </c>
      <c r="M81" s="2">
        <f>COUNTIF(C81:D81,"&gt;=0,9")</f>
        <v>0</v>
      </c>
      <c r="N81" s="2">
        <f>COUNTIFS(E81:L81,"&gt;=0,95")</f>
        <v>0</v>
      </c>
      <c r="O81" s="2">
        <f t="shared" ref="O81" si="10">SUM(M81:N81)</f>
        <v>0</v>
      </c>
      <c r="P81" s="2">
        <f t="shared" ref="P81" si="11">COUNTIF(E81:H81,"&gt;=0,95")</f>
        <v>0</v>
      </c>
    </row>
    <row r="82" spans="1:16" s="52" customFormat="1" x14ac:dyDescent="0.25">
      <c r="A82" s="42"/>
      <c r="B82" s="47" t="s">
        <v>112</v>
      </c>
      <c r="C82" s="7">
        <f>'Cobertura Rotina &lt; 2 anos'!F82</f>
        <v>1.0123695638751105</v>
      </c>
      <c r="D82" s="7">
        <f>'Cobertura Rotina &lt; 2 anos'!N82</f>
        <v>0.85430259122810626</v>
      </c>
      <c r="E82" s="7">
        <f>'Cobertura Rotina &lt; 2 anos'!H82</f>
        <v>0.81552678700063796</v>
      </c>
      <c r="F82" s="7">
        <f>'Cobertura Rotina &lt; 2 anos'!J82</f>
        <v>0.81058719410541913</v>
      </c>
      <c r="G82" s="7">
        <f>'Cobertura Rotina &lt; 2 anos'!L82</f>
        <v>0.8629468787947393</v>
      </c>
      <c r="H82" s="7">
        <f>'Cobertura Rotina &lt; 2 anos'!V82</f>
        <v>0.8960421511927058</v>
      </c>
      <c r="I82" s="7">
        <f>'Cobertura Rotina &lt; 2 anos'!P82</f>
        <v>0.82491201350155385</v>
      </c>
      <c r="J82" s="7">
        <f>'Cobertura Rotina &lt; 2 anos'!R82</f>
        <v>0.79947311009117661</v>
      </c>
      <c r="K82" s="7">
        <f>'Cobertura Rotina &lt; 2 anos'!T82</f>
        <v>0.85529050980715005</v>
      </c>
      <c r="L82" s="7">
        <f>'Cobertura Rotina &lt; 2 anos'!X82</f>
        <v>0.78909996501121693</v>
      </c>
      <c r="M82" s="2">
        <f t="shared" ref="M82:M85" si="12">COUNTIF(C82:D82,"&gt;=0,9")</f>
        <v>1</v>
      </c>
      <c r="N82" s="2">
        <f t="shared" ref="N82:N85" si="13">COUNTIFS(E82:L82,"&gt;=0,95")</f>
        <v>0</v>
      </c>
      <c r="O82" s="2">
        <f t="shared" ref="O82:O85" si="14">SUM(M82:N82)</f>
        <v>1</v>
      </c>
      <c r="P82" s="2">
        <f t="shared" ref="P82:P85" si="15">COUNTIF(E82:H82,"&gt;=0,95")</f>
        <v>0</v>
      </c>
    </row>
    <row r="83" spans="1:16" s="52" customFormat="1" x14ac:dyDescent="0.25">
      <c r="A83" s="42"/>
      <c r="B83" s="47" t="s">
        <v>113</v>
      </c>
      <c r="C83" s="7">
        <f>'Cobertura Rotina &lt; 2 anos'!F83</f>
        <v>0.96560531792226156</v>
      </c>
      <c r="D83" s="7">
        <f>'Cobertura Rotina &lt; 2 anos'!N83</f>
        <v>0.82718130825665304</v>
      </c>
      <c r="E83" s="7">
        <f>'Cobertura Rotina &lt; 2 anos'!H83</f>
        <v>0.7955935115468189</v>
      </c>
      <c r="F83" s="7">
        <f>'Cobertura Rotina &lt; 2 anos'!J83</f>
        <v>0.79586914677116294</v>
      </c>
      <c r="G83" s="7">
        <f>'Cobertura Rotina &lt; 2 anos'!L83</f>
        <v>0.85474483069106344</v>
      </c>
      <c r="H83" s="7">
        <f>'Cobertura Rotina &lt; 2 anos'!V83</f>
        <v>0.8109739570652198</v>
      </c>
      <c r="I83" s="7">
        <f>'Cobertura Rotina &lt; 2 anos'!P83</f>
        <v>0.78633216800885708</v>
      </c>
      <c r="J83" s="7">
        <f>'Cobertura Rotina &lt; 2 anos'!R83</f>
        <v>0.71317857946793206</v>
      </c>
      <c r="K83" s="7">
        <f>'Cobertura Rotina &lt; 2 anos'!T83</f>
        <v>0.83826184427528605</v>
      </c>
      <c r="L83" s="7">
        <f>'Cobertura Rotina &lt; 2 anos'!X83</f>
        <v>0.6651629233871893</v>
      </c>
      <c r="M83" s="2">
        <f t="shared" si="12"/>
        <v>1</v>
      </c>
      <c r="N83" s="2">
        <f t="shared" si="13"/>
        <v>0</v>
      </c>
      <c r="O83" s="2">
        <f t="shared" si="14"/>
        <v>1</v>
      </c>
      <c r="P83" s="2">
        <f t="shared" si="15"/>
        <v>0</v>
      </c>
    </row>
    <row r="84" spans="1:16" s="52" customFormat="1" x14ac:dyDescent="0.25">
      <c r="A84" s="42"/>
      <c r="B84" s="47" t="s">
        <v>114</v>
      </c>
      <c r="C84" s="7">
        <f>'Cobertura Rotina &lt; 2 anos'!F84</f>
        <v>1.0118280829136901</v>
      </c>
      <c r="D84" s="7">
        <f>'Cobertura Rotina &lt; 2 anos'!N84</f>
        <v>0.91104679370284247</v>
      </c>
      <c r="E84" s="7">
        <f>'Cobertura Rotina &lt; 2 anos'!H84</f>
        <v>0.89337995415990501</v>
      </c>
      <c r="F84" s="7">
        <f>'Cobertura Rotina &lt; 2 anos'!J84</f>
        <v>0.88876248473391006</v>
      </c>
      <c r="G84" s="7">
        <f>'Cobertura Rotina &lt; 2 anos'!L84</f>
        <v>0.93192578588995034</v>
      </c>
      <c r="H84" s="7">
        <f>'Cobertura Rotina &lt; 2 anos'!V84</f>
        <v>0.89719438542485741</v>
      </c>
      <c r="I84" s="7">
        <f>'Cobertura Rotina &lt; 2 anos'!P84</f>
        <v>0.89358071370016567</v>
      </c>
      <c r="J84" s="7">
        <f>'Cobertura Rotina &lt; 2 anos'!R84</f>
        <v>0.80625031368678168</v>
      </c>
      <c r="K84" s="7">
        <f>'Cobertura Rotina &lt; 2 anos'!T84</f>
        <v>0.8809328626637446</v>
      </c>
      <c r="L84" s="7">
        <f>'Cobertura Rotina &lt; 2 anos'!X84</f>
        <v>0.78316296655680662</v>
      </c>
      <c r="M84" s="2">
        <f t="shared" si="12"/>
        <v>2</v>
      </c>
      <c r="N84" s="2">
        <f t="shared" si="13"/>
        <v>0</v>
      </c>
      <c r="O84" s="2">
        <f t="shared" si="14"/>
        <v>2</v>
      </c>
      <c r="P84" s="2">
        <f t="shared" si="15"/>
        <v>0</v>
      </c>
    </row>
    <row r="85" spans="1:16" s="52" customFormat="1" x14ac:dyDescent="0.25">
      <c r="A85" s="42"/>
      <c r="B85" s="49" t="s">
        <v>110</v>
      </c>
      <c r="C85" s="57">
        <f>'Cobertura Rotina &lt; 2 anos'!F85</f>
        <v>0.95795722977078235</v>
      </c>
      <c r="D85" s="57">
        <f>'Cobertura Rotina &lt; 2 anos'!N85</f>
        <v>0.84807005402813396</v>
      </c>
      <c r="E85" s="57">
        <f>'Cobertura Rotina &lt; 2 anos'!H85</f>
        <v>0.8214891930109447</v>
      </c>
      <c r="F85" s="57">
        <f>'Cobertura Rotina &lt; 2 anos'!J85</f>
        <v>0.81942942149300746</v>
      </c>
      <c r="G85" s="57">
        <f>'Cobertura Rotina &lt; 2 anos'!L85</f>
        <v>0.87183916344940893</v>
      </c>
      <c r="H85" s="57">
        <f>'Cobertura Rotina &lt; 2 anos'!V85</f>
        <v>0.84336200484427748</v>
      </c>
      <c r="I85" s="57">
        <f>'Cobertura Rotina &lt; 2 anos'!P85</f>
        <v>0.81524448888513512</v>
      </c>
      <c r="J85" s="57">
        <f>'Cobertura Rotina &lt; 2 anos'!R85</f>
        <v>0.74642196435723418</v>
      </c>
      <c r="K85" s="57">
        <f>'Cobertura Rotina &lt; 2 anos'!T85</f>
        <v>0.85209151270601124</v>
      </c>
      <c r="L85" s="57">
        <f>'Cobertura Rotina &lt; 2 anos'!X85</f>
        <v>0.71441376886421049</v>
      </c>
      <c r="M85" s="2">
        <f t="shared" si="12"/>
        <v>1</v>
      </c>
      <c r="N85" s="2">
        <f t="shared" si="13"/>
        <v>0</v>
      </c>
      <c r="O85" s="2">
        <f t="shared" si="14"/>
        <v>1</v>
      </c>
      <c r="P85" s="2">
        <f t="shared" si="15"/>
        <v>0</v>
      </c>
    </row>
    <row r="88" spans="1:16" x14ac:dyDescent="0.25">
      <c r="A88" s="31" t="s">
        <v>159</v>
      </c>
      <c r="B88" s="8"/>
    </row>
    <row r="89" spans="1:16" x14ac:dyDescent="0.25">
      <c r="A89" s="31" t="s">
        <v>158</v>
      </c>
      <c r="B89" s="8"/>
    </row>
    <row r="90" spans="1:16" x14ac:dyDescent="0.25">
      <c r="A90" s="11" t="s">
        <v>160</v>
      </c>
    </row>
    <row r="91" spans="1:16" x14ac:dyDescent="0.25">
      <c r="A91" s="42" t="s">
        <v>161</v>
      </c>
    </row>
    <row r="92" spans="1:16" x14ac:dyDescent="0.25">
      <c r="A92" s="42" t="s">
        <v>88</v>
      </c>
    </row>
    <row r="93" spans="1:16" ht="17.25" x14ac:dyDescent="0.25">
      <c r="A93" s="1" t="s">
        <v>89</v>
      </c>
    </row>
    <row r="94" spans="1:16" x14ac:dyDescent="0.25">
      <c r="A94" s="42" t="s">
        <v>90</v>
      </c>
    </row>
    <row r="95" spans="1:16" x14ac:dyDescent="0.25">
      <c r="A95" s="42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Cobertura Rotina &lt; 2 anos</vt:lpstr>
      <vt:lpstr>Cobertura Reforços 1 e 4 anos</vt:lpstr>
      <vt:lpstr>Cobert. Meningo C Adolescentes</vt:lpstr>
      <vt:lpstr>Cobert. HPV</vt:lpstr>
      <vt:lpstr>dTpa gestantes 2023</vt:lpstr>
      <vt:lpstr>cálculos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2023-09-29T19:06:05Z</dcterms:modified>
</cp:coreProperties>
</file>