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06.jun\"/>
    </mc:Choice>
  </mc:AlternateContent>
  <bookViews>
    <workbookView xWindow="0" yWindow="0" windowWidth="28800" windowHeight="11730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" sheetId="3" r:id="rId4"/>
    <sheet name="cálculos" sheetId="5" state="hidden" r:id="rId5"/>
  </sheets>
  <definedNames>
    <definedName name="_xlnm._FilterDatabase" localSheetId="3" hidden="1">'Cobert. HPV'!$B$1:$B$88</definedName>
    <definedName name="_xlnm._FilterDatabase" localSheetId="1" hidden="1">'Cobertura Reforços 1 e 4 anos'!$A$1:$X$79</definedName>
    <definedName name="_xlnm._FilterDatabase" localSheetId="0" hidden="1">'Cobertura Rotina &lt; 2 anos'!$A$1:$X$86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G81" i="1" l="1"/>
  <c r="G82" i="1"/>
  <c r="G83" i="1"/>
  <c r="G84" i="1"/>
  <c r="G85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D85" i="4"/>
  <c r="D84" i="4"/>
  <c r="D83" i="4"/>
  <c r="D82" i="4"/>
  <c r="F85" i="4" l="1"/>
  <c r="C85" i="5" s="1"/>
  <c r="X83" i="4"/>
  <c r="L83" i="5" s="1"/>
  <c r="R81" i="4"/>
  <c r="J81" i="5" s="1"/>
  <c r="N82" i="4"/>
  <c r="D82" i="5" s="1"/>
  <c r="N84" i="4"/>
  <c r="D84" i="5" s="1"/>
  <c r="N85" i="4"/>
  <c r="D85" i="5" s="1"/>
  <c r="J83" i="4"/>
  <c r="F83" i="5" s="1"/>
  <c r="V82" i="4"/>
  <c r="H82" i="5" s="1"/>
  <c r="R85" i="4"/>
  <c r="J85" i="5" s="1"/>
  <c r="L81" i="4"/>
  <c r="G81" i="5" s="1"/>
  <c r="R84" i="4"/>
  <c r="J84" i="5" s="1"/>
  <c r="X82" i="4"/>
  <c r="L82" i="5" s="1"/>
  <c r="R83" i="4"/>
  <c r="J83" i="5" s="1"/>
  <c r="V81" i="4"/>
  <c r="H81" i="5" s="1"/>
  <c r="F81" i="4"/>
  <c r="C81" i="5" s="1"/>
  <c r="J81" i="4"/>
  <c r="F81" i="5" s="1"/>
  <c r="R82" i="4"/>
  <c r="J82" i="5" s="1"/>
  <c r="V85" i="4"/>
  <c r="H85" i="5" s="1"/>
  <c r="J85" i="4"/>
  <c r="F85" i="5" s="1"/>
  <c r="V84" i="4"/>
  <c r="H84" i="5" s="1"/>
  <c r="J84" i="4"/>
  <c r="F84" i="5" s="1"/>
  <c r="P81" i="4"/>
  <c r="I81" i="5" s="1"/>
  <c r="V83" i="4"/>
  <c r="H83" i="5" s="1"/>
  <c r="X81" i="4"/>
  <c r="L81" i="5" s="1"/>
  <c r="H81" i="4"/>
  <c r="E81" i="5" s="1"/>
  <c r="X85" i="4"/>
  <c r="L85" i="5" s="1"/>
  <c r="J82" i="4"/>
  <c r="F82" i="5" s="1"/>
  <c r="N81" i="4"/>
  <c r="D81" i="5" s="1"/>
  <c r="N83" i="4"/>
  <c r="D83" i="5" s="1"/>
  <c r="X84" i="4"/>
  <c r="L84" i="5" s="1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M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M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M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M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M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M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M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L2" i="5" s="1"/>
  <c r="V2" i="4"/>
  <c r="H2" i="5" s="1"/>
  <c r="T2" i="4"/>
  <c r="K2" i="5" s="1"/>
  <c r="R2" i="4"/>
  <c r="J2" i="5" s="1"/>
  <c r="P2" i="4"/>
  <c r="I2" i="5" s="1"/>
  <c r="N2" i="4"/>
  <c r="D2" i="5" s="1"/>
  <c r="L2" i="4"/>
  <c r="G2" i="5" s="1"/>
  <c r="J2" i="4"/>
  <c r="F2" i="5" s="1"/>
  <c r="H2" i="4"/>
  <c r="E2" i="5" s="1"/>
  <c r="F2" i="4"/>
  <c r="C2" i="5" s="1"/>
  <c r="M10" i="5" l="1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84" i="5" s="1"/>
  <c r="E5" i="5"/>
  <c r="P11" i="5"/>
  <c r="AB11" i="4" s="1"/>
  <c r="AC11" i="4" s="1"/>
  <c r="N11" i="5"/>
  <c r="O11" i="5" s="1"/>
  <c r="Z11" i="4" s="1"/>
  <c r="AA11" i="4" s="1"/>
  <c r="P17" i="5"/>
  <c r="AB17" i="4" s="1"/>
  <c r="AC17" i="4" s="1"/>
  <c r="N17" i="5"/>
  <c r="O17" i="5" s="1"/>
  <c r="Z17" i="4" s="1"/>
  <c r="AA17" i="4" s="1"/>
  <c r="P23" i="5"/>
  <c r="AB23" i="4" s="1"/>
  <c r="AC23" i="4" s="1"/>
  <c r="N23" i="5"/>
  <c r="O23" i="5" s="1"/>
  <c r="Z23" i="4" s="1"/>
  <c r="AA23" i="4" s="1"/>
  <c r="N29" i="5"/>
  <c r="O29" i="5" s="1"/>
  <c r="Z29" i="4" s="1"/>
  <c r="AA29" i="4" s="1"/>
  <c r="P29" i="5"/>
  <c r="AB29" i="4" s="1"/>
  <c r="AC29" i="4" s="1"/>
  <c r="N35" i="5"/>
  <c r="O35" i="5" s="1"/>
  <c r="Z35" i="4" s="1"/>
  <c r="AA35" i="4" s="1"/>
  <c r="P35" i="5"/>
  <c r="AB35" i="4" s="1"/>
  <c r="AC35" i="4" s="1"/>
  <c r="P41" i="5"/>
  <c r="AB41" i="4" s="1"/>
  <c r="AC41" i="4" s="1"/>
  <c r="N41" i="5"/>
  <c r="O41" i="5" s="1"/>
  <c r="Z41" i="4" s="1"/>
  <c r="AA41" i="4" s="1"/>
  <c r="N47" i="5"/>
  <c r="O47" i="5" s="1"/>
  <c r="Z47" i="4" s="1"/>
  <c r="AA47" i="4" s="1"/>
  <c r="P47" i="5"/>
  <c r="AB47" i="4" s="1"/>
  <c r="AC47" i="4" s="1"/>
  <c r="P53" i="5"/>
  <c r="AB53" i="4" s="1"/>
  <c r="AC53" i="4" s="1"/>
  <c r="N53" i="5"/>
  <c r="N59" i="5"/>
  <c r="P59" i="5"/>
  <c r="AB59" i="4" s="1"/>
  <c r="AC59" i="4" s="1"/>
  <c r="P65" i="5"/>
  <c r="AB65" i="4" s="1"/>
  <c r="AC65" i="4" s="1"/>
  <c r="N65" i="5"/>
  <c r="N71" i="5"/>
  <c r="P71" i="5"/>
  <c r="AB71" i="4" s="1"/>
  <c r="AC71" i="4" s="1"/>
  <c r="P77" i="5"/>
  <c r="AB77" i="4" s="1"/>
  <c r="AC77" i="4" s="1"/>
  <c r="N77" i="5"/>
  <c r="F82" i="4"/>
  <c r="C82" i="5" s="1"/>
  <c r="M82" i="5" s="1"/>
  <c r="C4" i="5"/>
  <c r="M4" i="5" s="1"/>
  <c r="H82" i="4"/>
  <c r="E82" i="5" s="1"/>
  <c r="E4" i="5"/>
  <c r="L84" i="4"/>
  <c r="G84" i="5" s="1"/>
  <c r="G5" i="5"/>
  <c r="P10" i="5"/>
  <c r="AB10" i="4" s="1"/>
  <c r="AC10" i="4" s="1"/>
  <c r="N10" i="5"/>
  <c r="N16" i="5"/>
  <c r="P16" i="5"/>
  <c r="AB16" i="4" s="1"/>
  <c r="AC16" i="4" s="1"/>
  <c r="P22" i="5"/>
  <c r="AB22" i="4" s="1"/>
  <c r="AC22" i="4" s="1"/>
  <c r="N22" i="5"/>
  <c r="N28" i="5"/>
  <c r="O28" i="5" s="1"/>
  <c r="Z28" i="4" s="1"/>
  <c r="AA28" i="4" s="1"/>
  <c r="P28" i="5"/>
  <c r="AB28" i="4" s="1"/>
  <c r="AC28" i="4" s="1"/>
  <c r="N34" i="5"/>
  <c r="P34" i="5"/>
  <c r="AB34" i="4" s="1"/>
  <c r="AC34" i="4" s="1"/>
  <c r="N40" i="5"/>
  <c r="P40" i="5"/>
  <c r="AB40" i="4" s="1"/>
  <c r="AC40" i="4" s="1"/>
  <c r="N46" i="5"/>
  <c r="P46" i="5"/>
  <c r="AB46" i="4" s="1"/>
  <c r="AC46" i="4" s="1"/>
  <c r="N52" i="5"/>
  <c r="O52" i="5" s="1"/>
  <c r="Z52" i="4" s="1"/>
  <c r="AA52" i="4" s="1"/>
  <c r="P52" i="5"/>
  <c r="AB52" i="4" s="1"/>
  <c r="AC52" i="4" s="1"/>
  <c r="N58" i="5"/>
  <c r="P58" i="5"/>
  <c r="AB58" i="4" s="1"/>
  <c r="AC58" i="4" s="1"/>
  <c r="P64" i="5"/>
  <c r="AB64" i="4" s="1"/>
  <c r="AC64" i="4" s="1"/>
  <c r="N64" i="5"/>
  <c r="P70" i="5"/>
  <c r="AB70" i="4" s="1"/>
  <c r="AC70" i="4" s="1"/>
  <c r="N70" i="5"/>
  <c r="P76" i="5"/>
  <c r="AB76" i="4" s="1"/>
  <c r="AC76" i="4" s="1"/>
  <c r="N76" i="5"/>
  <c r="P27" i="5"/>
  <c r="AB27" i="4" s="1"/>
  <c r="AC27" i="4" s="1"/>
  <c r="N27" i="5"/>
  <c r="P33" i="5"/>
  <c r="AB33" i="4" s="1"/>
  <c r="AC33" i="4" s="1"/>
  <c r="N33" i="5"/>
  <c r="P39" i="5"/>
  <c r="AB39" i="4" s="1"/>
  <c r="AC39" i="4" s="1"/>
  <c r="N39" i="5"/>
  <c r="N45" i="5"/>
  <c r="P45" i="5"/>
  <c r="AB45" i="4" s="1"/>
  <c r="AC45" i="4" s="1"/>
  <c r="P51" i="5"/>
  <c r="AB51" i="4" s="1"/>
  <c r="AC51" i="4" s="1"/>
  <c r="N51" i="5"/>
  <c r="N57" i="5"/>
  <c r="P57" i="5"/>
  <c r="AB57" i="4" s="1"/>
  <c r="AC57" i="4" s="1"/>
  <c r="P63" i="5"/>
  <c r="AB63" i="4" s="1"/>
  <c r="AC63" i="4" s="1"/>
  <c r="N63" i="5"/>
  <c r="N69" i="5"/>
  <c r="P69" i="5"/>
  <c r="AB69" i="4" s="1"/>
  <c r="AC69" i="4" s="1"/>
  <c r="N75" i="5"/>
  <c r="P75" i="5"/>
  <c r="AB75" i="4" s="1"/>
  <c r="AC75" i="4" s="1"/>
  <c r="M20" i="5"/>
  <c r="M26" i="5"/>
  <c r="M32" i="5"/>
  <c r="M38" i="5"/>
  <c r="M44" i="5"/>
  <c r="M50" i="5"/>
  <c r="M56" i="5"/>
  <c r="M62" i="5"/>
  <c r="M68" i="5"/>
  <c r="M74" i="5"/>
  <c r="T84" i="4"/>
  <c r="K84" i="5" s="1"/>
  <c r="K5" i="5"/>
  <c r="N8" i="5"/>
  <c r="P8" i="5"/>
  <c r="AB8" i="4" s="1"/>
  <c r="AC8" i="4" s="1"/>
  <c r="N14" i="5"/>
  <c r="P14" i="5"/>
  <c r="AB14" i="4" s="1"/>
  <c r="AC14" i="4" s="1"/>
  <c r="N20" i="5"/>
  <c r="P20" i="5"/>
  <c r="AB20" i="4" s="1"/>
  <c r="AC20" i="4" s="1"/>
  <c r="N26" i="5"/>
  <c r="P26" i="5"/>
  <c r="AB26" i="4" s="1"/>
  <c r="AC26" i="4" s="1"/>
  <c r="N32" i="5"/>
  <c r="P32" i="5"/>
  <c r="AB32" i="4" s="1"/>
  <c r="AC32" i="4" s="1"/>
  <c r="N38" i="5"/>
  <c r="P38" i="5"/>
  <c r="AB38" i="4" s="1"/>
  <c r="AC38" i="4" s="1"/>
  <c r="P44" i="5"/>
  <c r="AB44" i="4" s="1"/>
  <c r="AC44" i="4" s="1"/>
  <c r="N44" i="5"/>
  <c r="N50" i="5"/>
  <c r="P50" i="5"/>
  <c r="AB50" i="4" s="1"/>
  <c r="AC50" i="4" s="1"/>
  <c r="P56" i="5"/>
  <c r="AB56" i="4" s="1"/>
  <c r="AC56" i="4" s="1"/>
  <c r="N56" i="5"/>
  <c r="P62" i="5"/>
  <c r="AB62" i="4" s="1"/>
  <c r="AC62" i="4" s="1"/>
  <c r="N62" i="5"/>
  <c r="P68" i="5"/>
  <c r="AB68" i="4" s="1"/>
  <c r="AC68" i="4" s="1"/>
  <c r="N68" i="5"/>
  <c r="P74" i="5"/>
  <c r="AB74" i="4" s="1"/>
  <c r="AC74" i="4" s="1"/>
  <c r="N74" i="5"/>
  <c r="P2" i="5"/>
  <c r="AB2" i="4" s="1"/>
  <c r="AC2" i="4" s="1"/>
  <c r="N2" i="5"/>
  <c r="P82" i="4"/>
  <c r="I82" i="5" s="1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AB3" i="4" s="1"/>
  <c r="AC3" i="4" s="1"/>
  <c r="L82" i="4"/>
  <c r="G82" i="5" s="1"/>
  <c r="G4" i="5"/>
  <c r="P84" i="4"/>
  <c r="I84" i="5" s="1"/>
  <c r="I5" i="5"/>
  <c r="P9" i="5"/>
  <c r="AB9" i="4" s="1"/>
  <c r="AC9" i="4" s="1"/>
  <c r="N9" i="5"/>
  <c r="N15" i="5"/>
  <c r="P15" i="5"/>
  <c r="AB15" i="4" s="1"/>
  <c r="AC15" i="4" s="1"/>
  <c r="P21" i="5"/>
  <c r="AB21" i="4" s="1"/>
  <c r="AC21" i="4" s="1"/>
  <c r="N21" i="5"/>
  <c r="N37" i="5"/>
  <c r="P37" i="5"/>
  <c r="AB37" i="4" s="1"/>
  <c r="AC37" i="4" s="1"/>
  <c r="N43" i="5"/>
  <c r="P43" i="5"/>
  <c r="AB43" i="4" s="1"/>
  <c r="AC43" i="4" s="1"/>
  <c r="P49" i="5"/>
  <c r="AB49" i="4" s="1"/>
  <c r="AC49" i="4" s="1"/>
  <c r="N49" i="5"/>
  <c r="P55" i="5"/>
  <c r="AB55" i="4" s="1"/>
  <c r="AC55" i="4" s="1"/>
  <c r="N55" i="5"/>
  <c r="N61" i="5"/>
  <c r="P61" i="5"/>
  <c r="AB61" i="4" s="1"/>
  <c r="AC61" i="4" s="1"/>
  <c r="P67" i="5"/>
  <c r="AB67" i="4" s="1"/>
  <c r="AC67" i="4" s="1"/>
  <c r="N67" i="5"/>
  <c r="P73" i="5"/>
  <c r="AB73" i="4" s="1"/>
  <c r="AC73" i="4" s="1"/>
  <c r="N73" i="5"/>
  <c r="N79" i="5"/>
  <c r="P79" i="5"/>
  <c r="AB79" i="4" s="1"/>
  <c r="AC79" i="4" s="1"/>
  <c r="F84" i="4"/>
  <c r="C84" i="5" s="1"/>
  <c r="M84" i="5" s="1"/>
  <c r="C5" i="5"/>
  <c r="M5" i="5" s="1"/>
  <c r="N7" i="5"/>
  <c r="P7" i="5"/>
  <c r="AB7" i="4" s="1"/>
  <c r="AC7" i="4" s="1"/>
  <c r="N13" i="5"/>
  <c r="P13" i="5"/>
  <c r="AB13" i="4" s="1"/>
  <c r="AC13" i="4" s="1"/>
  <c r="N19" i="5"/>
  <c r="P19" i="5"/>
  <c r="AB19" i="4" s="1"/>
  <c r="AC19" i="4" s="1"/>
  <c r="P31" i="5"/>
  <c r="AB31" i="4" s="1"/>
  <c r="AC31" i="4" s="1"/>
  <c r="N31" i="5"/>
  <c r="M6" i="5"/>
  <c r="M24" i="5"/>
  <c r="M30" i="5"/>
  <c r="M36" i="5"/>
  <c r="M42" i="5"/>
  <c r="T82" i="4"/>
  <c r="K82" i="5" s="1"/>
  <c r="K4" i="5"/>
  <c r="N25" i="5"/>
  <c r="P25" i="5"/>
  <c r="AB25" i="4" s="1"/>
  <c r="AC25" i="4" s="1"/>
  <c r="M12" i="5"/>
  <c r="M18" i="5"/>
  <c r="T81" i="4"/>
  <c r="K81" i="5" s="1"/>
  <c r="N81" i="5" s="1"/>
  <c r="K3" i="5"/>
  <c r="N3" i="5" s="1"/>
  <c r="O3" i="5" s="1"/>
  <c r="Z3" i="4" s="1"/>
  <c r="AA3" i="4" s="1"/>
  <c r="N6" i="5"/>
  <c r="P6" i="5"/>
  <c r="AB6" i="4" s="1"/>
  <c r="AC6" i="4" s="1"/>
  <c r="P12" i="5"/>
  <c r="AB12" i="4" s="1"/>
  <c r="AC12" i="4" s="1"/>
  <c r="N12" i="5"/>
  <c r="N18" i="5"/>
  <c r="P18" i="5"/>
  <c r="AB18" i="4" s="1"/>
  <c r="AC18" i="4" s="1"/>
  <c r="P24" i="5"/>
  <c r="AB24" i="4" s="1"/>
  <c r="AC24" i="4" s="1"/>
  <c r="N24" i="5"/>
  <c r="N30" i="5"/>
  <c r="P30" i="5"/>
  <c r="AB30" i="4" s="1"/>
  <c r="AC30" i="4" s="1"/>
  <c r="N36" i="5"/>
  <c r="P36" i="5"/>
  <c r="AB36" i="4" s="1"/>
  <c r="AC36" i="4" s="1"/>
  <c r="N42" i="5"/>
  <c r="P42" i="5"/>
  <c r="AB42" i="4" s="1"/>
  <c r="AC42" i="4" s="1"/>
  <c r="N48" i="5"/>
  <c r="P48" i="5"/>
  <c r="AB48" i="4" s="1"/>
  <c r="AC48" i="4" s="1"/>
  <c r="P54" i="5"/>
  <c r="AB54" i="4" s="1"/>
  <c r="AC54" i="4" s="1"/>
  <c r="N54" i="5"/>
  <c r="P60" i="5"/>
  <c r="AB60" i="4" s="1"/>
  <c r="AC60" i="4" s="1"/>
  <c r="N60" i="5"/>
  <c r="O60" i="5" s="1"/>
  <c r="Z60" i="4" s="1"/>
  <c r="AA60" i="4" s="1"/>
  <c r="P66" i="5"/>
  <c r="AB66" i="4" s="1"/>
  <c r="AC66" i="4" s="1"/>
  <c r="N66" i="5"/>
  <c r="P72" i="5"/>
  <c r="AB72" i="4" s="1"/>
  <c r="AC72" i="4" s="1"/>
  <c r="N72" i="5"/>
  <c r="P78" i="5"/>
  <c r="AB78" i="4" s="1"/>
  <c r="AC78" i="4" s="1"/>
  <c r="N78" i="5"/>
  <c r="O78" i="5" s="1"/>
  <c r="Z78" i="4" s="1"/>
  <c r="AA78" i="4" s="1"/>
  <c r="P81" i="5"/>
  <c r="AB81" i="4" s="1"/>
  <c r="AC81" i="4" s="1"/>
  <c r="M85" i="5"/>
  <c r="F83" i="4"/>
  <c r="C83" i="5" s="1"/>
  <c r="M83" i="5" s="1"/>
  <c r="H83" i="4"/>
  <c r="E83" i="5" s="1"/>
  <c r="H85" i="4"/>
  <c r="E85" i="5" s="1"/>
  <c r="L85" i="4"/>
  <c r="G85" i="5" s="1"/>
  <c r="L83" i="4"/>
  <c r="G83" i="5" s="1"/>
  <c r="P85" i="4"/>
  <c r="I85" i="5" s="1"/>
  <c r="P83" i="4"/>
  <c r="I83" i="5" s="1"/>
  <c r="T85" i="4"/>
  <c r="K85" i="5" s="1"/>
  <c r="T83" i="4"/>
  <c r="K83" i="5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71" i="5" l="1"/>
  <c r="Z71" i="4" s="1"/>
  <c r="AA71" i="4" s="1"/>
  <c r="O40" i="5"/>
  <c r="Z40" i="4" s="1"/>
  <c r="AA40" i="4" s="1"/>
  <c r="O16" i="5"/>
  <c r="Z16" i="4" s="1"/>
  <c r="AA16" i="4" s="1"/>
  <c r="O63" i="5"/>
  <c r="Z63" i="4" s="1"/>
  <c r="AA63" i="4" s="1"/>
  <c r="O81" i="5"/>
  <c r="Z81" i="4" s="1"/>
  <c r="AA81" i="4" s="1"/>
  <c r="O76" i="5"/>
  <c r="Z76" i="4" s="1"/>
  <c r="AA76" i="4" s="1"/>
  <c r="O66" i="5"/>
  <c r="Z66" i="4" s="1"/>
  <c r="AA66" i="4" s="1"/>
  <c r="O70" i="5"/>
  <c r="Z70" i="4" s="1"/>
  <c r="AA70" i="4" s="1"/>
  <c r="O51" i="5"/>
  <c r="Z51" i="4" s="1"/>
  <c r="AA51" i="4" s="1"/>
  <c r="O65" i="5"/>
  <c r="Z65" i="4" s="1"/>
  <c r="AA65" i="4" s="1"/>
  <c r="O45" i="5"/>
  <c r="Z45" i="4" s="1"/>
  <c r="AA45" i="4" s="1"/>
  <c r="O58" i="5"/>
  <c r="Z58" i="4" s="1"/>
  <c r="AA58" i="4" s="1"/>
  <c r="O46" i="5"/>
  <c r="Z46" i="4" s="1"/>
  <c r="AA46" i="4" s="1"/>
  <c r="O22" i="5"/>
  <c r="Z22" i="4" s="1"/>
  <c r="AA22" i="4" s="1"/>
  <c r="O72" i="5"/>
  <c r="Z72" i="4" s="1"/>
  <c r="AA72" i="4" s="1"/>
  <c r="O10" i="5"/>
  <c r="Z10" i="4" s="1"/>
  <c r="AA10" i="4" s="1"/>
  <c r="O21" i="5"/>
  <c r="Z21" i="4" s="1"/>
  <c r="AA21" i="4" s="1"/>
  <c r="O59" i="5"/>
  <c r="Z59" i="4" s="1"/>
  <c r="AA59" i="4" s="1"/>
  <c r="O34" i="5"/>
  <c r="Z34" i="4" s="1"/>
  <c r="AA34" i="4" s="1"/>
  <c r="O54" i="5"/>
  <c r="Z54" i="4" s="1"/>
  <c r="AA54" i="4" s="1"/>
  <c r="O15" i="5"/>
  <c r="Z15" i="4" s="1"/>
  <c r="AA15" i="4" s="1"/>
  <c r="O64" i="5"/>
  <c r="Z64" i="4" s="1"/>
  <c r="AA64" i="4" s="1"/>
  <c r="O69" i="5"/>
  <c r="Z69" i="4" s="1"/>
  <c r="AA69" i="4" s="1"/>
  <c r="O53" i="5"/>
  <c r="Z53" i="4" s="1"/>
  <c r="AA53" i="4" s="1"/>
  <c r="O8" i="5"/>
  <c r="Z8" i="4" s="1"/>
  <c r="AA8" i="4" s="1"/>
  <c r="O9" i="5"/>
  <c r="Z9" i="4" s="1"/>
  <c r="AA9" i="4" s="1"/>
  <c r="O39" i="5"/>
  <c r="Z39" i="4" s="1"/>
  <c r="AA39" i="4" s="1"/>
  <c r="O27" i="5"/>
  <c r="Z27" i="4" s="1"/>
  <c r="AA27" i="4" s="1"/>
  <c r="O14" i="5"/>
  <c r="Z14" i="4" s="1"/>
  <c r="AA14" i="4" s="1"/>
  <c r="O48" i="5"/>
  <c r="Z48" i="4" s="1"/>
  <c r="AA48" i="4" s="1"/>
  <c r="O36" i="5"/>
  <c r="Z36" i="4" s="1"/>
  <c r="AA36" i="4" s="1"/>
  <c r="O75" i="5"/>
  <c r="Z75" i="4" s="1"/>
  <c r="AA75" i="4" s="1"/>
  <c r="O33" i="5"/>
  <c r="Z33" i="4" s="1"/>
  <c r="AA33" i="4" s="1"/>
  <c r="O77" i="5"/>
  <c r="Z77" i="4" s="1"/>
  <c r="AA77" i="4" s="1"/>
  <c r="O79" i="5"/>
  <c r="Z79" i="4" s="1"/>
  <c r="AA79" i="4" s="1"/>
  <c r="O73" i="5"/>
  <c r="Z73" i="4" s="1"/>
  <c r="AA73" i="4" s="1"/>
  <c r="O57" i="5"/>
  <c r="Z57" i="4" s="1"/>
  <c r="AA57" i="4" s="1"/>
  <c r="O6" i="5"/>
  <c r="Z6" i="4" s="1"/>
  <c r="AA6" i="4" s="1"/>
  <c r="O37" i="5"/>
  <c r="Z37" i="4" s="1"/>
  <c r="AA37" i="4" s="1"/>
  <c r="O38" i="5"/>
  <c r="Z38" i="4" s="1"/>
  <c r="AA38" i="4" s="1"/>
  <c r="O61" i="5"/>
  <c r="Z61" i="4" s="1"/>
  <c r="AA61" i="4" s="1"/>
  <c r="O2" i="5"/>
  <c r="Z2" i="4" s="1"/>
  <c r="AA2" i="4" s="1"/>
  <c r="O26" i="5"/>
  <c r="Z26" i="4" s="1"/>
  <c r="AA26" i="4" s="1"/>
  <c r="P4" i="5"/>
  <c r="AB4" i="4" s="1"/>
  <c r="AC4" i="4" s="1"/>
  <c r="N4" i="5"/>
  <c r="O4" i="5" s="1"/>
  <c r="Z4" i="4" s="1"/>
  <c r="AA4" i="4" s="1"/>
  <c r="O55" i="5"/>
  <c r="Z55" i="4" s="1"/>
  <c r="AA55" i="4" s="1"/>
  <c r="O20" i="5"/>
  <c r="Z20" i="4" s="1"/>
  <c r="AA20" i="4" s="1"/>
  <c r="P82" i="5"/>
  <c r="AB82" i="4" s="1"/>
  <c r="AC82" i="4" s="1"/>
  <c r="N82" i="5"/>
  <c r="O82" i="5" s="1"/>
  <c r="Z82" i="4" s="1"/>
  <c r="AA82" i="4" s="1"/>
  <c r="O49" i="5"/>
  <c r="Z49" i="4" s="1"/>
  <c r="AA49" i="4" s="1"/>
  <c r="O74" i="5"/>
  <c r="Z74" i="4" s="1"/>
  <c r="AA74" i="4" s="1"/>
  <c r="O12" i="5"/>
  <c r="Z12" i="4" s="1"/>
  <c r="AA12" i="4" s="1"/>
  <c r="O43" i="5"/>
  <c r="Z43" i="4" s="1"/>
  <c r="AA43" i="4" s="1"/>
  <c r="O24" i="5"/>
  <c r="Z24" i="4" s="1"/>
  <c r="AA24" i="4" s="1"/>
  <c r="P83" i="5"/>
  <c r="AB83" i="4" s="1"/>
  <c r="AC83" i="4" s="1"/>
  <c r="N83" i="5"/>
  <c r="O83" i="5" s="1"/>
  <c r="Z83" i="4" s="1"/>
  <c r="AA83" i="4" s="1"/>
  <c r="O31" i="5"/>
  <c r="Z31" i="4" s="1"/>
  <c r="AA31" i="4" s="1"/>
  <c r="O68" i="5"/>
  <c r="Z68" i="4" s="1"/>
  <c r="AA68" i="4" s="1"/>
  <c r="P5" i="5"/>
  <c r="AB5" i="4" s="1"/>
  <c r="AC5" i="4" s="1"/>
  <c r="N5" i="5"/>
  <c r="O5" i="5" s="1"/>
  <c r="Z5" i="4" s="1"/>
  <c r="AA5" i="4" s="1"/>
  <c r="P85" i="5"/>
  <c r="AB85" i="4" s="1"/>
  <c r="AC85" i="4" s="1"/>
  <c r="N85" i="5"/>
  <c r="O85" i="5" s="1"/>
  <c r="Z85" i="4" s="1"/>
  <c r="AA85" i="4" s="1"/>
  <c r="O25" i="5"/>
  <c r="Z25" i="4" s="1"/>
  <c r="AA25" i="4" s="1"/>
  <c r="O62" i="5"/>
  <c r="Z62" i="4" s="1"/>
  <c r="AA62" i="4" s="1"/>
  <c r="N84" i="5"/>
  <c r="O84" i="5" s="1"/>
  <c r="Z84" i="4" s="1"/>
  <c r="AA84" i="4" s="1"/>
  <c r="P84" i="5"/>
  <c r="AB84" i="4" s="1"/>
  <c r="AC84" i="4" s="1"/>
  <c r="O18" i="5"/>
  <c r="Z18" i="4" s="1"/>
  <c r="AA18" i="4" s="1"/>
  <c r="O19" i="5"/>
  <c r="Z19" i="4" s="1"/>
  <c r="AA19" i="4" s="1"/>
  <c r="O56" i="5"/>
  <c r="Z56" i="4" s="1"/>
  <c r="AA56" i="4" s="1"/>
  <c r="O13" i="5"/>
  <c r="Z13" i="4" s="1"/>
  <c r="AA13" i="4" s="1"/>
  <c r="O50" i="5"/>
  <c r="Z50" i="4" s="1"/>
  <c r="AA50" i="4" s="1"/>
  <c r="O7" i="5"/>
  <c r="Z7" i="4" s="1"/>
  <c r="AA7" i="4" s="1"/>
  <c r="O44" i="5"/>
  <c r="Z44" i="4" s="1"/>
  <c r="AA44" i="4" s="1"/>
  <c r="O42" i="5"/>
  <c r="Z42" i="4" s="1"/>
  <c r="AA42" i="4" s="1"/>
  <c r="O30" i="5"/>
  <c r="Z30" i="4" s="1"/>
  <c r="AA30" i="4" s="1"/>
  <c r="O67" i="5"/>
  <c r="Z67" i="4" s="1"/>
  <c r="AA67" i="4" s="1"/>
  <c r="O32" i="5"/>
  <c r="Z32" i="4" s="1"/>
  <c r="AA32" i="4" s="1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AF13" i="4" l="1"/>
  <c r="AF8" i="4"/>
  <c r="AF23" i="4"/>
  <c r="AF22" i="4"/>
  <c r="AF21" i="4"/>
  <c r="AF19" i="4"/>
  <c r="AF18" i="4"/>
  <c r="AF15" i="4"/>
  <c r="AF17" i="4"/>
  <c r="AF16" i="4"/>
  <c r="AF20" i="4"/>
  <c r="AF14" i="4"/>
  <c r="AF5" i="4"/>
  <c r="AF6" i="4"/>
  <c r="AF4" i="4"/>
  <c r="AF7" i="4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D85" i="1" l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<sst xmlns="http://schemas.openxmlformats.org/spreadsheetml/2006/main" count="916" uniqueCount="181">
  <si>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</si>
  <si>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</si>
  <si>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</si>
  <si>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</si>
  <si>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</si>
  <si>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</si>
  <si>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</si>
  <si>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</si>
  <si>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</si>
  <si>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</si>
  <si>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</si>
  <si>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</si>
  <si>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</si>
  <si>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</si>
  <si>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</si>
  <si>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</si>
  <si>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</si>
  <si>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</si>
  <si>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</si>
  <si>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</si>
  <si>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</si>
  <si>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</si>
  <si>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</si>
  <si>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</si>
  <si>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</si>
  <si>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</si>
  <si>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</si>
  <si>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</si>
  <si>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</si>
  <si>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</si>
  <si>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</si>
  <si>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</si>
  <si>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</si>
  <si>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</si>
  <si>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</si>
  <si>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</si>
  <si>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</si>
  <si>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</si>
  <si>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</si>
  <si>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</si>
  <si>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</si>
  <si>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</si>
  <si>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</si>
  <si>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</si>
  <si>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</si>
  <si>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</si>
  <si>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</si>
  <si>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</si>
  <si>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</si>
  <si>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</si>
  <si>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</si>
  <si>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</si>
  <si>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</si>
  <si>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</si>
  <si>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</si>
  <si>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</si>
  <si>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</si>
  <si>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</si>
  <si>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</si>
  <si>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</si>
  <si>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</si>
  <si>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</si>
  <si>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</si>
  <si>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</si>
  <si>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</si>
  <si>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</si>
  <si>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</si>
  <si>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</si>
  <si>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</si>
  <si>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</si>
  <si>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</si>
  <si>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</si>
  <si>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</si>
  <si>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</si>
  <si>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</si>
  <si>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</si>
  <si>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</si>
  <si>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</si>
  <si>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</si>
  <si>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</si>
  <si>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</si>
  <si>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</si>
  <si>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</si>
  <si>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</si>
  <si>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</si>
  <si>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</si>
  <si>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</si>
  <si>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</si>
  <si>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</si>
  <si>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</si>
  <si>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</si>
  <si>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</si>
  <si>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</si>
  <si>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</si>
  <si>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</si>
  <si>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</si>
  <si>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</si>
  <si>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</si>
  <si>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</si>
  <si>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</si>
  <si>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</si>
  <si>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</si>
  <si>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</si>
  <si>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</si>
  <si>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</si>
  <si>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</si>
  <si>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</si>
  <si>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</si>
  <si>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</si>
  <si>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</si>
  <si>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</si>
  <si>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</si>
  <si>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</si>
  <si>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</si>
  <si>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</si>
  <si>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</si>
  <si>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</si>
  <si>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</si>
  <si>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</si>
  <si>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</si>
  <si>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</si>
  <si>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</si>
  <si>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</si>
  <si>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</si>
  <si>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</si>
  <si>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</si>
  <si>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</si>
  <si>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</si>
  <si>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</si>
  <si>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</si>
  <si>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</si>
  <si>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</si>
  <si>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</si>
  <si>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</si>
  <si>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</si>
  <si>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</si>
  <si>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</si>
  <si>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</si>
  <si>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</si>
  <si>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</si>
  <si>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</si>
  <si>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</si>
  <si>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</si>
  <si>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</si>
  <si>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</si>
  <si>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</si>
  <si>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</si>
  <si>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</si>
  <si>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</si>
  <si>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</si>
  <si>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</si>
  <si>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</si>
  <si>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</si>
  <si>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</si>
  <si>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 xml:space="preserve">Doses Aplicadas Varicela 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</si>
  <si>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</si>
  <si>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</si>
  <si>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</si>
  <si>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</si>
  <si>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</si>
  <si>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</si>
  <si>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</si>
  <si>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</si>
  <si>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</si>
  <si>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</si>
  <si>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</si>
  <si>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</si>
  <si>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</si>
  <si>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</si>
  <si>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</si>
  <si>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</si>
  <si>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</si>
  <si>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</si>
  <si>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</si>
  <si>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</si>
  <si>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**Dados referente às doses aplicadas no período de janeiro a junho de 2023</t>
  </si>
  <si>
    <t>Fonte: SIPNI/DATASUS, em 04 de julho de 2023.*</t>
  </si>
  <si>
    <t xml:space="preserve"> Vacina e Confia, em 04 de julho de 2023.**</t>
  </si>
  <si>
    <t>*Dados parciais gerados em 05/07/2023 (TABNET) e 05/07/2023 (VeC)</t>
  </si>
  <si>
    <t>*Dados parciais. Dados de janeiro/2022 a abril/2022 extraídos do TABNET em 05/07/2023</t>
  </si>
  <si>
    <t>*Dados de maio/2022 a junho/2023 extraídos do Vacina e Confia em 05/07/2023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</si>
</sst>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Vírgula 2" xfId="2"/>
    <cellStyle name="Vírgula 2 2" xfId="3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5"/>
  <sheetViews>
    <sheetView tabSelected="1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1" width="18.140625" style="65" customWidth="1"/>
    <col min="2" max="2" width="23.85546875" style="65" bestFit="1" customWidth="1"/>
    <col min="3" max="4" width="14.140625" style="65" customWidth="1"/>
    <col min="5" max="5" width="12" style="65" customWidth="1"/>
    <col min="6" max="22" width="13" style="65" customWidth="1"/>
    <col min="23" max="23" width="13.28515625" style="65" customWidth="1"/>
    <col min="24" max="24" width="10.140625" style="65" customWidth="1"/>
    <col min="25" max="25" width="9.140625" style="65"/>
    <col min="26" max="29" width="20.28515625" style="65" customWidth="1"/>
    <col min="30" max="30" width="9.140625" style="65"/>
    <col min="31" max="31" width="26.7109375" style="65" bestFit="1" customWidth="1"/>
    <col min="32" max="32" width="18" style="65" bestFit="1" customWidth="1"/>
    <col min="33" max="16384" width="9.140625" style="65"/>
  </cols>
  <sheetData>
    <row r="1" spans="1:32" ht="59.25" customHeight="1" x14ac:dyDescent="0.25">
      <c r="A1" s="43" t="s">
        <v>0</v>
      </c>
      <c r="B1" s="43" t="s">
        <v>1</v>
      </c>
      <c r="C1" s="46" t="s">
        <v>156</v>
      </c>
      <c r="D1" s="46" t="s">
        <v>135</v>
      </c>
      <c r="E1" s="44" t="s">
        <v>136</v>
      </c>
      <c r="F1" s="64" t="s">
        <v>137</v>
      </c>
      <c r="G1" s="44" t="s">
        <v>138</v>
      </c>
      <c r="H1" s="64" t="s">
        <v>139</v>
      </c>
      <c r="I1" s="44" t="s">
        <v>140</v>
      </c>
      <c r="J1" s="64" t="s">
        <v>141</v>
      </c>
      <c r="K1" s="44" t="s">
        <v>142</v>
      </c>
      <c r="L1" s="64" t="s">
        <v>143</v>
      </c>
      <c r="M1" s="44" t="s">
        <v>144</v>
      </c>
      <c r="N1" s="64" t="s">
        <v>145</v>
      </c>
      <c r="O1" s="44" t="s">
        <v>146</v>
      </c>
      <c r="P1" s="64" t="s">
        <v>147</v>
      </c>
      <c r="Q1" s="44" t="s">
        <v>148</v>
      </c>
      <c r="R1" s="64" t="s">
        <v>149</v>
      </c>
      <c r="S1" s="44" t="s">
        <v>150</v>
      </c>
      <c r="T1" s="64" t="s">
        <v>151</v>
      </c>
      <c r="U1" s="44" t="s">
        <v>152</v>
      </c>
      <c r="V1" s="64" t="s">
        <v>153</v>
      </c>
      <c r="W1" s="44" t="s">
        <v>154</v>
      </c>
      <c r="X1" s="64" t="s">
        <v>155</v>
      </c>
      <c r="Z1" s="59" t="s">
        <v>163</v>
      </c>
      <c r="AA1" s="59" t="s">
        <v>165</v>
      </c>
      <c r="AB1" s="60" t="s">
        <v>166</v>
      </c>
      <c r="AC1" s="60" t="s">
        <v>164</v>
      </c>
    </row>
    <row r="2" spans="1:32" ht="15" customHeight="1" x14ac:dyDescent="0.25">
      <c r="A2" s="66" t="s">
        <v>2</v>
      </c>
      <c r="B2" s="66" t="s">
        <v>6</v>
      </c>
      <c r="C2" s="67">
        <v>421</v>
      </c>
      <c r="D2" s="67">
        <f>(C2/12)*6</f>
        <v>210.5</v>
      </c>
      <c r="E2" s="66">
        <v>203</v>
      </c>
      <c r="F2" s="68">
        <f>E2/D2</f>
        <v>0.96437054631828978</v>
      </c>
      <c r="G2" s="66">
        <v>176</v>
      </c>
      <c r="H2" s="68">
        <f>G2/D2</f>
        <v>0.83610451306413303</v>
      </c>
      <c r="I2" s="66">
        <v>177</v>
      </c>
      <c r="J2" s="68">
        <f>I2/D2</f>
        <v>0.84085510688836107</v>
      </c>
      <c r="K2" s="66">
        <v>191</v>
      </c>
      <c r="L2" s="68">
        <f>K2/D2</f>
        <v>0.90736342042755347</v>
      </c>
      <c r="M2" s="66">
        <v>188</v>
      </c>
      <c r="N2" s="68">
        <f>M2/D2</f>
        <v>0.89311163895486934</v>
      </c>
      <c r="O2" s="66">
        <v>157</v>
      </c>
      <c r="P2" s="68">
        <f>O2/D2</f>
        <v>0.74584323040380052</v>
      </c>
      <c r="Q2" s="66">
        <v>159</v>
      </c>
      <c r="R2" s="68">
        <f>Q2/D2</f>
        <v>0.75534441805225649</v>
      </c>
      <c r="S2" s="66">
        <v>180</v>
      </c>
      <c r="T2" s="68">
        <f>S2/D2</f>
        <v>0.85510688836104509</v>
      </c>
      <c r="U2" s="66">
        <v>191</v>
      </c>
      <c r="V2" s="68">
        <f>U2/D2</f>
        <v>0.90736342042755347</v>
      </c>
      <c r="W2" s="66">
        <v>173</v>
      </c>
      <c r="X2" s="68">
        <f>W2/D2</f>
        <v>0.82185273159144889</v>
      </c>
      <c r="Z2" s="55">
        <f>cálculos!O2</f>
        <v>1</v>
      </c>
      <c r="AA2" s="56">
        <f>Z2*0.1</f>
        <v>0.1</v>
      </c>
      <c r="AB2" s="55">
        <f>cálculos!P2</f>
        <v>0</v>
      </c>
      <c r="AC2" s="56">
        <f>AB2*0.25</f>
        <v>0</v>
      </c>
      <c r="AE2" s="78" t="s">
        <v>173</v>
      </c>
      <c r="AF2" s="78"/>
    </row>
    <row r="3" spans="1:32" x14ac:dyDescent="0.25">
      <c r="A3" s="66" t="s">
        <v>3</v>
      </c>
      <c r="B3" s="66" t="s">
        <v>7</v>
      </c>
      <c r="C3" s="67">
        <v>160</v>
      </c>
      <c r="D3" s="67">
        <f t="shared" ref="D3:D66" si="0">(C3/12)*6</f>
        <v>80</v>
      </c>
      <c r="E3" s="66">
        <v>56</v>
      </c>
      <c r="F3" s="68">
        <f t="shared" ref="F3:F66" si="1">E3/D3</f>
        <v>0.7</v>
      </c>
      <c r="G3" s="66">
        <v>70</v>
      </c>
      <c r="H3" s="68">
        <f t="shared" ref="H3:H66" si="2">G3/D3</f>
        <v>0.875</v>
      </c>
      <c r="I3" s="66">
        <v>71</v>
      </c>
      <c r="J3" s="68">
        <f t="shared" ref="J3:J66" si="3">I3/D3</f>
        <v>0.88749999999999996</v>
      </c>
      <c r="K3" s="66">
        <v>74</v>
      </c>
      <c r="L3" s="68">
        <f t="shared" ref="L3:L66" si="4">K3/D3</f>
        <v>0.92500000000000004</v>
      </c>
      <c r="M3" s="66">
        <v>73</v>
      </c>
      <c r="N3" s="68">
        <f t="shared" ref="N3:N66" si="5">M3/D3</f>
        <v>0.91249999999999998</v>
      </c>
      <c r="O3" s="66">
        <v>71</v>
      </c>
      <c r="P3" s="68">
        <f t="shared" ref="P3:P66" si="6">O3/D3</f>
        <v>0.88749999999999996</v>
      </c>
      <c r="Q3" s="66">
        <v>56</v>
      </c>
      <c r="R3" s="68">
        <f t="shared" ref="R3:R66" si="7">Q3/D3</f>
        <v>0.7</v>
      </c>
      <c r="S3" s="66">
        <v>81</v>
      </c>
      <c r="T3" s="68">
        <f t="shared" ref="T3:T66" si="8">S3/D3</f>
        <v>1.0125</v>
      </c>
      <c r="U3" s="66">
        <v>87</v>
      </c>
      <c r="V3" s="68">
        <f t="shared" ref="V3:V66" si="9">U3/D3</f>
        <v>1.0874999999999999</v>
      </c>
      <c r="W3" s="66">
        <v>71</v>
      </c>
      <c r="X3" s="68">
        <f t="shared" ref="X3:X66" si="10">W3/D3</f>
        <v>0.88749999999999996</v>
      </c>
      <c r="Z3" s="55">
        <f>cálculos!O3</f>
        <v>3</v>
      </c>
      <c r="AA3" s="56">
        <f t="shared" ref="AA3:AA66" si="11">Z3*0.1</f>
        <v>0.30000000000000004</v>
      </c>
      <c r="AB3" s="55">
        <f>cálculos!P3</f>
        <v>1</v>
      </c>
      <c r="AC3" s="56">
        <f t="shared" ref="AC3:AC66" si="12">AB3*0.25</f>
        <v>0.25</v>
      </c>
      <c r="AE3" s="60" t="s">
        <v>172</v>
      </c>
      <c r="AF3" s="60" t="s">
        <v>171</v>
      </c>
    </row>
    <row r="4" spans="1:32" x14ac:dyDescent="0.25">
      <c r="A4" s="66" t="s">
        <v>4</v>
      </c>
      <c r="B4" s="66" t="s">
        <v>8</v>
      </c>
      <c r="C4" s="67">
        <v>120</v>
      </c>
      <c r="D4" s="67">
        <f t="shared" si="0"/>
        <v>60</v>
      </c>
      <c r="E4" s="66">
        <v>47</v>
      </c>
      <c r="F4" s="68">
        <f t="shared" si="1"/>
        <v>0.78333333333333333</v>
      </c>
      <c r="G4" s="66">
        <v>70</v>
      </c>
      <c r="H4" s="68">
        <f t="shared" si="2"/>
        <v>1.1666666666666667</v>
      </c>
      <c r="I4" s="66">
        <v>69</v>
      </c>
      <c r="J4" s="68">
        <f t="shared" si="3"/>
        <v>1.1499999999999999</v>
      </c>
      <c r="K4" s="66">
        <v>74</v>
      </c>
      <c r="L4" s="68">
        <f t="shared" si="4"/>
        <v>1.2333333333333334</v>
      </c>
      <c r="M4" s="66">
        <v>72</v>
      </c>
      <c r="N4" s="68">
        <f t="shared" si="5"/>
        <v>1.2</v>
      </c>
      <c r="O4" s="66">
        <v>67</v>
      </c>
      <c r="P4" s="68">
        <f t="shared" si="6"/>
        <v>1.1166666666666667</v>
      </c>
      <c r="Q4" s="66">
        <v>55</v>
      </c>
      <c r="R4" s="68">
        <f t="shared" si="7"/>
        <v>0.91666666666666663</v>
      </c>
      <c r="S4" s="66">
        <v>73</v>
      </c>
      <c r="T4" s="68">
        <f t="shared" si="8"/>
        <v>1.2166666666666666</v>
      </c>
      <c r="U4" s="66">
        <v>80</v>
      </c>
      <c r="V4" s="68">
        <f t="shared" si="9"/>
        <v>1.3333333333333333</v>
      </c>
      <c r="W4" s="66">
        <v>66</v>
      </c>
      <c r="X4" s="68">
        <f t="shared" si="10"/>
        <v>1.1000000000000001</v>
      </c>
      <c r="Z4" s="55">
        <f>cálculos!O4</f>
        <v>8</v>
      </c>
      <c r="AA4" s="56">
        <f t="shared" si="11"/>
        <v>0.8</v>
      </c>
      <c r="AB4" s="55">
        <f>cálculos!P4</f>
        <v>4</v>
      </c>
      <c r="AC4" s="56">
        <f t="shared" si="12"/>
        <v>1</v>
      </c>
      <c r="AE4" s="56">
        <v>0</v>
      </c>
      <c r="AF4" s="63">
        <f>COUNTIF($AC$2:$AC$79,"=0")</f>
        <v>27</v>
      </c>
    </row>
    <row r="5" spans="1:32" x14ac:dyDescent="0.25">
      <c r="A5" s="66" t="s">
        <v>5</v>
      </c>
      <c r="B5" s="66" t="s">
        <v>9</v>
      </c>
      <c r="C5" s="67">
        <v>343</v>
      </c>
      <c r="D5" s="67">
        <f t="shared" si="0"/>
        <v>171.5</v>
      </c>
      <c r="E5" s="66">
        <v>101</v>
      </c>
      <c r="F5" s="68">
        <f t="shared" si="1"/>
        <v>0.58892128279883382</v>
      </c>
      <c r="G5" s="66">
        <v>158</v>
      </c>
      <c r="H5" s="68">
        <f t="shared" si="2"/>
        <v>0.92128279883381925</v>
      </c>
      <c r="I5" s="66">
        <v>157</v>
      </c>
      <c r="J5" s="68">
        <f t="shared" si="3"/>
        <v>0.91545189504373181</v>
      </c>
      <c r="K5" s="66">
        <v>166</v>
      </c>
      <c r="L5" s="68">
        <f t="shared" si="4"/>
        <v>0.96793002915451898</v>
      </c>
      <c r="M5" s="66">
        <v>161</v>
      </c>
      <c r="N5" s="68">
        <f t="shared" si="5"/>
        <v>0.93877551020408168</v>
      </c>
      <c r="O5" s="66">
        <v>152</v>
      </c>
      <c r="P5" s="68">
        <f t="shared" si="6"/>
        <v>0.88629737609329451</v>
      </c>
      <c r="Q5" s="66">
        <v>143</v>
      </c>
      <c r="R5" s="68">
        <f t="shared" si="7"/>
        <v>0.83381924198250734</v>
      </c>
      <c r="S5" s="66">
        <v>165</v>
      </c>
      <c r="T5" s="68">
        <f t="shared" si="8"/>
        <v>0.96209912536443154</v>
      </c>
      <c r="U5" s="66">
        <v>155</v>
      </c>
      <c r="V5" s="68">
        <f t="shared" si="9"/>
        <v>0.90379008746355682</v>
      </c>
      <c r="W5" s="66">
        <v>155</v>
      </c>
      <c r="X5" s="68">
        <f t="shared" si="10"/>
        <v>0.90379008746355682</v>
      </c>
      <c r="Z5" s="55">
        <f>cálculos!O5</f>
        <v>3</v>
      </c>
      <c r="AA5" s="56">
        <f t="shared" si="11"/>
        <v>0.30000000000000004</v>
      </c>
      <c r="AB5" s="55">
        <f>cálculos!P5</f>
        <v>1</v>
      </c>
      <c r="AC5" s="56">
        <f t="shared" si="12"/>
        <v>0.25</v>
      </c>
      <c r="AE5" s="56">
        <v>0.25</v>
      </c>
      <c r="AF5" s="63">
        <f>COUNTIF($AC$2:$AC$79,"=0,25")</f>
        <v>23</v>
      </c>
    </row>
    <row r="6" spans="1:32" x14ac:dyDescent="0.25">
      <c r="A6" s="66" t="s">
        <v>5</v>
      </c>
      <c r="B6" s="66" t="s">
        <v>10</v>
      </c>
      <c r="C6" s="67">
        <v>139</v>
      </c>
      <c r="D6" s="67">
        <f t="shared" si="0"/>
        <v>69.5</v>
      </c>
      <c r="E6" s="66">
        <v>41</v>
      </c>
      <c r="F6" s="68">
        <f t="shared" si="1"/>
        <v>0.58992805755395683</v>
      </c>
      <c r="G6" s="66">
        <v>43</v>
      </c>
      <c r="H6" s="68">
        <f t="shared" si="2"/>
        <v>0.61870503597122306</v>
      </c>
      <c r="I6" s="66">
        <v>43</v>
      </c>
      <c r="J6" s="68">
        <f t="shared" si="3"/>
        <v>0.61870503597122306</v>
      </c>
      <c r="K6" s="66">
        <v>65</v>
      </c>
      <c r="L6" s="68">
        <f t="shared" si="4"/>
        <v>0.93525179856115104</v>
      </c>
      <c r="M6" s="66">
        <v>64</v>
      </c>
      <c r="N6" s="68">
        <f t="shared" si="5"/>
        <v>0.92086330935251803</v>
      </c>
      <c r="O6" s="66">
        <v>49</v>
      </c>
      <c r="P6" s="68">
        <f t="shared" si="6"/>
        <v>0.70503597122302153</v>
      </c>
      <c r="Q6" s="66">
        <v>55</v>
      </c>
      <c r="R6" s="68">
        <f t="shared" si="7"/>
        <v>0.79136690647482011</v>
      </c>
      <c r="S6" s="66">
        <v>55</v>
      </c>
      <c r="T6" s="68">
        <f t="shared" si="8"/>
        <v>0.79136690647482011</v>
      </c>
      <c r="U6" s="66">
        <v>54</v>
      </c>
      <c r="V6" s="68">
        <f t="shared" si="9"/>
        <v>0.7769784172661871</v>
      </c>
      <c r="W6" s="66">
        <v>57</v>
      </c>
      <c r="X6" s="68">
        <f t="shared" si="10"/>
        <v>0.82014388489208634</v>
      </c>
      <c r="Z6" s="55">
        <f>cálculos!O6</f>
        <v>1</v>
      </c>
      <c r="AA6" s="56">
        <f t="shared" si="11"/>
        <v>0.1</v>
      </c>
      <c r="AB6" s="55">
        <f>cálculos!P6</f>
        <v>0</v>
      </c>
      <c r="AC6" s="56">
        <f t="shared" si="12"/>
        <v>0</v>
      </c>
      <c r="AE6" s="56">
        <v>0.5</v>
      </c>
      <c r="AF6" s="63">
        <f>COUNTIF($AC$2:$AC$79,"=0,5")</f>
        <v>6</v>
      </c>
    </row>
    <row r="7" spans="1:32" x14ac:dyDescent="0.25">
      <c r="A7" s="66" t="s">
        <v>4</v>
      </c>
      <c r="B7" s="66" t="s">
        <v>11</v>
      </c>
      <c r="C7" s="67">
        <v>101</v>
      </c>
      <c r="D7" s="67">
        <f t="shared" si="0"/>
        <v>50.5</v>
      </c>
      <c r="E7" s="66">
        <v>20</v>
      </c>
      <c r="F7" s="68">
        <f t="shared" si="1"/>
        <v>0.39603960396039606</v>
      </c>
      <c r="G7" s="66">
        <v>34</v>
      </c>
      <c r="H7" s="68">
        <f t="shared" si="2"/>
        <v>0.67326732673267331</v>
      </c>
      <c r="I7" s="66">
        <v>34</v>
      </c>
      <c r="J7" s="68">
        <f t="shared" si="3"/>
        <v>0.67326732673267331</v>
      </c>
      <c r="K7" s="66">
        <v>45</v>
      </c>
      <c r="L7" s="68">
        <f t="shared" si="4"/>
        <v>0.8910891089108911</v>
      </c>
      <c r="M7" s="66">
        <v>45</v>
      </c>
      <c r="N7" s="68">
        <f t="shared" si="5"/>
        <v>0.8910891089108911</v>
      </c>
      <c r="O7" s="66">
        <v>40</v>
      </c>
      <c r="P7" s="68">
        <f t="shared" si="6"/>
        <v>0.79207920792079212</v>
      </c>
      <c r="Q7" s="66">
        <v>31</v>
      </c>
      <c r="R7" s="68">
        <f t="shared" si="7"/>
        <v>0.61386138613861385</v>
      </c>
      <c r="S7" s="66">
        <v>58</v>
      </c>
      <c r="T7" s="68">
        <f t="shared" si="8"/>
        <v>1.1485148514851484</v>
      </c>
      <c r="U7" s="66">
        <v>50</v>
      </c>
      <c r="V7" s="68">
        <f t="shared" si="9"/>
        <v>0.99009900990099009</v>
      </c>
      <c r="W7" s="66">
        <v>54</v>
      </c>
      <c r="X7" s="68">
        <f t="shared" si="10"/>
        <v>1.0693069306930694</v>
      </c>
      <c r="Z7" s="55">
        <f>cálculos!O7</f>
        <v>3</v>
      </c>
      <c r="AA7" s="56">
        <f t="shared" si="11"/>
        <v>0.30000000000000004</v>
      </c>
      <c r="AB7" s="55">
        <f>cálculos!P7</f>
        <v>1</v>
      </c>
      <c r="AC7" s="56">
        <f t="shared" si="12"/>
        <v>0.25</v>
      </c>
      <c r="AE7" s="56">
        <v>0.75</v>
      </c>
      <c r="AF7" s="63">
        <f>COUNTIF($AC$2:$AC$79,"=0,75")</f>
        <v>7</v>
      </c>
    </row>
    <row r="8" spans="1:32" x14ac:dyDescent="0.25">
      <c r="A8" s="66" t="s">
        <v>5</v>
      </c>
      <c r="B8" s="66" t="s">
        <v>12</v>
      </c>
      <c r="C8" s="67">
        <v>389</v>
      </c>
      <c r="D8" s="67">
        <f t="shared" si="0"/>
        <v>194.5</v>
      </c>
      <c r="E8" s="66">
        <v>147</v>
      </c>
      <c r="F8" s="68">
        <f t="shared" si="1"/>
        <v>0.75578406169665813</v>
      </c>
      <c r="G8" s="66">
        <v>180</v>
      </c>
      <c r="H8" s="68">
        <f t="shared" si="2"/>
        <v>0.92544987146529567</v>
      </c>
      <c r="I8" s="66">
        <v>176</v>
      </c>
      <c r="J8" s="68">
        <f t="shared" si="3"/>
        <v>0.90488431876606679</v>
      </c>
      <c r="K8" s="66">
        <v>193</v>
      </c>
      <c r="L8" s="68">
        <f t="shared" si="4"/>
        <v>0.99228791773778924</v>
      </c>
      <c r="M8" s="66">
        <v>188</v>
      </c>
      <c r="N8" s="68">
        <f t="shared" si="5"/>
        <v>0.96658097686375322</v>
      </c>
      <c r="O8" s="66">
        <v>188</v>
      </c>
      <c r="P8" s="68">
        <f t="shared" si="6"/>
        <v>0.96658097686375322</v>
      </c>
      <c r="Q8" s="66">
        <v>151</v>
      </c>
      <c r="R8" s="68">
        <f t="shared" si="7"/>
        <v>0.7763496143958869</v>
      </c>
      <c r="S8" s="66">
        <v>183</v>
      </c>
      <c r="T8" s="68">
        <f t="shared" si="8"/>
        <v>0.94087403598971719</v>
      </c>
      <c r="U8" s="66">
        <v>204</v>
      </c>
      <c r="V8" s="68">
        <f t="shared" si="9"/>
        <v>1.0488431876606683</v>
      </c>
      <c r="W8" s="66">
        <v>172</v>
      </c>
      <c r="X8" s="68">
        <f t="shared" si="10"/>
        <v>0.88431876606683801</v>
      </c>
      <c r="Z8" s="55">
        <f>cálculos!O8</f>
        <v>4</v>
      </c>
      <c r="AA8" s="56">
        <f t="shared" si="11"/>
        <v>0.4</v>
      </c>
      <c r="AB8" s="55">
        <f>cálculos!P8</f>
        <v>2</v>
      </c>
      <c r="AC8" s="56">
        <f t="shared" si="12"/>
        <v>0.5</v>
      </c>
      <c r="AE8" s="56">
        <v>1</v>
      </c>
      <c r="AF8" s="63">
        <f>COUNTIF($AC$2:$AC$79,"=1,0")</f>
        <v>15</v>
      </c>
    </row>
    <row r="9" spans="1:32" ht="15" customHeight="1" x14ac:dyDescent="0.25">
      <c r="A9" s="66" t="s">
        <v>5</v>
      </c>
      <c r="B9" s="66" t="s">
        <v>13</v>
      </c>
      <c r="C9" s="67">
        <v>75</v>
      </c>
      <c r="D9" s="67">
        <f t="shared" si="0"/>
        <v>37.5</v>
      </c>
      <c r="E9" s="66">
        <v>48</v>
      </c>
      <c r="F9" s="68">
        <f t="shared" si="1"/>
        <v>1.28</v>
      </c>
      <c r="G9" s="66">
        <v>30</v>
      </c>
      <c r="H9" s="68">
        <f t="shared" si="2"/>
        <v>0.8</v>
      </c>
      <c r="I9" s="66">
        <v>31</v>
      </c>
      <c r="J9" s="68">
        <f t="shared" si="3"/>
        <v>0.82666666666666666</v>
      </c>
      <c r="K9" s="66">
        <v>30</v>
      </c>
      <c r="L9" s="68">
        <f t="shared" si="4"/>
        <v>0.8</v>
      </c>
      <c r="M9" s="66">
        <v>30</v>
      </c>
      <c r="N9" s="68">
        <f t="shared" si="5"/>
        <v>0.8</v>
      </c>
      <c r="O9" s="66">
        <v>26</v>
      </c>
      <c r="P9" s="68">
        <f t="shared" si="6"/>
        <v>0.69333333333333336</v>
      </c>
      <c r="Q9" s="66">
        <v>31</v>
      </c>
      <c r="R9" s="68">
        <f t="shared" si="7"/>
        <v>0.82666666666666666</v>
      </c>
      <c r="S9" s="66">
        <v>32</v>
      </c>
      <c r="T9" s="68">
        <f t="shared" si="8"/>
        <v>0.85333333333333339</v>
      </c>
      <c r="U9" s="66">
        <v>43</v>
      </c>
      <c r="V9" s="68">
        <f t="shared" si="9"/>
        <v>1.1466666666666667</v>
      </c>
      <c r="W9" s="66">
        <v>31</v>
      </c>
      <c r="X9" s="68">
        <f t="shared" si="10"/>
        <v>0.82666666666666666</v>
      </c>
      <c r="Z9" s="55">
        <f>cálculos!O9</f>
        <v>2</v>
      </c>
      <c r="AA9" s="56">
        <f t="shared" si="11"/>
        <v>0.2</v>
      </c>
      <c r="AB9" s="55">
        <f>cálculos!P9</f>
        <v>1</v>
      </c>
      <c r="AC9" s="56">
        <f t="shared" si="12"/>
        <v>0.25</v>
      </c>
    </row>
    <row r="10" spans="1:32" x14ac:dyDescent="0.25">
      <c r="A10" s="66" t="s">
        <v>2</v>
      </c>
      <c r="B10" s="66" t="s">
        <v>14</v>
      </c>
      <c r="C10" s="67">
        <v>1449</v>
      </c>
      <c r="D10" s="67">
        <f t="shared" si="0"/>
        <v>724.5</v>
      </c>
      <c r="E10" s="66">
        <v>667</v>
      </c>
      <c r="F10" s="68">
        <f t="shared" si="1"/>
        <v>0.92063492063492058</v>
      </c>
      <c r="G10" s="66">
        <v>664</v>
      </c>
      <c r="H10" s="68">
        <f t="shared" si="2"/>
        <v>0.91649413388543821</v>
      </c>
      <c r="I10" s="66">
        <v>664</v>
      </c>
      <c r="J10" s="68">
        <f t="shared" si="3"/>
        <v>0.91649413388543821</v>
      </c>
      <c r="K10" s="66">
        <v>743</v>
      </c>
      <c r="L10" s="68">
        <f t="shared" si="4"/>
        <v>1.0255348516218081</v>
      </c>
      <c r="M10" s="66">
        <v>715</v>
      </c>
      <c r="N10" s="68">
        <f t="shared" si="5"/>
        <v>0.9868875086266391</v>
      </c>
      <c r="O10" s="66">
        <v>688</v>
      </c>
      <c r="P10" s="68">
        <f t="shared" si="6"/>
        <v>0.94962042788129741</v>
      </c>
      <c r="Q10" s="66">
        <v>635</v>
      </c>
      <c r="R10" s="68">
        <f t="shared" si="7"/>
        <v>0.87646652864044172</v>
      </c>
      <c r="S10" s="66">
        <v>666</v>
      </c>
      <c r="T10" s="68">
        <f t="shared" si="8"/>
        <v>0.91925465838509313</v>
      </c>
      <c r="U10" s="66">
        <v>698</v>
      </c>
      <c r="V10" s="68">
        <f t="shared" si="9"/>
        <v>0.9634230503795721</v>
      </c>
      <c r="W10" s="66">
        <v>583</v>
      </c>
      <c r="X10" s="68">
        <f t="shared" si="10"/>
        <v>0.80469289164941338</v>
      </c>
      <c r="Z10" s="55">
        <f>cálculos!O10</f>
        <v>4</v>
      </c>
      <c r="AA10" s="56">
        <f t="shared" si="11"/>
        <v>0.4</v>
      </c>
      <c r="AB10" s="55">
        <f>cálculos!P10</f>
        <v>2</v>
      </c>
      <c r="AC10" s="56">
        <f t="shared" si="12"/>
        <v>0.5</v>
      </c>
    </row>
    <row r="11" spans="1:32" x14ac:dyDescent="0.25">
      <c r="A11" s="66" t="s">
        <v>5</v>
      </c>
      <c r="B11" s="66" t="s">
        <v>15</v>
      </c>
      <c r="C11" s="67">
        <v>145</v>
      </c>
      <c r="D11" s="67">
        <f t="shared" si="0"/>
        <v>72.5</v>
      </c>
      <c r="E11" s="66">
        <v>7</v>
      </c>
      <c r="F11" s="68">
        <f t="shared" si="1"/>
        <v>9.6551724137931033E-2</v>
      </c>
      <c r="G11" s="66">
        <v>75</v>
      </c>
      <c r="H11" s="68">
        <f t="shared" si="2"/>
        <v>1.0344827586206897</v>
      </c>
      <c r="I11" s="66">
        <v>75</v>
      </c>
      <c r="J11" s="68">
        <f t="shared" si="3"/>
        <v>1.0344827586206897</v>
      </c>
      <c r="K11" s="66">
        <v>72</v>
      </c>
      <c r="L11" s="68">
        <f t="shared" si="4"/>
        <v>0.99310344827586206</v>
      </c>
      <c r="M11" s="66">
        <v>75</v>
      </c>
      <c r="N11" s="68">
        <f t="shared" si="5"/>
        <v>1.0344827586206897</v>
      </c>
      <c r="O11" s="66">
        <v>73</v>
      </c>
      <c r="P11" s="68">
        <f t="shared" si="6"/>
        <v>1.0068965517241379</v>
      </c>
      <c r="Q11" s="66">
        <v>63</v>
      </c>
      <c r="R11" s="68">
        <f t="shared" si="7"/>
        <v>0.86896551724137927</v>
      </c>
      <c r="S11" s="66">
        <v>61</v>
      </c>
      <c r="T11" s="68">
        <f t="shared" si="8"/>
        <v>0.8413793103448276</v>
      </c>
      <c r="U11" s="66">
        <v>72</v>
      </c>
      <c r="V11" s="68">
        <f t="shared" si="9"/>
        <v>0.99310344827586206</v>
      </c>
      <c r="W11" s="66">
        <v>56</v>
      </c>
      <c r="X11" s="68">
        <f t="shared" si="10"/>
        <v>0.77241379310344827</v>
      </c>
      <c r="Z11" s="55">
        <f>cálculos!O11</f>
        <v>6</v>
      </c>
      <c r="AA11" s="56">
        <f t="shared" si="11"/>
        <v>0.60000000000000009</v>
      </c>
      <c r="AB11" s="55">
        <f>cálculos!P11</f>
        <v>4</v>
      </c>
      <c r="AC11" s="56">
        <f t="shared" si="12"/>
        <v>1</v>
      </c>
      <c r="AE11" s="79" t="s">
        <v>174</v>
      </c>
      <c r="AF11" s="79"/>
    </row>
    <row r="12" spans="1:32" x14ac:dyDescent="0.25">
      <c r="A12" s="66" t="s">
        <v>4</v>
      </c>
      <c r="B12" s="66" t="s">
        <v>16</v>
      </c>
      <c r="C12" s="67">
        <v>380</v>
      </c>
      <c r="D12" s="67">
        <f t="shared" si="0"/>
        <v>190</v>
      </c>
      <c r="E12" s="66">
        <v>85</v>
      </c>
      <c r="F12" s="68">
        <f t="shared" si="1"/>
        <v>0.44736842105263158</v>
      </c>
      <c r="G12" s="66">
        <v>147</v>
      </c>
      <c r="H12" s="68">
        <f t="shared" si="2"/>
        <v>0.77368421052631575</v>
      </c>
      <c r="I12" s="66">
        <v>150</v>
      </c>
      <c r="J12" s="68">
        <f t="shared" si="3"/>
        <v>0.78947368421052633</v>
      </c>
      <c r="K12" s="66">
        <v>183</v>
      </c>
      <c r="L12" s="68">
        <f t="shared" si="4"/>
        <v>0.9631578947368421</v>
      </c>
      <c r="M12" s="66">
        <v>181</v>
      </c>
      <c r="N12" s="68">
        <f t="shared" si="5"/>
        <v>0.95263157894736838</v>
      </c>
      <c r="O12" s="66">
        <v>164</v>
      </c>
      <c r="P12" s="68">
        <f t="shared" si="6"/>
        <v>0.86315789473684212</v>
      </c>
      <c r="Q12" s="66">
        <v>160</v>
      </c>
      <c r="R12" s="68">
        <f t="shared" si="7"/>
        <v>0.84210526315789469</v>
      </c>
      <c r="S12" s="66">
        <v>199</v>
      </c>
      <c r="T12" s="68">
        <f t="shared" si="8"/>
        <v>1.0473684210526315</v>
      </c>
      <c r="U12" s="66">
        <v>176</v>
      </c>
      <c r="V12" s="68">
        <f t="shared" si="9"/>
        <v>0.9263157894736842</v>
      </c>
      <c r="W12" s="66">
        <v>172</v>
      </c>
      <c r="X12" s="68">
        <f t="shared" si="10"/>
        <v>0.90526315789473688</v>
      </c>
      <c r="Z12" s="55">
        <f>cálculos!O12</f>
        <v>3</v>
      </c>
      <c r="AA12" s="56">
        <f t="shared" si="11"/>
        <v>0.30000000000000004</v>
      </c>
      <c r="AB12" s="55">
        <f>cálculos!P12</f>
        <v>1</v>
      </c>
      <c r="AC12" s="56">
        <f t="shared" si="12"/>
        <v>0.25</v>
      </c>
      <c r="AE12" s="59" t="s">
        <v>172</v>
      </c>
      <c r="AF12" s="59" t="s">
        <v>171</v>
      </c>
    </row>
    <row r="13" spans="1:32" x14ac:dyDescent="0.25">
      <c r="A13" s="66" t="s">
        <v>3</v>
      </c>
      <c r="B13" s="66" t="s">
        <v>17</v>
      </c>
      <c r="C13" s="67">
        <v>633</v>
      </c>
      <c r="D13" s="67">
        <f t="shared" si="0"/>
        <v>316.5</v>
      </c>
      <c r="E13" s="66">
        <v>146</v>
      </c>
      <c r="F13" s="68">
        <f t="shared" si="1"/>
        <v>0.46129541864139023</v>
      </c>
      <c r="G13" s="66">
        <v>247</v>
      </c>
      <c r="H13" s="68">
        <f t="shared" si="2"/>
        <v>0.78041074249605058</v>
      </c>
      <c r="I13" s="66">
        <v>239</v>
      </c>
      <c r="J13" s="68">
        <f t="shared" si="3"/>
        <v>0.75513428120063186</v>
      </c>
      <c r="K13" s="66">
        <v>259</v>
      </c>
      <c r="L13" s="68">
        <f t="shared" si="4"/>
        <v>0.81832543443917849</v>
      </c>
      <c r="M13" s="66">
        <v>248</v>
      </c>
      <c r="N13" s="68">
        <f t="shared" si="5"/>
        <v>0.78357030015797791</v>
      </c>
      <c r="O13" s="66">
        <v>246</v>
      </c>
      <c r="P13" s="68">
        <f t="shared" si="6"/>
        <v>0.77725118483412325</v>
      </c>
      <c r="Q13" s="66">
        <v>251</v>
      </c>
      <c r="R13" s="68">
        <f t="shared" si="7"/>
        <v>0.79304897314375988</v>
      </c>
      <c r="S13" s="66">
        <v>208</v>
      </c>
      <c r="T13" s="68">
        <f t="shared" si="8"/>
        <v>0.65718799368088465</v>
      </c>
      <c r="U13" s="66">
        <v>223</v>
      </c>
      <c r="V13" s="68">
        <f t="shared" si="9"/>
        <v>0.70458135860979465</v>
      </c>
      <c r="W13" s="66">
        <v>180</v>
      </c>
      <c r="X13" s="68">
        <f t="shared" si="10"/>
        <v>0.56872037914691942</v>
      </c>
      <c r="Z13" s="55">
        <f>cálculos!O13</f>
        <v>0</v>
      </c>
      <c r="AA13" s="56">
        <f t="shared" si="11"/>
        <v>0</v>
      </c>
      <c r="AB13" s="55">
        <f>cálculos!P13</f>
        <v>0</v>
      </c>
      <c r="AC13" s="56">
        <f t="shared" si="12"/>
        <v>0</v>
      </c>
      <c r="AE13" s="77">
        <v>0</v>
      </c>
      <c r="AF13" s="63">
        <f>COUNTIF($AA$2:$AA$79,"=0")</f>
        <v>15</v>
      </c>
    </row>
    <row r="14" spans="1:32" x14ac:dyDescent="0.25">
      <c r="A14" s="66" t="s">
        <v>3</v>
      </c>
      <c r="B14" s="66" t="s">
        <v>18</v>
      </c>
      <c r="C14" s="67">
        <v>166</v>
      </c>
      <c r="D14" s="67">
        <f t="shared" si="0"/>
        <v>83</v>
      </c>
      <c r="E14" s="66">
        <v>69</v>
      </c>
      <c r="F14" s="68">
        <f t="shared" si="1"/>
        <v>0.83132530120481929</v>
      </c>
      <c r="G14" s="66">
        <v>96</v>
      </c>
      <c r="H14" s="68">
        <f t="shared" si="2"/>
        <v>1.1566265060240963</v>
      </c>
      <c r="I14" s="66">
        <v>99</v>
      </c>
      <c r="J14" s="68">
        <f t="shared" si="3"/>
        <v>1.1927710843373494</v>
      </c>
      <c r="K14" s="66">
        <v>101</v>
      </c>
      <c r="L14" s="68">
        <f t="shared" si="4"/>
        <v>1.2168674698795181</v>
      </c>
      <c r="M14" s="66">
        <v>103</v>
      </c>
      <c r="N14" s="68">
        <f t="shared" si="5"/>
        <v>1.2409638554216869</v>
      </c>
      <c r="O14" s="66">
        <v>86</v>
      </c>
      <c r="P14" s="68">
        <f t="shared" si="6"/>
        <v>1.036144578313253</v>
      </c>
      <c r="Q14" s="66">
        <v>94</v>
      </c>
      <c r="R14" s="68">
        <f t="shared" si="7"/>
        <v>1.1325301204819278</v>
      </c>
      <c r="S14" s="66">
        <v>86</v>
      </c>
      <c r="T14" s="68">
        <f t="shared" si="8"/>
        <v>1.036144578313253</v>
      </c>
      <c r="U14" s="66">
        <v>95</v>
      </c>
      <c r="V14" s="68">
        <f t="shared" si="9"/>
        <v>1.1445783132530121</v>
      </c>
      <c r="W14" s="66">
        <v>73</v>
      </c>
      <c r="X14" s="68">
        <f t="shared" si="10"/>
        <v>0.87951807228915657</v>
      </c>
      <c r="Z14" s="55">
        <f>cálculos!O14</f>
        <v>8</v>
      </c>
      <c r="AA14" s="56">
        <f t="shared" si="11"/>
        <v>0.8</v>
      </c>
      <c r="AB14" s="55">
        <f>cálculos!P14</f>
        <v>4</v>
      </c>
      <c r="AC14" s="56">
        <f t="shared" si="12"/>
        <v>1</v>
      </c>
      <c r="AE14" s="77">
        <v>0.1</v>
      </c>
      <c r="AF14" s="63">
        <f>COUNTIF($AA$2:$AA$79,"=0,1")</f>
        <v>15</v>
      </c>
    </row>
    <row r="15" spans="1:32" x14ac:dyDescent="0.25">
      <c r="A15" s="66" t="s">
        <v>5</v>
      </c>
      <c r="B15" s="66" t="s">
        <v>19</v>
      </c>
      <c r="C15" s="67">
        <v>109</v>
      </c>
      <c r="D15" s="67">
        <f t="shared" si="0"/>
        <v>54.5</v>
      </c>
      <c r="E15" s="66">
        <v>58</v>
      </c>
      <c r="F15" s="68">
        <f t="shared" si="1"/>
        <v>1.0642201834862386</v>
      </c>
      <c r="G15" s="66">
        <v>50</v>
      </c>
      <c r="H15" s="68">
        <f t="shared" si="2"/>
        <v>0.91743119266055051</v>
      </c>
      <c r="I15" s="66">
        <v>51</v>
      </c>
      <c r="J15" s="68">
        <f t="shared" si="3"/>
        <v>0.93577981651376152</v>
      </c>
      <c r="K15" s="66">
        <v>49</v>
      </c>
      <c r="L15" s="68">
        <f t="shared" si="4"/>
        <v>0.8990825688073395</v>
      </c>
      <c r="M15" s="66">
        <v>50</v>
      </c>
      <c r="N15" s="68">
        <f t="shared" si="5"/>
        <v>0.91743119266055051</v>
      </c>
      <c r="O15" s="66">
        <v>58</v>
      </c>
      <c r="P15" s="68">
        <f t="shared" si="6"/>
        <v>1.0642201834862386</v>
      </c>
      <c r="Q15" s="66">
        <v>56</v>
      </c>
      <c r="R15" s="68">
        <f t="shared" si="7"/>
        <v>1.0275229357798166</v>
      </c>
      <c r="S15" s="66">
        <v>58</v>
      </c>
      <c r="T15" s="68">
        <f t="shared" si="8"/>
        <v>1.0642201834862386</v>
      </c>
      <c r="U15" s="66">
        <v>61</v>
      </c>
      <c r="V15" s="68">
        <f t="shared" si="9"/>
        <v>1.1192660550458715</v>
      </c>
      <c r="W15" s="66">
        <v>50</v>
      </c>
      <c r="X15" s="68">
        <f t="shared" si="10"/>
        <v>0.91743119266055051</v>
      </c>
      <c r="Z15" s="55">
        <f>cálculos!O15</f>
        <v>6</v>
      </c>
      <c r="AA15" s="56">
        <f t="shared" si="11"/>
        <v>0.60000000000000009</v>
      </c>
      <c r="AB15" s="55">
        <f>cálculos!P15</f>
        <v>1</v>
      </c>
      <c r="AC15" s="56">
        <f t="shared" si="12"/>
        <v>0.25</v>
      </c>
      <c r="AE15" s="77">
        <v>0.2</v>
      </c>
      <c r="AF15" s="63">
        <f>COUNTIF($AA$2:$AA$79,"=0,2")</f>
        <v>7</v>
      </c>
    </row>
    <row r="16" spans="1:32" x14ac:dyDescent="0.25">
      <c r="A16" s="66" t="s">
        <v>2</v>
      </c>
      <c r="B16" s="66" t="s">
        <v>20</v>
      </c>
      <c r="C16" s="67">
        <v>203</v>
      </c>
      <c r="D16" s="67">
        <f t="shared" si="0"/>
        <v>101.5</v>
      </c>
      <c r="E16" s="66">
        <v>45</v>
      </c>
      <c r="F16" s="68">
        <f t="shared" si="1"/>
        <v>0.44334975369458129</v>
      </c>
      <c r="G16" s="66">
        <v>109</v>
      </c>
      <c r="H16" s="68">
        <f t="shared" si="2"/>
        <v>1.0738916256157636</v>
      </c>
      <c r="I16" s="66">
        <v>107</v>
      </c>
      <c r="J16" s="68">
        <f t="shared" si="3"/>
        <v>1.0541871921182266</v>
      </c>
      <c r="K16" s="66">
        <v>98</v>
      </c>
      <c r="L16" s="68">
        <f t="shared" si="4"/>
        <v>0.96551724137931039</v>
      </c>
      <c r="M16" s="66">
        <v>95</v>
      </c>
      <c r="N16" s="68">
        <f t="shared" si="5"/>
        <v>0.93596059113300489</v>
      </c>
      <c r="O16" s="66">
        <v>100</v>
      </c>
      <c r="P16" s="68">
        <f t="shared" si="6"/>
        <v>0.98522167487684731</v>
      </c>
      <c r="Q16" s="66">
        <v>100</v>
      </c>
      <c r="R16" s="68">
        <f t="shared" si="7"/>
        <v>0.98522167487684731</v>
      </c>
      <c r="S16" s="66">
        <v>104</v>
      </c>
      <c r="T16" s="68">
        <f t="shared" si="8"/>
        <v>1.0246305418719213</v>
      </c>
      <c r="U16" s="66">
        <v>117</v>
      </c>
      <c r="V16" s="68">
        <f t="shared" si="9"/>
        <v>1.1527093596059113</v>
      </c>
      <c r="W16" s="66">
        <v>100</v>
      </c>
      <c r="X16" s="68">
        <f t="shared" si="10"/>
        <v>0.98522167487684731</v>
      </c>
      <c r="Z16" s="55">
        <f>cálculos!O16</f>
        <v>9</v>
      </c>
      <c r="AA16" s="56">
        <f t="shared" si="11"/>
        <v>0.9</v>
      </c>
      <c r="AB16" s="55">
        <f>cálculos!P16</f>
        <v>4</v>
      </c>
      <c r="AC16" s="56">
        <f t="shared" si="12"/>
        <v>1</v>
      </c>
      <c r="AE16" s="77">
        <v>0.3</v>
      </c>
      <c r="AF16" s="63">
        <f>COUNTIF($AA$2:$AA$79,"=0,3")</f>
        <v>6</v>
      </c>
    </row>
    <row r="17" spans="1:32" x14ac:dyDescent="0.25">
      <c r="A17" s="66" t="s">
        <v>5</v>
      </c>
      <c r="B17" s="66" t="s">
        <v>21</v>
      </c>
      <c r="C17" s="67">
        <v>2550</v>
      </c>
      <c r="D17" s="67">
        <f t="shared" si="0"/>
        <v>1275</v>
      </c>
      <c r="E17" s="66">
        <v>2405</v>
      </c>
      <c r="F17" s="68">
        <f t="shared" si="1"/>
        <v>1.8862745098039215</v>
      </c>
      <c r="G17" s="66">
        <v>1100</v>
      </c>
      <c r="H17" s="68">
        <f t="shared" si="2"/>
        <v>0.86274509803921573</v>
      </c>
      <c r="I17" s="66">
        <v>1092</v>
      </c>
      <c r="J17" s="68">
        <f t="shared" si="3"/>
        <v>0.85647058823529409</v>
      </c>
      <c r="K17" s="66">
        <v>1142</v>
      </c>
      <c r="L17" s="68">
        <f t="shared" si="4"/>
        <v>0.89568627450980387</v>
      </c>
      <c r="M17" s="66">
        <v>1099</v>
      </c>
      <c r="N17" s="68">
        <f t="shared" si="5"/>
        <v>0.86196078431372547</v>
      </c>
      <c r="O17" s="66">
        <v>1100</v>
      </c>
      <c r="P17" s="68">
        <f t="shared" si="6"/>
        <v>0.86274509803921573</v>
      </c>
      <c r="Q17" s="66">
        <v>973</v>
      </c>
      <c r="R17" s="68">
        <f t="shared" si="7"/>
        <v>0.76313725490196083</v>
      </c>
      <c r="S17" s="66">
        <v>1031</v>
      </c>
      <c r="T17" s="68">
        <f t="shared" si="8"/>
        <v>0.80862745098039213</v>
      </c>
      <c r="U17" s="66">
        <v>1025</v>
      </c>
      <c r="V17" s="68">
        <f t="shared" si="9"/>
        <v>0.80392156862745101</v>
      </c>
      <c r="W17" s="66">
        <v>854</v>
      </c>
      <c r="X17" s="68">
        <f t="shared" si="10"/>
        <v>0.66980392156862745</v>
      </c>
      <c r="Z17" s="55">
        <f>cálculos!O17</f>
        <v>1</v>
      </c>
      <c r="AA17" s="56">
        <f t="shared" si="11"/>
        <v>0.1</v>
      </c>
      <c r="AB17" s="55">
        <f>cálculos!P17</f>
        <v>0</v>
      </c>
      <c r="AC17" s="56">
        <f t="shared" si="12"/>
        <v>0</v>
      </c>
      <c r="AE17" s="77">
        <v>0.4</v>
      </c>
      <c r="AF17" s="63">
        <f>COUNTIF($AA$2:$AA$79,"=0,4")</f>
        <v>9</v>
      </c>
    </row>
    <row r="18" spans="1:32" x14ac:dyDescent="0.25">
      <c r="A18" s="66" t="s">
        <v>2</v>
      </c>
      <c r="B18" s="66" t="s">
        <v>22</v>
      </c>
      <c r="C18" s="67">
        <v>5265</v>
      </c>
      <c r="D18" s="67">
        <f t="shared" si="0"/>
        <v>2632.5</v>
      </c>
      <c r="E18" s="66">
        <v>1630</v>
      </c>
      <c r="F18" s="68">
        <f t="shared" si="1"/>
        <v>0.61918328584995252</v>
      </c>
      <c r="G18" s="66">
        <v>2047</v>
      </c>
      <c r="H18" s="68">
        <f t="shared" si="2"/>
        <v>0.77758784425451088</v>
      </c>
      <c r="I18" s="66">
        <v>2044</v>
      </c>
      <c r="J18" s="68">
        <f t="shared" si="3"/>
        <v>0.77644824311490979</v>
      </c>
      <c r="K18" s="66">
        <v>2198</v>
      </c>
      <c r="L18" s="68">
        <f t="shared" si="4"/>
        <v>0.83494776828110162</v>
      </c>
      <c r="M18" s="66">
        <v>2105</v>
      </c>
      <c r="N18" s="68">
        <f t="shared" si="5"/>
        <v>0.79962013295346623</v>
      </c>
      <c r="O18" s="66">
        <v>2045</v>
      </c>
      <c r="P18" s="68">
        <f t="shared" si="6"/>
        <v>0.77682811016144349</v>
      </c>
      <c r="Q18" s="66">
        <v>2014</v>
      </c>
      <c r="R18" s="68">
        <f t="shared" si="7"/>
        <v>0.76505223171889836</v>
      </c>
      <c r="S18" s="66">
        <v>2199</v>
      </c>
      <c r="T18" s="68">
        <f t="shared" si="8"/>
        <v>0.83532763532763532</v>
      </c>
      <c r="U18" s="66">
        <v>1963</v>
      </c>
      <c r="V18" s="68">
        <f t="shared" si="9"/>
        <v>0.74567901234567902</v>
      </c>
      <c r="W18" s="66">
        <v>1722</v>
      </c>
      <c r="X18" s="68">
        <f t="shared" si="10"/>
        <v>0.6541310541310541</v>
      </c>
      <c r="Z18" s="55">
        <f>cálculos!O18</f>
        <v>0</v>
      </c>
      <c r="AA18" s="56">
        <f t="shared" si="11"/>
        <v>0</v>
      </c>
      <c r="AB18" s="55">
        <f>cálculos!P18</f>
        <v>0</v>
      </c>
      <c r="AC18" s="56">
        <f t="shared" si="12"/>
        <v>0</v>
      </c>
      <c r="AE18" s="77">
        <v>0.5</v>
      </c>
      <c r="AF18" s="63">
        <f>COUNTIF($AA$2:$AA$79,"=0,5")</f>
        <v>2</v>
      </c>
    </row>
    <row r="19" spans="1:32" x14ac:dyDescent="0.25">
      <c r="A19" s="66" t="s">
        <v>5</v>
      </c>
      <c r="B19" s="66" t="s">
        <v>23</v>
      </c>
      <c r="C19" s="67">
        <v>407</v>
      </c>
      <c r="D19" s="67">
        <f t="shared" si="0"/>
        <v>203.5</v>
      </c>
      <c r="E19" s="66">
        <v>176</v>
      </c>
      <c r="F19" s="68">
        <f t="shared" si="1"/>
        <v>0.86486486486486491</v>
      </c>
      <c r="G19" s="66">
        <v>227</v>
      </c>
      <c r="H19" s="68">
        <f t="shared" si="2"/>
        <v>1.1154791154791155</v>
      </c>
      <c r="I19" s="66">
        <v>225</v>
      </c>
      <c r="J19" s="68">
        <f t="shared" si="3"/>
        <v>1.1056511056511056</v>
      </c>
      <c r="K19" s="66">
        <v>204</v>
      </c>
      <c r="L19" s="68">
        <f t="shared" si="4"/>
        <v>1.0024570024570025</v>
      </c>
      <c r="M19" s="66">
        <v>210</v>
      </c>
      <c r="N19" s="68">
        <f t="shared" si="5"/>
        <v>1.031941031941032</v>
      </c>
      <c r="O19" s="66">
        <v>197</v>
      </c>
      <c r="P19" s="68">
        <f t="shared" si="6"/>
        <v>0.96805896805896807</v>
      </c>
      <c r="Q19" s="66">
        <v>238</v>
      </c>
      <c r="R19" s="68">
        <f t="shared" si="7"/>
        <v>1.1695331695331694</v>
      </c>
      <c r="S19" s="66">
        <v>210</v>
      </c>
      <c r="T19" s="68">
        <f t="shared" si="8"/>
        <v>1.031941031941032</v>
      </c>
      <c r="U19" s="66">
        <v>246</v>
      </c>
      <c r="V19" s="68">
        <f t="shared" si="9"/>
        <v>1.2088452088452089</v>
      </c>
      <c r="W19" s="66">
        <v>196</v>
      </c>
      <c r="X19" s="68">
        <f t="shared" si="10"/>
        <v>0.96314496314496312</v>
      </c>
      <c r="Z19" s="55">
        <f>cálculos!O19</f>
        <v>9</v>
      </c>
      <c r="AA19" s="56">
        <f t="shared" si="11"/>
        <v>0.9</v>
      </c>
      <c r="AB19" s="55">
        <f>cálculos!P19</f>
        <v>4</v>
      </c>
      <c r="AC19" s="56">
        <f t="shared" si="12"/>
        <v>1</v>
      </c>
      <c r="AE19" s="77">
        <v>0.6</v>
      </c>
      <c r="AF19" s="63">
        <f>COUNTIF($AA$2:$AA$79,"=0,6")</f>
        <v>8</v>
      </c>
    </row>
    <row r="20" spans="1:32" x14ac:dyDescent="0.25">
      <c r="A20" s="66" t="s">
        <v>4</v>
      </c>
      <c r="B20" s="66" t="s">
        <v>24</v>
      </c>
      <c r="C20" s="67">
        <v>1491</v>
      </c>
      <c r="D20" s="67">
        <f t="shared" si="0"/>
        <v>745.5</v>
      </c>
      <c r="E20" s="66">
        <v>1226</v>
      </c>
      <c r="F20" s="68">
        <f t="shared" si="1"/>
        <v>1.6445338698859826</v>
      </c>
      <c r="G20" s="66">
        <v>556</v>
      </c>
      <c r="H20" s="68">
        <f t="shared" si="2"/>
        <v>0.7458081824279007</v>
      </c>
      <c r="I20" s="66">
        <v>552</v>
      </c>
      <c r="J20" s="68">
        <f t="shared" si="3"/>
        <v>0.74044265593561365</v>
      </c>
      <c r="K20" s="66">
        <v>611</v>
      </c>
      <c r="L20" s="68">
        <f t="shared" si="4"/>
        <v>0.81958417169684772</v>
      </c>
      <c r="M20" s="66">
        <v>609</v>
      </c>
      <c r="N20" s="68">
        <f t="shared" si="5"/>
        <v>0.81690140845070425</v>
      </c>
      <c r="O20" s="66">
        <v>556</v>
      </c>
      <c r="P20" s="68">
        <f t="shared" si="6"/>
        <v>0.7458081824279007</v>
      </c>
      <c r="Q20" s="66">
        <v>546</v>
      </c>
      <c r="R20" s="68">
        <f t="shared" si="7"/>
        <v>0.73239436619718312</v>
      </c>
      <c r="S20" s="66">
        <v>564</v>
      </c>
      <c r="T20" s="68">
        <f t="shared" si="8"/>
        <v>0.75653923541247481</v>
      </c>
      <c r="U20" s="66">
        <v>566</v>
      </c>
      <c r="V20" s="68">
        <f t="shared" si="9"/>
        <v>0.75922199865861839</v>
      </c>
      <c r="W20" s="66">
        <v>487</v>
      </c>
      <c r="X20" s="68">
        <f t="shared" si="10"/>
        <v>0.65325285043594905</v>
      </c>
      <c r="Z20" s="55">
        <f>cálculos!O20</f>
        <v>1</v>
      </c>
      <c r="AA20" s="56">
        <f t="shared" si="11"/>
        <v>0.1</v>
      </c>
      <c r="AB20" s="55">
        <f>cálculos!P20</f>
        <v>0</v>
      </c>
      <c r="AC20" s="56">
        <f t="shared" si="12"/>
        <v>0</v>
      </c>
      <c r="AE20" s="77">
        <v>0.7</v>
      </c>
      <c r="AF20" s="63">
        <f>COUNTIF($AA$2:$AA$79,"=0,7")</f>
        <v>2</v>
      </c>
    </row>
    <row r="21" spans="1:32" x14ac:dyDescent="0.25">
      <c r="A21" s="66" t="s">
        <v>3</v>
      </c>
      <c r="B21" s="66" t="s">
        <v>25</v>
      </c>
      <c r="C21" s="67">
        <v>390</v>
      </c>
      <c r="D21" s="67">
        <f t="shared" si="0"/>
        <v>195</v>
      </c>
      <c r="E21" s="66">
        <v>29</v>
      </c>
      <c r="F21" s="68">
        <f t="shared" si="1"/>
        <v>0.14871794871794872</v>
      </c>
      <c r="G21" s="66">
        <v>175</v>
      </c>
      <c r="H21" s="68">
        <f t="shared" si="2"/>
        <v>0.89743589743589747</v>
      </c>
      <c r="I21" s="66">
        <v>174</v>
      </c>
      <c r="J21" s="68">
        <f t="shared" si="3"/>
        <v>0.89230769230769236</v>
      </c>
      <c r="K21" s="66">
        <v>185</v>
      </c>
      <c r="L21" s="68">
        <f t="shared" si="4"/>
        <v>0.94871794871794868</v>
      </c>
      <c r="M21" s="66">
        <v>176</v>
      </c>
      <c r="N21" s="68">
        <f t="shared" si="5"/>
        <v>0.90256410256410258</v>
      </c>
      <c r="O21" s="66">
        <v>183</v>
      </c>
      <c r="P21" s="68">
        <f t="shared" si="6"/>
        <v>0.93846153846153846</v>
      </c>
      <c r="Q21" s="66">
        <v>158</v>
      </c>
      <c r="R21" s="68">
        <f t="shared" si="7"/>
        <v>0.81025641025641026</v>
      </c>
      <c r="S21" s="66">
        <v>202</v>
      </c>
      <c r="T21" s="68">
        <f t="shared" si="8"/>
        <v>1.035897435897436</v>
      </c>
      <c r="U21" s="66">
        <v>194</v>
      </c>
      <c r="V21" s="68">
        <f t="shared" si="9"/>
        <v>0.99487179487179489</v>
      </c>
      <c r="W21" s="66">
        <v>191</v>
      </c>
      <c r="X21" s="68">
        <f t="shared" si="10"/>
        <v>0.97948717948717945</v>
      </c>
      <c r="Z21" s="55">
        <f>cálculos!O21</f>
        <v>4</v>
      </c>
      <c r="AA21" s="56">
        <f t="shared" si="11"/>
        <v>0.4</v>
      </c>
      <c r="AB21" s="55">
        <f>cálculos!P21</f>
        <v>1</v>
      </c>
      <c r="AC21" s="56">
        <f t="shared" si="12"/>
        <v>0.25</v>
      </c>
      <c r="AE21" s="77">
        <v>0.8</v>
      </c>
      <c r="AF21" s="63">
        <f>COUNTIF($AA$2:$AA$79,"=0,8")</f>
        <v>6</v>
      </c>
    </row>
    <row r="22" spans="1:32" x14ac:dyDescent="0.25">
      <c r="A22" s="66" t="s">
        <v>2</v>
      </c>
      <c r="B22" s="66" t="s">
        <v>26</v>
      </c>
      <c r="C22" s="67">
        <v>178</v>
      </c>
      <c r="D22" s="67">
        <f t="shared" si="0"/>
        <v>89</v>
      </c>
      <c r="E22" s="66">
        <v>0</v>
      </c>
      <c r="F22" s="68">
        <f t="shared" si="1"/>
        <v>0</v>
      </c>
      <c r="G22" s="66">
        <v>62</v>
      </c>
      <c r="H22" s="68">
        <f t="shared" si="2"/>
        <v>0.6966292134831461</v>
      </c>
      <c r="I22" s="66">
        <v>63</v>
      </c>
      <c r="J22" s="68">
        <f t="shared" si="3"/>
        <v>0.7078651685393258</v>
      </c>
      <c r="K22" s="66">
        <v>67</v>
      </c>
      <c r="L22" s="68">
        <f t="shared" si="4"/>
        <v>0.7528089887640449</v>
      </c>
      <c r="M22" s="66">
        <v>68</v>
      </c>
      <c r="N22" s="68">
        <f t="shared" si="5"/>
        <v>0.7640449438202247</v>
      </c>
      <c r="O22" s="66">
        <v>67</v>
      </c>
      <c r="P22" s="68">
        <f t="shared" si="6"/>
        <v>0.7528089887640449</v>
      </c>
      <c r="Q22" s="66">
        <v>57</v>
      </c>
      <c r="R22" s="68">
        <f t="shared" si="7"/>
        <v>0.6404494382022472</v>
      </c>
      <c r="S22" s="66">
        <v>64</v>
      </c>
      <c r="T22" s="68">
        <f t="shared" si="8"/>
        <v>0.7191011235955056</v>
      </c>
      <c r="U22" s="66">
        <v>71</v>
      </c>
      <c r="V22" s="68">
        <f t="shared" si="9"/>
        <v>0.797752808988764</v>
      </c>
      <c r="W22" s="66">
        <v>64</v>
      </c>
      <c r="X22" s="68">
        <f t="shared" si="10"/>
        <v>0.7191011235955056</v>
      </c>
      <c r="Z22" s="55">
        <f>cálculos!O22</f>
        <v>0</v>
      </c>
      <c r="AA22" s="56">
        <f t="shared" si="11"/>
        <v>0</v>
      </c>
      <c r="AB22" s="55">
        <f>cálculos!P22</f>
        <v>0</v>
      </c>
      <c r="AC22" s="56">
        <f t="shared" si="12"/>
        <v>0</v>
      </c>
      <c r="AE22" s="77">
        <v>0.9</v>
      </c>
      <c r="AF22" s="63">
        <f>COUNTIF($AA$2:$AA$79,"=0,9")</f>
        <v>6</v>
      </c>
    </row>
    <row r="23" spans="1:32" x14ac:dyDescent="0.25">
      <c r="A23" s="66" t="s">
        <v>5</v>
      </c>
      <c r="B23" s="66" t="s">
        <v>27</v>
      </c>
      <c r="C23" s="67">
        <v>59</v>
      </c>
      <c r="D23" s="67">
        <f t="shared" si="0"/>
        <v>29.5</v>
      </c>
      <c r="E23" s="66">
        <v>26</v>
      </c>
      <c r="F23" s="68">
        <f t="shared" si="1"/>
        <v>0.88135593220338981</v>
      </c>
      <c r="G23" s="66">
        <v>37</v>
      </c>
      <c r="H23" s="68">
        <f t="shared" si="2"/>
        <v>1.2542372881355932</v>
      </c>
      <c r="I23" s="66">
        <v>37</v>
      </c>
      <c r="J23" s="68">
        <f t="shared" si="3"/>
        <v>1.2542372881355932</v>
      </c>
      <c r="K23" s="66">
        <v>30</v>
      </c>
      <c r="L23" s="68">
        <f t="shared" si="4"/>
        <v>1.0169491525423728</v>
      </c>
      <c r="M23" s="66">
        <v>30</v>
      </c>
      <c r="N23" s="68">
        <f t="shared" si="5"/>
        <v>1.0169491525423728</v>
      </c>
      <c r="O23" s="66">
        <v>32</v>
      </c>
      <c r="P23" s="68">
        <f t="shared" si="6"/>
        <v>1.0847457627118644</v>
      </c>
      <c r="Q23" s="66">
        <v>26</v>
      </c>
      <c r="R23" s="68">
        <f t="shared" si="7"/>
        <v>0.88135593220338981</v>
      </c>
      <c r="S23" s="66">
        <v>29</v>
      </c>
      <c r="T23" s="68">
        <f t="shared" si="8"/>
        <v>0.98305084745762716</v>
      </c>
      <c r="U23" s="66">
        <v>30</v>
      </c>
      <c r="V23" s="68">
        <f t="shared" si="9"/>
        <v>1.0169491525423728</v>
      </c>
      <c r="W23" s="66">
        <v>29</v>
      </c>
      <c r="X23" s="68">
        <f t="shared" si="10"/>
        <v>0.98305084745762716</v>
      </c>
      <c r="Z23" s="55">
        <f>cálculos!O23</f>
        <v>8</v>
      </c>
      <c r="AA23" s="56">
        <f t="shared" si="11"/>
        <v>0.8</v>
      </c>
      <c r="AB23" s="55">
        <f>cálculos!P23</f>
        <v>4</v>
      </c>
      <c r="AC23" s="56">
        <f t="shared" si="12"/>
        <v>1</v>
      </c>
      <c r="AE23" s="77">
        <v>1</v>
      </c>
      <c r="AF23" s="63">
        <f>COUNTIF($AA$2:$AA$79,"=1,0")</f>
        <v>2</v>
      </c>
    </row>
    <row r="24" spans="1:32" x14ac:dyDescent="0.25">
      <c r="A24" s="66" t="s">
        <v>2</v>
      </c>
      <c r="B24" s="66" t="s">
        <v>28</v>
      </c>
      <c r="C24" s="67">
        <v>443</v>
      </c>
      <c r="D24" s="67">
        <f t="shared" si="0"/>
        <v>221.5</v>
      </c>
      <c r="E24" s="66">
        <v>42</v>
      </c>
      <c r="F24" s="68">
        <f t="shared" si="1"/>
        <v>0.18961625282167044</v>
      </c>
      <c r="G24" s="66">
        <v>209</v>
      </c>
      <c r="H24" s="68">
        <f t="shared" si="2"/>
        <v>0.94356659142212185</v>
      </c>
      <c r="I24" s="66">
        <v>210</v>
      </c>
      <c r="J24" s="68">
        <f t="shared" si="3"/>
        <v>0.94808126410835214</v>
      </c>
      <c r="K24" s="66">
        <v>219</v>
      </c>
      <c r="L24" s="68">
        <f t="shared" si="4"/>
        <v>0.98871331828442433</v>
      </c>
      <c r="M24" s="66">
        <v>220</v>
      </c>
      <c r="N24" s="68">
        <f t="shared" si="5"/>
        <v>0.99322799097065462</v>
      </c>
      <c r="O24" s="66">
        <v>202</v>
      </c>
      <c r="P24" s="68">
        <f t="shared" si="6"/>
        <v>0.91196388261851014</v>
      </c>
      <c r="Q24" s="66">
        <v>199</v>
      </c>
      <c r="R24" s="68">
        <f t="shared" si="7"/>
        <v>0.89841986455981937</v>
      </c>
      <c r="S24" s="66">
        <v>193</v>
      </c>
      <c r="T24" s="68">
        <f t="shared" si="8"/>
        <v>0.87133182844243795</v>
      </c>
      <c r="U24" s="66">
        <v>183</v>
      </c>
      <c r="V24" s="68">
        <f t="shared" si="9"/>
        <v>0.82618510158013547</v>
      </c>
      <c r="W24" s="66">
        <v>175</v>
      </c>
      <c r="X24" s="68">
        <f t="shared" si="10"/>
        <v>0.79006772009029347</v>
      </c>
      <c r="Z24" s="55">
        <f>cálculos!O24</f>
        <v>2</v>
      </c>
      <c r="AA24" s="56">
        <f t="shared" si="11"/>
        <v>0.2</v>
      </c>
      <c r="AB24" s="55">
        <f>cálculos!P24</f>
        <v>1</v>
      </c>
      <c r="AC24" s="56">
        <f t="shared" si="12"/>
        <v>0.25</v>
      </c>
    </row>
    <row r="25" spans="1:32" x14ac:dyDescent="0.25">
      <c r="A25" s="66" t="s">
        <v>5</v>
      </c>
      <c r="B25" s="66" t="s">
        <v>29</v>
      </c>
      <c r="C25" s="67">
        <v>86</v>
      </c>
      <c r="D25" s="67">
        <f t="shared" si="0"/>
        <v>43</v>
      </c>
      <c r="E25" s="66">
        <v>35</v>
      </c>
      <c r="F25" s="68">
        <f t="shared" si="1"/>
        <v>0.81395348837209303</v>
      </c>
      <c r="G25" s="66">
        <v>35</v>
      </c>
      <c r="H25" s="68">
        <f t="shared" si="2"/>
        <v>0.81395348837209303</v>
      </c>
      <c r="I25" s="66">
        <v>37</v>
      </c>
      <c r="J25" s="68">
        <f t="shared" si="3"/>
        <v>0.86046511627906974</v>
      </c>
      <c r="K25" s="66">
        <v>40</v>
      </c>
      <c r="L25" s="68">
        <f t="shared" si="4"/>
        <v>0.93023255813953487</v>
      </c>
      <c r="M25" s="66">
        <v>39</v>
      </c>
      <c r="N25" s="68">
        <f t="shared" si="5"/>
        <v>0.90697674418604646</v>
      </c>
      <c r="O25" s="66">
        <v>37</v>
      </c>
      <c r="P25" s="68">
        <f t="shared" si="6"/>
        <v>0.86046511627906974</v>
      </c>
      <c r="Q25" s="66">
        <v>40</v>
      </c>
      <c r="R25" s="68">
        <f t="shared" si="7"/>
        <v>0.93023255813953487</v>
      </c>
      <c r="S25" s="66">
        <v>36</v>
      </c>
      <c r="T25" s="68">
        <f t="shared" si="8"/>
        <v>0.83720930232558144</v>
      </c>
      <c r="U25" s="66">
        <v>32</v>
      </c>
      <c r="V25" s="68">
        <f t="shared" si="9"/>
        <v>0.7441860465116279</v>
      </c>
      <c r="W25" s="66">
        <v>31</v>
      </c>
      <c r="X25" s="68">
        <f t="shared" si="10"/>
        <v>0.72093023255813948</v>
      </c>
      <c r="Z25" s="55">
        <f>cálculos!O25</f>
        <v>1</v>
      </c>
      <c r="AA25" s="56">
        <f t="shared" si="11"/>
        <v>0.1</v>
      </c>
      <c r="AB25" s="55">
        <f>cálculos!P25</f>
        <v>0</v>
      </c>
      <c r="AC25" s="56">
        <f t="shared" si="12"/>
        <v>0</v>
      </c>
    </row>
    <row r="26" spans="1:32" x14ac:dyDescent="0.25">
      <c r="A26" s="66" t="s">
        <v>3</v>
      </c>
      <c r="B26" s="66" t="s">
        <v>30</v>
      </c>
      <c r="C26" s="67">
        <v>259</v>
      </c>
      <c r="D26" s="67">
        <f t="shared" si="0"/>
        <v>129.5</v>
      </c>
      <c r="E26" s="66">
        <v>69</v>
      </c>
      <c r="F26" s="68">
        <f t="shared" si="1"/>
        <v>0.53281853281853286</v>
      </c>
      <c r="G26" s="66">
        <v>119</v>
      </c>
      <c r="H26" s="68">
        <f t="shared" si="2"/>
        <v>0.91891891891891897</v>
      </c>
      <c r="I26" s="66">
        <v>114</v>
      </c>
      <c r="J26" s="68">
        <f t="shared" si="3"/>
        <v>0.88030888030888033</v>
      </c>
      <c r="K26" s="66">
        <v>119</v>
      </c>
      <c r="L26" s="68">
        <f t="shared" si="4"/>
        <v>0.91891891891891897</v>
      </c>
      <c r="M26" s="66">
        <v>117</v>
      </c>
      <c r="N26" s="68">
        <f t="shared" si="5"/>
        <v>0.90347490347490345</v>
      </c>
      <c r="O26" s="66">
        <v>116</v>
      </c>
      <c r="P26" s="68">
        <f t="shared" si="6"/>
        <v>0.89575289575289574</v>
      </c>
      <c r="Q26" s="66">
        <v>124</v>
      </c>
      <c r="R26" s="68">
        <f t="shared" si="7"/>
        <v>0.9575289575289575</v>
      </c>
      <c r="S26" s="66">
        <v>95</v>
      </c>
      <c r="T26" s="68">
        <f t="shared" si="8"/>
        <v>0.73359073359073357</v>
      </c>
      <c r="U26" s="66">
        <v>116</v>
      </c>
      <c r="V26" s="68">
        <f t="shared" si="9"/>
        <v>0.89575289575289574</v>
      </c>
      <c r="W26" s="66">
        <v>96</v>
      </c>
      <c r="X26" s="68">
        <f t="shared" si="10"/>
        <v>0.74131274131274127</v>
      </c>
      <c r="Z26" s="55">
        <f>cálculos!O26</f>
        <v>2</v>
      </c>
      <c r="AA26" s="56">
        <f t="shared" si="11"/>
        <v>0.2</v>
      </c>
      <c r="AB26" s="55">
        <f>cálculos!P26</f>
        <v>0</v>
      </c>
      <c r="AC26" s="56">
        <f t="shared" si="12"/>
        <v>0</v>
      </c>
    </row>
    <row r="27" spans="1:32" x14ac:dyDescent="0.25">
      <c r="A27" s="66" t="s">
        <v>2</v>
      </c>
      <c r="B27" s="66" t="s">
        <v>31</v>
      </c>
      <c r="C27" s="67">
        <v>271</v>
      </c>
      <c r="D27" s="67">
        <f t="shared" si="0"/>
        <v>135.5</v>
      </c>
      <c r="E27" s="66">
        <v>70</v>
      </c>
      <c r="F27" s="68">
        <f t="shared" si="1"/>
        <v>0.51660516605166051</v>
      </c>
      <c r="G27" s="66">
        <v>115</v>
      </c>
      <c r="H27" s="68">
        <f t="shared" si="2"/>
        <v>0.8487084870848709</v>
      </c>
      <c r="I27" s="66">
        <v>117</v>
      </c>
      <c r="J27" s="68">
        <f t="shared" si="3"/>
        <v>0.86346863468634683</v>
      </c>
      <c r="K27" s="66">
        <v>117</v>
      </c>
      <c r="L27" s="68">
        <f t="shared" si="4"/>
        <v>0.86346863468634683</v>
      </c>
      <c r="M27" s="66">
        <v>117</v>
      </c>
      <c r="N27" s="68">
        <f t="shared" si="5"/>
        <v>0.86346863468634683</v>
      </c>
      <c r="O27" s="66">
        <v>113</v>
      </c>
      <c r="P27" s="68">
        <f t="shared" si="6"/>
        <v>0.83394833948339486</v>
      </c>
      <c r="Q27" s="66">
        <v>102</v>
      </c>
      <c r="R27" s="68">
        <f t="shared" si="7"/>
        <v>0.75276752767527677</v>
      </c>
      <c r="S27" s="66">
        <v>105</v>
      </c>
      <c r="T27" s="68">
        <f t="shared" si="8"/>
        <v>0.77490774907749083</v>
      </c>
      <c r="U27" s="66">
        <v>120</v>
      </c>
      <c r="V27" s="68">
        <f t="shared" si="9"/>
        <v>0.88560885608856088</v>
      </c>
      <c r="W27" s="66">
        <v>107</v>
      </c>
      <c r="X27" s="68">
        <f t="shared" si="10"/>
        <v>0.78966789667896675</v>
      </c>
      <c r="Z27" s="55">
        <f>cálculos!O27</f>
        <v>0</v>
      </c>
      <c r="AA27" s="56">
        <f t="shared" si="11"/>
        <v>0</v>
      </c>
      <c r="AB27" s="55">
        <f>cálculos!P27</f>
        <v>0</v>
      </c>
      <c r="AC27" s="56">
        <f t="shared" si="12"/>
        <v>0</v>
      </c>
    </row>
    <row r="28" spans="1:32" x14ac:dyDescent="0.25">
      <c r="A28" s="66" t="s">
        <v>4</v>
      </c>
      <c r="B28" s="66" t="s">
        <v>32</v>
      </c>
      <c r="C28" s="67">
        <v>128</v>
      </c>
      <c r="D28" s="67">
        <f t="shared" si="0"/>
        <v>64</v>
      </c>
      <c r="E28" s="66">
        <v>33</v>
      </c>
      <c r="F28" s="68">
        <f t="shared" si="1"/>
        <v>0.515625</v>
      </c>
      <c r="G28" s="66">
        <v>62</v>
      </c>
      <c r="H28" s="68">
        <f t="shared" si="2"/>
        <v>0.96875</v>
      </c>
      <c r="I28" s="66">
        <v>61</v>
      </c>
      <c r="J28" s="68">
        <f t="shared" si="3"/>
        <v>0.953125</v>
      </c>
      <c r="K28" s="66">
        <v>58</v>
      </c>
      <c r="L28" s="68">
        <f t="shared" si="4"/>
        <v>0.90625</v>
      </c>
      <c r="M28" s="66">
        <v>62</v>
      </c>
      <c r="N28" s="68">
        <f t="shared" si="5"/>
        <v>0.96875</v>
      </c>
      <c r="O28" s="66">
        <v>57</v>
      </c>
      <c r="P28" s="68">
        <f t="shared" si="6"/>
        <v>0.890625</v>
      </c>
      <c r="Q28" s="66">
        <v>66</v>
      </c>
      <c r="R28" s="68">
        <f t="shared" si="7"/>
        <v>1.03125</v>
      </c>
      <c r="S28" s="66">
        <v>78</v>
      </c>
      <c r="T28" s="68">
        <f t="shared" si="8"/>
        <v>1.21875</v>
      </c>
      <c r="U28" s="66">
        <v>75</v>
      </c>
      <c r="V28" s="68">
        <f t="shared" si="9"/>
        <v>1.171875</v>
      </c>
      <c r="W28" s="66">
        <v>66</v>
      </c>
      <c r="X28" s="68">
        <f t="shared" si="10"/>
        <v>1.03125</v>
      </c>
      <c r="Z28" s="55">
        <f>cálculos!O28</f>
        <v>7</v>
      </c>
      <c r="AA28" s="56">
        <f t="shared" si="11"/>
        <v>0.70000000000000007</v>
      </c>
      <c r="AB28" s="55">
        <f>cálculos!P28</f>
        <v>3</v>
      </c>
      <c r="AC28" s="56">
        <f t="shared" si="12"/>
        <v>0.75</v>
      </c>
    </row>
    <row r="29" spans="1:32" x14ac:dyDescent="0.25">
      <c r="A29" s="66" t="s">
        <v>5</v>
      </c>
      <c r="B29" s="66" t="s">
        <v>33</v>
      </c>
      <c r="C29" s="67">
        <v>429</v>
      </c>
      <c r="D29" s="67">
        <f t="shared" si="0"/>
        <v>214.5</v>
      </c>
      <c r="E29" s="66">
        <v>131</v>
      </c>
      <c r="F29" s="68">
        <f t="shared" si="1"/>
        <v>0.61072261072261069</v>
      </c>
      <c r="G29" s="66">
        <v>187</v>
      </c>
      <c r="H29" s="68">
        <f t="shared" si="2"/>
        <v>0.87179487179487181</v>
      </c>
      <c r="I29" s="66">
        <v>186</v>
      </c>
      <c r="J29" s="68">
        <f t="shared" si="3"/>
        <v>0.86713286713286708</v>
      </c>
      <c r="K29" s="66">
        <v>208</v>
      </c>
      <c r="L29" s="68">
        <f t="shared" si="4"/>
        <v>0.96969696969696972</v>
      </c>
      <c r="M29" s="66">
        <v>204</v>
      </c>
      <c r="N29" s="68">
        <f t="shared" si="5"/>
        <v>0.95104895104895104</v>
      </c>
      <c r="O29" s="66">
        <v>214</v>
      </c>
      <c r="P29" s="68">
        <f t="shared" si="6"/>
        <v>0.99766899766899764</v>
      </c>
      <c r="Q29" s="66">
        <v>156</v>
      </c>
      <c r="R29" s="68">
        <f t="shared" si="7"/>
        <v>0.72727272727272729</v>
      </c>
      <c r="S29" s="66">
        <v>151</v>
      </c>
      <c r="T29" s="68">
        <f t="shared" si="8"/>
        <v>0.703962703962704</v>
      </c>
      <c r="U29" s="66">
        <v>165</v>
      </c>
      <c r="V29" s="68">
        <f t="shared" si="9"/>
        <v>0.76923076923076927</v>
      </c>
      <c r="W29" s="66">
        <v>146</v>
      </c>
      <c r="X29" s="68">
        <f t="shared" si="10"/>
        <v>0.6806526806526807</v>
      </c>
      <c r="Z29" s="55">
        <f>cálculos!O29</f>
        <v>3</v>
      </c>
      <c r="AA29" s="56">
        <f t="shared" si="11"/>
        <v>0.30000000000000004</v>
      </c>
      <c r="AB29" s="55">
        <f>cálculos!P29</f>
        <v>1</v>
      </c>
      <c r="AC29" s="56">
        <f t="shared" si="12"/>
        <v>0.25</v>
      </c>
    </row>
    <row r="30" spans="1:32" x14ac:dyDescent="0.25">
      <c r="A30" s="66" t="s">
        <v>2</v>
      </c>
      <c r="B30" s="66" t="s">
        <v>34</v>
      </c>
      <c r="C30" s="67">
        <v>1820</v>
      </c>
      <c r="D30" s="67">
        <f t="shared" si="0"/>
        <v>910</v>
      </c>
      <c r="E30" s="66">
        <v>762</v>
      </c>
      <c r="F30" s="68">
        <f t="shared" si="1"/>
        <v>0.83736263736263739</v>
      </c>
      <c r="G30" s="66">
        <v>705</v>
      </c>
      <c r="H30" s="68">
        <f t="shared" si="2"/>
        <v>0.77472527472527475</v>
      </c>
      <c r="I30" s="66">
        <v>705</v>
      </c>
      <c r="J30" s="68">
        <f t="shared" si="3"/>
        <v>0.77472527472527475</v>
      </c>
      <c r="K30" s="66">
        <v>755</v>
      </c>
      <c r="L30" s="68">
        <f t="shared" si="4"/>
        <v>0.82967032967032972</v>
      </c>
      <c r="M30" s="66">
        <v>722</v>
      </c>
      <c r="N30" s="68">
        <f t="shared" si="5"/>
        <v>0.79340659340659336</v>
      </c>
      <c r="O30" s="66">
        <v>670</v>
      </c>
      <c r="P30" s="68">
        <f t="shared" si="6"/>
        <v>0.73626373626373631</v>
      </c>
      <c r="Q30" s="66">
        <v>587</v>
      </c>
      <c r="R30" s="68">
        <f t="shared" si="7"/>
        <v>0.64505494505494509</v>
      </c>
      <c r="S30" s="66">
        <v>778</v>
      </c>
      <c r="T30" s="68">
        <f t="shared" si="8"/>
        <v>0.85494505494505491</v>
      </c>
      <c r="U30" s="66">
        <v>759</v>
      </c>
      <c r="V30" s="68">
        <f t="shared" si="9"/>
        <v>0.8340659340659341</v>
      </c>
      <c r="W30" s="66">
        <v>673</v>
      </c>
      <c r="X30" s="68">
        <f t="shared" si="10"/>
        <v>0.7395604395604396</v>
      </c>
      <c r="Z30" s="55">
        <f>cálculos!O30</f>
        <v>0</v>
      </c>
      <c r="AA30" s="56">
        <f t="shared" si="11"/>
        <v>0</v>
      </c>
      <c r="AB30" s="55">
        <f>cálculos!P30</f>
        <v>0</v>
      </c>
      <c r="AC30" s="56">
        <f t="shared" si="12"/>
        <v>0</v>
      </c>
    </row>
    <row r="31" spans="1:32" x14ac:dyDescent="0.25">
      <c r="A31" s="66" t="s">
        <v>2</v>
      </c>
      <c r="B31" s="66" t="s">
        <v>35</v>
      </c>
      <c r="C31" s="67">
        <v>368</v>
      </c>
      <c r="D31" s="67">
        <f t="shared" si="0"/>
        <v>184</v>
      </c>
      <c r="E31" s="66">
        <v>169</v>
      </c>
      <c r="F31" s="68">
        <f t="shared" si="1"/>
        <v>0.91847826086956519</v>
      </c>
      <c r="G31" s="66">
        <v>189</v>
      </c>
      <c r="H31" s="68">
        <f t="shared" si="2"/>
        <v>1.0271739130434783</v>
      </c>
      <c r="I31" s="66">
        <v>184</v>
      </c>
      <c r="J31" s="68">
        <f t="shared" si="3"/>
        <v>1</v>
      </c>
      <c r="K31" s="66">
        <v>188</v>
      </c>
      <c r="L31" s="68">
        <f t="shared" si="4"/>
        <v>1.0217391304347827</v>
      </c>
      <c r="M31" s="66">
        <v>183</v>
      </c>
      <c r="N31" s="68">
        <f t="shared" si="5"/>
        <v>0.99456521739130432</v>
      </c>
      <c r="O31" s="66">
        <v>188</v>
      </c>
      <c r="P31" s="68">
        <f t="shared" si="6"/>
        <v>1.0217391304347827</v>
      </c>
      <c r="Q31" s="66">
        <v>182</v>
      </c>
      <c r="R31" s="68">
        <f t="shared" si="7"/>
        <v>0.98913043478260865</v>
      </c>
      <c r="S31" s="66">
        <v>189</v>
      </c>
      <c r="T31" s="68">
        <f t="shared" si="8"/>
        <v>1.0271739130434783</v>
      </c>
      <c r="U31" s="66">
        <v>185</v>
      </c>
      <c r="V31" s="68">
        <f t="shared" si="9"/>
        <v>1.0054347826086956</v>
      </c>
      <c r="W31" s="66">
        <v>184</v>
      </c>
      <c r="X31" s="68">
        <f t="shared" si="10"/>
        <v>1</v>
      </c>
      <c r="Z31" s="55">
        <f>cálculos!O31</f>
        <v>10</v>
      </c>
      <c r="AA31" s="56">
        <f t="shared" si="11"/>
        <v>1</v>
      </c>
      <c r="AB31" s="55">
        <f>cálculos!P31</f>
        <v>4</v>
      </c>
      <c r="AC31" s="56">
        <f t="shared" si="12"/>
        <v>1</v>
      </c>
    </row>
    <row r="32" spans="1:32" x14ac:dyDescent="0.25">
      <c r="A32" s="66" t="s">
        <v>2</v>
      </c>
      <c r="B32" s="66" t="s">
        <v>36</v>
      </c>
      <c r="C32" s="67">
        <v>147</v>
      </c>
      <c r="D32" s="67">
        <f t="shared" si="0"/>
        <v>73.5</v>
      </c>
      <c r="E32" s="66">
        <v>54</v>
      </c>
      <c r="F32" s="68">
        <f t="shared" si="1"/>
        <v>0.73469387755102045</v>
      </c>
      <c r="G32" s="66">
        <v>59</v>
      </c>
      <c r="H32" s="68">
        <f t="shared" si="2"/>
        <v>0.80272108843537415</v>
      </c>
      <c r="I32" s="66">
        <v>59</v>
      </c>
      <c r="J32" s="68">
        <f t="shared" si="3"/>
        <v>0.80272108843537415</v>
      </c>
      <c r="K32" s="66">
        <v>63</v>
      </c>
      <c r="L32" s="68">
        <f t="shared" si="4"/>
        <v>0.8571428571428571</v>
      </c>
      <c r="M32" s="66">
        <v>62</v>
      </c>
      <c r="N32" s="68">
        <f t="shared" si="5"/>
        <v>0.84353741496598644</v>
      </c>
      <c r="O32" s="66">
        <v>63</v>
      </c>
      <c r="P32" s="68">
        <f t="shared" si="6"/>
        <v>0.8571428571428571</v>
      </c>
      <c r="Q32" s="66">
        <v>57</v>
      </c>
      <c r="R32" s="68">
        <f t="shared" si="7"/>
        <v>0.77551020408163263</v>
      </c>
      <c r="S32" s="66">
        <v>63</v>
      </c>
      <c r="T32" s="68">
        <f t="shared" si="8"/>
        <v>0.8571428571428571</v>
      </c>
      <c r="U32" s="66">
        <v>77</v>
      </c>
      <c r="V32" s="68">
        <f t="shared" si="9"/>
        <v>1.0476190476190477</v>
      </c>
      <c r="W32" s="66">
        <v>62</v>
      </c>
      <c r="X32" s="68">
        <f t="shared" si="10"/>
        <v>0.84353741496598644</v>
      </c>
      <c r="Z32" s="55">
        <f>cálculos!O32</f>
        <v>1</v>
      </c>
      <c r="AA32" s="56">
        <f t="shared" si="11"/>
        <v>0.1</v>
      </c>
      <c r="AB32" s="55">
        <f>cálculos!P32</f>
        <v>1</v>
      </c>
      <c r="AC32" s="56">
        <f t="shared" si="12"/>
        <v>0.25</v>
      </c>
    </row>
    <row r="33" spans="1:29" x14ac:dyDescent="0.25">
      <c r="A33" s="66" t="s">
        <v>5</v>
      </c>
      <c r="B33" s="66" t="s">
        <v>37</v>
      </c>
      <c r="C33" s="67">
        <v>130</v>
      </c>
      <c r="D33" s="67">
        <f t="shared" si="0"/>
        <v>65</v>
      </c>
      <c r="E33" s="66">
        <v>43</v>
      </c>
      <c r="F33" s="68">
        <f t="shared" si="1"/>
        <v>0.66153846153846152</v>
      </c>
      <c r="G33" s="66">
        <v>45</v>
      </c>
      <c r="H33" s="68">
        <f t="shared" si="2"/>
        <v>0.69230769230769229</v>
      </c>
      <c r="I33" s="66">
        <v>47</v>
      </c>
      <c r="J33" s="68">
        <f t="shared" si="3"/>
        <v>0.72307692307692306</v>
      </c>
      <c r="K33" s="66">
        <v>52</v>
      </c>
      <c r="L33" s="68">
        <f t="shared" si="4"/>
        <v>0.8</v>
      </c>
      <c r="M33" s="66">
        <v>52</v>
      </c>
      <c r="N33" s="68">
        <f t="shared" si="5"/>
        <v>0.8</v>
      </c>
      <c r="O33" s="66">
        <v>49</v>
      </c>
      <c r="P33" s="68">
        <f t="shared" si="6"/>
        <v>0.75384615384615383</v>
      </c>
      <c r="Q33" s="66">
        <v>51</v>
      </c>
      <c r="R33" s="68">
        <f t="shared" si="7"/>
        <v>0.7846153846153846</v>
      </c>
      <c r="S33" s="66">
        <v>55</v>
      </c>
      <c r="T33" s="68">
        <f t="shared" si="8"/>
        <v>0.84615384615384615</v>
      </c>
      <c r="U33" s="66">
        <v>63</v>
      </c>
      <c r="V33" s="68">
        <f t="shared" si="9"/>
        <v>0.96923076923076923</v>
      </c>
      <c r="W33" s="66">
        <v>60</v>
      </c>
      <c r="X33" s="68">
        <f t="shared" si="10"/>
        <v>0.92307692307692313</v>
      </c>
      <c r="Z33" s="55">
        <f>cálculos!O33</f>
        <v>1</v>
      </c>
      <c r="AA33" s="56">
        <f t="shared" si="11"/>
        <v>0.1</v>
      </c>
      <c r="AB33" s="55">
        <f>cálculos!P33</f>
        <v>1</v>
      </c>
      <c r="AC33" s="56">
        <f t="shared" si="12"/>
        <v>0.25</v>
      </c>
    </row>
    <row r="34" spans="1:29" x14ac:dyDescent="0.25">
      <c r="A34" s="66" t="s">
        <v>5</v>
      </c>
      <c r="B34" s="66" t="s">
        <v>38</v>
      </c>
      <c r="C34" s="67">
        <v>118</v>
      </c>
      <c r="D34" s="67">
        <f t="shared" si="0"/>
        <v>59</v>
      </c>
      <c r="E34" s="66">
        <v>36</v>
      </c>
      <c r="F34" s="68">
        <f t="shared" si="1"/>
        <v>0.61016949152542377</v>
      </c>
      <c r="G34" s="66">
        <v>53</v>
      </c>
      <c r="H34" s="68">
        <f t="shared" si="2"/>
        <v>0.89830508474576276</v>
      </c>
      <c r="I34" s="66">
        <v>53</v>
      </c>
      <c r="J34" s="68">
        <f t="shared" si="3"/>
        <v>0.89830508474576276</v>
      </c>
      <c r="K34" s="66">
        <v>67</v>
      </c>
      <c r="L34" s="68">
        <f t="shared" si="4"/>
        <v>1.1355932203389831</v>
      </c>
      <c r="M34" s="66">
        <v>67</v>
      </c>
      <c r="N34" s="68">
        <f t="shared" si="5"/>
        <v>1.1355932203389831</v>
      </c>
      <c r="O34" s="66">
        <v>62</v>
      </c>
      <c r="P34" s="68">
        <f t="shared" si="6"/>
        <v>1.0508474576271187</v>
      </c>
      <c r="Q34" s="66">
        <v>59</v>
      </c>
      <c r="R34" s="68">
        <f t="shared" si="7"/>
        <v>1</v>
      </c>
      <c r="S34" s="66">
        <v>45</v>
      </c>
      <c r="T34" s="68">
        <f t="shared" si="8"/>
        <v>0.76271186440677963</v>
      </c>
      <c r="U34" s="66">
        <v>54</v>
      </c>
      <c r="V34" s="68">
        <f t="shared" si="9"/>
        <v>0.9152542372881356</v>
      </c>
      <c r="W34" s="66">
        <v>40</v>
      </c>
      <c r="X34" s="68">
        <f t="shared" si="10"/>
        <v>0.67796610169491522</v>
      </c>
      <c r="Z34" s="55">
        <f>cálculos!O34</f>
        <v>4</v>
      </c>
      <c r="AA34" s="56">
        <f t="shared" si="11"/>
        <v>0.4</v>
      </c>
      <c r="AB34" s="55">
        <f>cálculos!P34</f>
        <v>1</v>
      </c>
      <c r="AC34" s="56">
        <f t="shared" si="12"/>
        <v>0.25</v>
      </c>
    </row>
    <row r="35" spans="1:29" x14ac:dyDescent="0.25">
      <c r="A35" s="66" t="s">
        <v>5</v>
      </c>
      <c r="B35" s="66" t="s">
        <v>39</v>
      </c>
      <c r="C35" s="67">
        <v>179</v>
      </c>
      <c r="D35" s="67">
        <f t="shared" si="0"/>
        <v>89.5</v>
      </c>
      <c r="E35" s="66">
        <v>88</v>
      </c>
      <c r="F35" s="68">
        <f t="shared" si="1"/>
        <v>0.98324022346368711</v>
      </c>
      <c r="G35" s="66">
        <v>83</v>
      </c>
      <c r="H35" s="68">
        <f t="shared" si="2"/>
        <v>0.92737430167597767</v>
      </c>
      <c r="I35" s="66">
        <v>84</v>
      </c>
      <c r="J35" s="68">
        <f t="shared" si="3"/>
        <v>0.93854748603351956</v>
      </c>
      <c r="K35" s="66">
        <v>91</v>
      </c>
      <c r="L35" s="68">
        <f t="shared" si="4"/>
        <v>1.0167597765363128</v>
      </c>
      <c r="M35" s="66">
        <v>84</v>
      </c>
      <c r="N35" s="68">
        <f t="shared" si="5"/>
        <v>0.93854748603351956</v>
      </c>
      <c r="O35" s="66">
        <v>71</v>
      </c>
      <c r="P35" s="68">
        <f t="shared" si="6"/>
        <v>0.79329608938547491</v>
      </c>
      <c r="Q35" s="66">
        <v>94</v>
      </c>
      <c r="R35" s="68">
        <f t="shared" si="7"/>
        <v>1.0502793296089385</v>
      </c>
      <c r="S35" s="66">
        <v>104</v>
      </c>
      <c r="T35" s="68">
        <f t="shared" si="8"/>
        <v>1.1620111731843576</v>
      </c>
      <c r="U35" s="66">
        <v>83</v>
      </c>
      <c r="V35" s="68">
        <f t="shared" si="9"/>
        <v>0.92737430167597767</v>
      </c>
      <c r="W35" s="66">
        <v>91</v>
      </c>
      <c r="X35" s="68">
        <f t="shared" si="10"/>
        <v>1.0167597765363128</v>
      </c>
      <c r="Z35" s="55">
        <f>cálculos!O35</f>
        <v>6</v>
      </c>
      <c r="AA35" s="56">
        <f t="shared" si="11"/>
        <v>0.60000000000000009</v>
      </c>
      <c r="AB35" s="55">
        <f>cálculos!P35</f>
        <v>1</v>
      </c>
      <c r="AC35" s="56">
        <f t="shared" si="12"/>
        <v>0.25</v>
      </c>
    </row>
    <row r="36" spans="1:29" x14ac:dyDescent="0.25">
      <c r="A36" s="66" t="s">
        <v>2</v>
      </c>
      <c r="B36" s="66" t="s">
        <v>40</v>
      </c>
      <c r="C36" s="67">
        <v>142</v>
      </c>
      <c r="D36" s="67">
        <f t="shared" si="0"/>
        <v>71</v>
      </c>
      <c r="E36" s="66">
        <v>64</v>
      </c>
      <c r="F36" s="68">
        <f t="shared" si="1"/>
        <v>0.90140845070422537</v>
      </c>
      <c r="G36" s="66">
        <v>74</v>
      </c>
      <c r="H36" s="68">
        <f t="shared" si="2"/>
        <v>1.0422535211267605</v>
      </c>
      <c r="I36" s="66">
        <v>74</v>
      </c>
      <c r="J36" s="68">
        <f t="shared" si="3"/>
        <v>1.0422535211267605</v>
      </c>
      <c r="K36" s="66">
        <v>75</v>
      </c>
      <c r="L36" s="68">
        <f t="shared" si="4"/>
        <v>1.056338028169014</v>
      </c>
      <c r="M36" s="66">
        <v>77</v>
      </c>
      <c r="N36" s="68">
        <f t="shared" si="5"/>
        <v>1.0845070422535212</v>
      </c>
      <c r="O36" s="66">
        <v>79</v>
      </c>
      <c r="P36" s="68">
        <f t="shared" si="6"/>
        <v>1.1126760563380282</v>
      </c>
      <c r="Q36" s="66">
        <v>72</v>
      </c>
      <c r="R36" s="68">
        <f t="shared" si="7"/>
        <v>1.0140845070422535</v>
      </c>
      <c r="S36" s="66">
        <v>67</v>
      </c>
      <c r="T36" s="68">
        <f t="shared" si="8"/>
        <v>0.94366197183098588</v>
      </c>
      <c r="U36" s="66">
        <v>66</v>
      </c>
      <c r="V36" s="68">
        <f t="shared" si="9"/>
        <v>0.92957746478873238</v>
      </c>
      <c r="W36" s="66">
        <v>68</v>
      </c>
      <c r="X36" s="68">
        <f t="shared" si="10"/>
        <v>0.95774647887323938</v>
      </c>
      <c r="Z36" s="55">
        <f>cálculos!O36</f>
        <v>8</v>
      </c>
      <c r="AA36" s="56">
        <f t="shared" si="11"/>
        <v>0.8</v>
      </c>
      <c r="AB36" s="55">
        <f>cálculos!P36</f>
        <v>3</v>
      </c>
      <c r="AC36" s="56">
        <f t="shared" si="12"/>
        <v>0.75</v>
      </c>
    </row>
    <row r="37" spans="1:29" x14ac:dyDescent="0.25">
      <c r="A37" s="66" t="s">
        <v>5</v>
      </c>
      <c r="B37" s="66" t="s">
        <v>41</v>
      </c>
      <c r="C37" s="67">
        <v>556</v>
      </c>
      <c r="D37" s="67">
        <f t="shared" si="0"/>
        <v>278</v>
      </c>
      <c r="E37" s="66">
        <v>155</v>
      </c>
      <c r="F37" s="68">
        <f t="shared" si="1"/>
        <v>0.55755395683453235</v>
      </c>
      <c r="G37" s="66">
        <v>236</v>
      </c>
      <c r="H37" s="68">
        <f t="shared" si="2"/>
        <v>0.84892086330935257</v>
      </c>
      <c r="I37" s="66">
        <v>226</v>
      </c>
      <c r="J37" s="68">
        <f t="shared" si="3"/>
        <v>0.81294964028776984</v>
      </c>
      <c r="K37" s="66">
        <v>246</v>
      </c>
      <c r="L37" s="68">
        <f t="shared" si="4"/>
        <v>0.8848920863309353</v>
      </c>
      <c r="M37" s="66">
        <v>238</v>
      </c>
      <c r="N37" s="68">
        <f t="shared" si="5"/>
        <v>0.85611510791366907</v>
      </c>
      <c r="O37" s="66">
        <v>218</v>
      </c>
      <c r="P37" s="68">
        <f t="shared" si="6"/>
        <v>0.78417266187050361</v>
      </c>
      <c r="Q37" s="66">
        <v>174</v>
      </c>
      <c r="R37" s="68">
        <f t="shared" si="7"/>
        <v>0.62589928057553956</v>
      </c>
      <c r="S37" s="66">
        <v>182</v>
      </c>
      <c r="T37" s="68">
        <f t="shared" si="8"/>
        <v>0.65467625899280579</v>
      </c>
      <c r="U37" s="66">
        <v>206</v>
      </c>
      <c r="V37" s="68">
        <f t="shared" si="9"/>
        <v>0.74100719424460426</v>
      </c>
      <c r="W37" s="66">
        <v>134</v>
      </c>
      <c r="X37" s="68">
        <f t="shared" si="10"/>
        <v>0.48201438848920863</v>
      </c>
      <c r="Z37" s="55">
        <f>cálculos!O37</f>
        <v>0</v>
      </c>
      <c r="AA37" s="56">
        <f t="shared" si="11"/>
        <v>0</v>
      </c>
      <c r="AB37" s="55">
        <f>cálculos!P37</f>
        <v>0</v>
      </c>
      <c r="AC37" s="56">
        <f t="shared" si="12"/>
        <v>0</v>
      </c>
    </row>
    <row r="38" spans="1:29" x14ac:dyDescent="0.25">
      <c r="A38" s="66" t="s">
        <v>2</v>
      </c>
      <c r="B38" s="66" t="s">
        <v>42</v>
      </c>
      <c r="C38" s="67">
        <v>104</v>
      </c>
      <c r="D38" s="67">
        <f t="shared" si="0"/>
        <v>52</v>
      </c>
      <c r="E38" s="66">
        <v>52</v>
      </c>
      <c r="F38" s="68">
        <f t="shared" si="1"/>
        <v>1</v>
      </c>
      <c r="G38" s="66">
        <v>51</v>
      </c>
      <c r="H38" s="68">
        <f t="shared" si="2"/>
        <v>0.98076923076923073</v>
      </c>
      <c r="I38" s="66">
        <v>51</v>
      </c>
      <c r="J38" s="68">
        <f t="shared" si="3"/>
        <v>0.98076923076923073</v>
      </c>
      <c r="K38" s="66">
        <v>50</v>
      </c>
      <c r="L38" s="68">
        <f t="shared" si="4"/>
        <v>0.96153846153846156</v>
      </c>
      <c r="M38" s="66">
        <v>54</v>
      </c>
      <c r="N38" s="68">
        <f t="shared" si="5"/>
        <v>1.0384615384615385</v>
      </c>
      <c r="O38" s="66">
        <v>51</v>
      </c>
      <c r="P38" s="68">
        <f t="shared" si="6"/>
        <v>0.98076923076923073</v>
      </c>
      <c r="Q38" s="66">
        <v>56</v>
      </c>
      <c r="R38" s="68">
        <f t="shared" si="7"/>
        <v>1.0769230769230769</v>
      </c>
      <c r="S38" s="66">
        <v>48</v>
      </c>
      <c r="T38" s="68">
        <f t="shared" si="8"/>
        <v>0.92307692307692313</v>
      </c>
      <c r="U38" s="66">
        <v>57</v>
      </c>
      <c r="V38" s="68">
        <f t="shared" si="9"/>
        <v>1.0961538461538463</v>
      </c>
      <c r="W38" s="66">
        <v>47</v>
      </c>
      <c r="X38" s="68">
        <f t="shared" si="10"/>
        <v>0.90384615384615385</v>
      </c>
      <c r="Z38" s="55">
        <f>cálculos!O38</f>
        <v>8</v>
      </c>
      <c r="AA38" s="56">
        <f t="shared" si="11"/>
        <v>0.8</v>
      </c>
      <c r="AB38" s="55">
        <f>cálculos!P38</f>
        <v>4</v>
      </c>
      <c r="AC38" s="56">
        <f t="shared" si="12"/>
        <v>1</v>
      </c>
    </row>
    <row r="39" spans="1:29" x14ac:dyDescent="0.25">
      <c r="A39" s="66" t="s">
        <v>5</v>
      </c>
      <c r="B39" s="66" t="s">
        <v>43</v>
      </c>
      <c r="C39" s="67">
        <v>446</v>
      </c>
      <c r="D39" s="67">
        <f t="shared" si="0"/>
        <v>223</v>
      </c>
      <c r="E39" s="66">
        <v>191</v>
      </c>
      <c r="F39" s="68">
        <f t="shared" si="1"/>
        <v>0.8565022421524664</v>
      </c>
      <c r="G39" s="66">
        <v>171</v>
      </c>
      <c r="H39" s="68">
        <f t="shared" si="2"/>
        <v>0.76681614349775784</v>
      </c>
      <c r="I39" s="66">
        <v>170</v>
      </c>
      <c r="J39" s="68">
        <f t="shared" si="3"/>
        <v>0.7623318385650224</v>
      </c>
      <c r="K39" s="66">
        <v>189</v>
      </c>
      <c r="L39" s="68">
        <f t="shared" si="4"/>
        <v>0.84753363228699552</v>
      </c>
      <c r="M39" s="66">
        <v>185</v>
      </c>
      <c r="N39" s="68">
        <f t="shared" si="5"/>
        <v>0.82959641255605376</v>
      </c>
      <c r="O39" s="66">
        <v>187</v>
      </c>
      <c r="P39" s="68">
        <f t="shared" si="6"/>
        <v>0.83856502242152464</v>
      </c>
      <c r="Q39" s="66">
        <v>173</v>
      </c>
      <c r="R39" s="68">
        <f t="shared" si="7"/>
        <v>0.77578475336322872</v>
      </c>
      <c r="S39" s="66">
        <v>189</v>
      </c>
      <c r="T39" s="68">
        <f t="shared" si="8"/>
        <v>0.84753363228699552</v>
      </c>
      <c r="U39" s="66">
        <v>165</v>
      </c>
      <c r="V39" s="68">
        <f t="shared" si="9"/>
        <v>0.73991031390134532</v>
      </c>
      <c r="W39" s="66">
        <v>176</v>
      </c>
      <c r="X39" s="68">
        <f t="shared" si="10"/>
        <v>0.78923766816143492</v>
      </c>
      <c r="Z39" s="55">
        <f>cálculos!O39</f>
        <v>0</v>
      </c>
      <c r="AA39" s="56">
        <f t="shared" si="11"/>
        <v>0</v>
      </c>
      <c r="AB39" s="55">
        <f>cálculos!P39</f>
        <v>0</v>
      </c>
      <c r="AC39" s="56">
        <f t="shared" si="12"/>
        <v>0</v>
      </c>
    </row>
    <row r="40" spans="1:29" x14ac:dyDescent="0.25">
      <c r="A40" s="66" t="s">
        <v>3</v>
      </c>
      <c r="B40" s="66" t="s">
        <v>44</v>
      </c>
      <c r="C40" s="67">
        <v>455</v>
      </c>
      <c r="D40" s="67">
        <f t="shared" si="0"/>
        <v>227.5</v>
      </c>
      <c r="E40" s="66">
        <v>202</v>
      </c>
      <c r="F40" s="68">
        <f t="shared" si="1"/>
        <v>0.88791208791208787</v>
      </c>
      <c r="G40" s="66">
        <v>229</v>
      </c>
      <c r="H40" s="68">
        <f t="shared" si="2"/>
        <v>1.0065934065934066</v>
      </c>
      <c r="I40" s="66">
        <v>232</v>
      </c>
      <c r="J40" s="68">
        <f t="shared" si="3"/>
        <v>1.0197802197802197</v>
      </c>
      <c r="K40" s="66">
        <v>234</v>
      </c>
      <c r="L40" s="68">
        <f t="shared" si="4"/>
        <v>1.0285714285714285</v>
      </c>
      <c r="M40" s="66">
        <v>227</v>
      </c>
      <c r="N40" s="68">
        <f t="shared" si="5"/>
        <v>0.99780219780219781</v>
      </c>
      <c r="O40" s="66">
        <v>217</v>
      </c>
      <c r="P40" s="68">
        <f t="shared" si="6"/>
        <v>0.9538461538461539</v>
      </c>
      <c r="Q40" s="66">
        <v>197</v>
      </c>
      <c r="R40" s="68">
        <f t="shared" si="7"/>
        <v>0.86593406593406597</v>
      </c>
      <c r="S40" s="66">
        <v>212</v>
      </c>
      <c r="T40" s="68">
        <f t="shared" si="8"/>
        <v>0.93186813186813189</v>
      </c>
      <c r="U40" s="66">
        <v>250</v>
      </c>
      <c r="V40" s="68">
        <f t="shared" si="9"/>
        <v>1.098901098901099</v>
      </c>
      <c r="W40" s="66">
        <v>176</v>
      </c>
      <c r="X40" s="68">
        <f t="shared" si="10"/>
        <v>0.77362637362637365</v>
      </c>
      <c r="Z40" s="55">
        <f>cálculos!O40</f>
        <v>6</v>
      </c>
      <c r="AA40" s="56">
        <f t="shared" si="11"/>
        <v>0.60000000000000009</v>
      </c>
      <c r="AB40" s="55">
        <f>cálculos!P40</f>
        <v>4</v>
      </c>
      <c r="AC40" s="56">
        <f t="shared" si="12"/>
        <v>1</v>
      </c>
    </row>
    <row r="41" spans="1:29" x14ac:dyDescent="0.25">
      <c r="A41" s="66" t="s">
        <v>5</v>
      </c>
      <c r="B41" s="66" t="s">
        <v>45</v>
      </c>
      <c r="C41" s="67">
        <v>150</v>
      </c>
      <c r="D41" s="67">
        <f t="shared" si="0"/>
        <v>75</v>
      </c>
      <c r="E41" s="66">
        <v>29</v>
      </c>
      <c r="F41" s="68">
        <f t="shared" si="1"/>
        <v>0.38666666666666666</v>
      </c>
      <c r="G41" s="66">
        <v>74</v>
      </c>
      <c r="H41" s="68">
        <f t="shared" si="2"/>
        <v>0.98666666666666669</v>
      </c>
      <c r="I41" s="66">
        <v>77</v>
      </c>
      <c r="J41" s="68">
        <f t="shared" si="3"/>
        <v>1.0266666666666666</v>
      </c>
      <c r="K41" s="66">
        <v>78</v>
      </c>
      <c r="L41" s="68">
        <f t="shared" si="4"/>
        <v>1.04</v>
      </c>
      <c r="M41" s="66">
        <v>73</v>
      </c>
      <c r="N41" s="68">
        <f t="shared" si="5"/>
        <v>0.97333333333333338</v>
      </c>
      <c r="O41" s="66">
        <v>71</v>
      </c>
      <c r="P41" s="68">
        <f t="shared" si="6"/>
        <v>0.94666666666666666</v>
      </c>
      <c r="Q41" s="66">
        <v>71</v>
      </c>
      <c r="R41" s="68">
        <f t="shared" si="7"/>
        <v>0.94666666666666666</v>
      </c>
      <c r="S41" s="66">
        <v>68</v>
      </c>
      <c r="T41" s="68">
        <f t="shared" si="8"/>
        <v>0.90666666666666662</v>
      </c>
      <c r="U41" s="66">
        <v>63</v>
      </c>
      <c r="V41" s="68">
        <f t="shared" si="9"/>
        <v>0.84</v>
      </c>
      <c r="W41" s="66">
        <v>65</v>
      </c>
      <c r="X41" s="68">
        <f t="shared" si="10"/>
        <v>0.8666666666666667</v>
      </c>
      <c r="Z41" s="55">
        <f>cálculos!O41</f>
        <v>4</v>
      </c>
      <c r="AA41" s="56">
        <f t="shared" si="11"/>
        <v>0.4</v>
      </c>
      <c r="AB41" s="55">
        <f>cálculos!P41</f>
        <v>3</v>
      </c>
      <c r="AC41" s="56">
        <f t="shared" si="12"/>
        <v>0.75</v>
      </c>
    </row>
    <row r="42" spans="1:29" x14ac:dyDescent="0.25">
      <c r="A42" s="66" t="s">
        <v>2</v>
      </c>
      <c r="B42" s="66" t="s">
        <v>46</v>
      </c>
      <c r="C42" s="67">
        <v>160</v>
      </c>
      <c r="D42" s="67">
        <f t="shared" si="0"/>
        <v>80</v>
      </c>
      <c r="E42" s="66">
        <v>84</v>
      </c>
      <c r="F42" s="68">
        <f t="shared" si="1"/>
        <v>1.05</v>
      </c>
      <c r="G42" s="66">
        <v>66</v>
      </c>
      <c r="H42" s="68">
        <f t="shared" si="2"/>
        <v>0.82499999999999996</v>
      </c>
      <c r="I42" s="66">
        <v>65</v>
      </c>
      <c r="J42" s="68">
        <f t="shared" si="3"/>
        <v>0.8125</v>
      </c>
      <c r="K42" s="66">
        <v>73</v>
      </c>
      <c r="L42" s="68">
        <f t="shared" si="4"/>
        <v>0.91249999999999998</v>
      </c>
      <c r="M42" s="66">
        <v>71</v>
      </c>
      <c r="N42" s="68">
        <f t="shared" si="5"/>
        <v>0.88749999999999996</v>
      </c>
      <c r="O42" s="66">
        <v>73</v>
      </c>
      <c r="P42" s="68">
        <f t="shared" si="6"/>
        <v>0.91249999999999998</v>
      </c>
      <c r="Q42" s="66">
        <v>72</v>
      </c>
      <c r="R42" s="68">
        <f t="shared" si="7"/>
        <v>0.9</v>
      </c>
      <c r="S42" s="66">
        <v>70</v>
      </c>
      <c r="T42" s="68">
        <f t="shared" si="8"/>
        <v>0.875</v>
      </c>
      <c r="U42" s="66">
        <v>77</v>
      </c>
      <c r="V42" s="68">
        <f t="shared" si="9"/>
        <v>0.96250000000000002</v>
      </c>
      <c r="W42" s="66">
        <v>72</v>
      </c>
      <c r="X42" s="68">
        <f t="shared" si="10"/>
        <v>0.9</v>
      </c>
      <c r="Z42" s="55">
        <f>cálculos!O42</f>
        <v>2</v>
      </c>
      <c r="AA42" s="56">
        <f t="shared" si="11"/>
        <v>0.2</v>
      </c>
      <c r="AB42" s="55">
        <f>cálculos!P42</f>
        <v>1</v>
      </c>
      <c r="AC42" s="56">
        <f t="shared" si="12"/>
        <v>0.25</v>
      </c>
    </row>
    <row r="43" spans="1:29" x14ac:dyDescent="0.25">
      <c r="A43" s="66" t="s">
        <v>2</v>
      </c>
      <c r="B43" s="66" t="s">
        <v>47</v>
      </c>
      <c r="C43" s="67">
        <v>96</v>
      </c>
      <c r="D43" s="67">
        <f t="shared" si="0"/>
        <v>48</v>
      </c>
      <c r="E43" s="66">
        <v>62</v>
      </c>
      <c r="F43" s="68">
        <f t="shared" si="1"/>
        <v>1.2916666666666667</v>
      </c>
      <c r="G43" s="66">
        <v>40</v>
      </c>
      <c r="H43" s="68">
        <f t="shared" si="2"/>
        <v>0.83333333333333337</v>
      </c>
      <c r="I43" s="66">
        <v>39</v>
      </c>
      <c r="J43" s="68">
        <f t="shared" si="3"/>
        <v>0.8125</v>
      </c>
      <c r="K43" s="66">
        <v>59</v>
      </c>
      <c r="L43" s="68">
        <f t="shared" si="4"/>
        <v>1.2291666666666667</v>
      </c>
      <c r="M43" s="66">
        <v>59</v>
      </c>
      <c r="N43" s="68">
        <f t="shared" si="5"/>
        <v>1.2291666666666667</v>
      </c>
      <c r="O43" s="66">
        <v>51</v>
      </c>
      <c r="P43" s="68">
        <f t="shared" si="6"/>
        <v>1.0625</v>
      </c>
      <c r="Q43" s="66">
        <v>47</v>
      </c>
      <c r="R43" s="68">
        <f t="shared" si="7"/>
        <v>0.97916666666666663</v>
      </c>
      <c r="S43" s="66">
        <v>40</v>
      </c>
      <c r="T43" s="68">
        <f t="shared" si="8"/>
        <v>0.83333333333333337</v>
      </c>
      <c r="U43" s="66">
        <v>56</v>
      </c>
      <c r="V43" s="68">
        <f t="shared" si="9"/>
        <v>1.1666666666666667</v>
      </c>
      <c r="W43" s="66">
        <v>42</v>
      </c>
      <c r="X43" s="68">
        <f t="shared" si="10"/>
        <v>0.875</v>
      </c>
      <c r="Z43" s="55">
        <f>cálculos!O43</f>
        <v>6</v>
      </c>
      <c r="AA43" s="56">
        <f t="shared" si="11"/>
        <v>0.60000000000000009</v>
      </c>
      <c r="AB43" s="55">
        <f>cálculos!P43</f>
        <v>2</v>
      </c>
      <c r="AC43" s="56">
        <f t="shared" si="12"/>
        <v>0.5</v>
      </c>
    </row>
    <row r="44" spans="1:29" x14ac:dyDescent="0.25">
      <c r="A44" s="66" t="s">
        <v>4</v>
      </c>
      <c r="B44" s="66" t="s">
        <v>48</v>
      </c>
      <c r="C44" s="67">
        <v>2612</v>
      </c>
      <c r="D44" s="67">
        <f t="shared" si="0"/>
        <v>1306</v>
      </c>
      <c r="E44" s="66">
        <v>1092</v>
      </c>
      <c r="F44" s="68">
        <f t="shared" si="1"/>
        <v>0.83614088820826948</v>
      </c>
      <c r="G44" s="66">
        <v>1011</v>
      </c>
      <c r="H44" s="68">
        <f t="shared" si="2"/>
        <v>0.7741194486983155</v>
      </c>
      <c r="I44" s="66">
        <v>998</v>
      </c>
      <c r="J44" s="68">
        <f t="shared" si="3"/>
        <v>0.76416539050535992</v>
      </c>
      <c r="K44" s="66">
        <v>1088</v>
      </c>
      <c r="L44" s="68">
        <f t="shared" si="4"/>
        <v>0.83307810107197555</v>
      </c>
      <c r="M44" s="66">
        <v>1063</v>
      </c>
      <c r="N44" s="68">
        <f t="shared" si="5"/>
        <v>0.81393568147013784</v>
      </c>
      <c r="O44" s="66">
        <v>1055</v>
      </c>
      <c r="P44" s="68">
        <f t="shared" si="6"/>
        <v>0.80781010719754975</v>
      </c>
      <c r="Q44" s="66">
        <v>993</v>
      </c>
      <c r="R44" s="68">
        <f t="shared" si="7"/>
        <v>0.76033690658499231</v>
      </c>
      <c r="S44" s="66">
        <v>1023</v>
      </c>
      <c r="T44" s="68">
        <f t="shared" si="8"/>
        <v>0.78330781010719752</v>
      </c>
      <c r="U44" s="66">
        <v>1102</v>
      </c>
      <c r="V44" s="68">
        <f t="shared" si="9"/>
        <v>0.84379785604900459</v>
      </c>
      <c r="W44" s="66">
        <v>950</v>
      </c>
      <c r="X44" s="68">
        <f t="shared" si="10"/>
        <v>0.72741194486983152</v>
      </c>
      <c r="Z44" s="55">
        <f>cálculos!O44</f>
        <v>0</v>
      </c>
      <c r="AA44" s="56">
        <f t="shared" si="11"/>
        <v>0</v>
      </c>
      <c r="AB44" s="55">
        <f>cálculos!P44</f>
        <v>0</v>
      </c>
      <c r="AC44" s="56">
        <f t="shared" si="12"/>
        <v>0</v>
      </c>
    </row>
    <row r="45" spans="1:29" x14ac:dyDescent="0.25">
      <c r="A45" s="66" t="s">
        <v>4</v>
      </c>
      <c r="B45" s="66" t="s">
        <v>49</v>
      </c>
      <c r="C45" s="67">
        <v>174</v>
      </c>
      <c r="D45" s="67">
        <f t="shared" si="0"/>
        <v>87</v>
      </c>
      <c r="E45" s="66">
        <v>55</v>
      </c>
      <c r="F45" s="68">
        <f t="shared" si="1"/>
        <v>0.63218390804597702</v>
      </c>
      <c r="G45" s="66">
        <v>73</v>
      </c>
      <c r="H45" s="68">
        <f t="shared" si="2"/>
        <v>0.83908045977011492</v>
      </c>
      <c r="I45" s="66">
        <v>73</v>
      </c>
      <c r="J45" s="68">
        <f t="shared" si="3"/>
        <v>0.83908045977011492</v>
      </c>
      <c r="K45" s="66">
        <v>80</v>
      </c>
      <c r="L45" s="68">
        <f t="shared" si="4"/>
        <v>0.91954022988505746</v>
      </c>
      <c r="M45" s="66">
        <v>80</v>
      </c>
      <c r="N45" s="68">
        <f t="shared" si="5"/>
        <v>0.91954022988505746</v>
      </c>
      <c r="O45" s="66">
        <v>74</v>
      </c>
      <c r="P45" s="68">
        <f t="shared" si="6"/>
        <v>0.85057471264367812</v>
      </c>
      <c r="Q45" s="66">
        <v>64</v>
      </c>
      <c r="R45" s="68">
        <f t="shared" si="7"/>
        <v>0.73563218390804597</v>
      </c>
      <c r="S45" s="66">
        <v>67</v>
      </c>
      <c r="T45" s="68">
        <f t="shared" si="8"/>
        <v>0.77011494252873558</v>
      </c>
      <c r="U45" s="66">
        <v>71</v>
      </c>
      <c r="V45" s="68">
        <f t="shared" si="9"/>
        <v>0.81609195402298851</v>
      </c>
      <c r="W45" s="66">
        <v>69</v>
      </c>
      <c r="X45" s="68">
        <f t="shared" si="10"/>
        <v>0.7931034482758621</v>
      </c>
      <c r="Z45" s="55">
        <f>cálculos!O45</f>
        <v>1</v>
      </c>
      <c r="AA45" s="56">
        <f t="shared" si="11"/>
        <v>0.1</v>
      </c>
      <c r="AB45" s="55">
        <f>cálculos!P45</f>
        <v>0</v>
      </c>
      <c r="AC45" s="56">
        <f t="shared" si="12"/>
        <v>0</v>
      </c>
    </row>
    <row r="46" spans="1:29" x14ac:dyDescent="0.25">
      <c r="A46" s="66" t="s">
        <v>5</v>
      </c>
      <c r="B46" s="66" t="s">
        <v>50</v>
      </c>
      <c r="C46" s="67">
        <v>539</v>
      </c>
      <c r="D46" s="67">
        <f t="shared" si="0"/>
        <v>269.5</v>
      </c>
      <c r="E46" s="66">
        <v>204</v>
      </c>
      <c r="F46" s="68">
        <f t="shared" si="1"/>
        <v>0.7569573283858998</v>
      </c>
      <c r="G46" s="66">
        <v>253</v>
      </c>
      <c r="H46" s="68">
        <f t="shared" si="2"/>
        <v>0.93877551020408168</v>
      </c>
      <c r="I46" s="66">
        <v>257</v>
      </c>
      <c r="J46" s="68">
        <f t="shared" si="3"/>
        <v>0.95361781076066787</v>
      </c>
      <c r="K46" s="66">
        <v>257</v>
      </c>
      <c r="L46" s="68">
        <f t="shared" si="4"/>
        <v>0.95361781076066787</v>
      </c>
      <c r="M46" s="66">
        <v>254</v>
      </c>
      <c r="N46" s="68">
        <f t="shared" si="5"/>
        <v>0.9424860853432282</v>
      </c>
      <c r="O46" s="66">
        <v>246</v>
      </c>
      <c r="P46" s="68">
        <f t="shared" si="6"/>
        <v>0.91280148423005569</v>
      </c>
      <c r="Q46" s="66">
        <v>212</v>
      </c>
      <c r="R46" s="68">
        <f t="shared" si="7"/>
        <v>0.7866419294990723</v>
      </c>
      <c r="S46" s="66">
        <v>232</v>
      </c>
      <c r="T46" s="68">
        <f t="shared" si="8"/>
        <v>0.86085343228200373</v>
      </c>
      <c r="U46" s="66">
        <v>261</v>
      </c>
      <c r="V46" s="68">
        <f t="shared" si="9"/>
        <v>0.96846011131725418</v>
      </c>
      <c r="W46" s="66">
        <v>212</v>
      </c>
      <c r="X46" s="68">
        <f t="shared" si="10"/>
        <v>0.7866419294990723</v>
      </c>
      <c r="Z46" s="55">
        <f>cálculos!O46</f>
        <v>4</v>
      </c>
      <c r="AA46" s="56">
        <f t="shared" si="11"/>
        <v>0.4</v>
      </c>
      <c r="AB46" s="55">
        <f>cálculos!P46</f>
        <v>3</v>
      </c>
      <c r="AC46" s="56">
        <f t="shared" si="12"/>
        <v>0.75</v>
      </c>
    </row>
    <row r="47" spans="1:29" x14ac:dyDescent="0.25">
      <c r="A47" s="66" t="s">
        <v>2</v>
      </c>
      <c r="B47" s="66" t="s">
        <v>51</v>
      </c>
      <c r="C47" s="67">
        <v>249</v>
      </c>
      <c r="D47" s="67">
        <f t="shared" si="0"/>
        <v>124.5</v>
      </c>
      <c r="E47" s="66">
        <v>40</v>
      </c>
      <c r="F47" s="68">
        <f t="shared" si="1"/>
        <v>0.32128514056224899</v>
      </c>
      <c r="G47" s="66">
        <v>94</v>
      </c>
      <c r="H47" s="68">
        <f t="shared" si="2"/>
        <v>0.75502008032128509</v>
      </c>
      <c r="I47" s="66">
        <v>93</v>
      </c>
      <c r="J47" s="68">
        <f t="shared" si="3"/>
        <v>0.74698795180722888</v>
      </c>
      <c r="K47" s="66">
        <v>101</v>
      </c>
      <c r="L47" s="68">
        <f t="shared" si="4"/>
        <v>0.8112449799196787</v>
      </c>
      <c r="M47" s="66">
        <v>97</v>
      </c>
      <c r="N47" s="68">
        <f t="shared" si="5"/>
        <v>0.77911646586345384</v>
      </c>
      <c r="O47" s="66">
        <v>87</v>
      </c>
      <c r="P47" s="68">
        <f t="shared" si="6"/>
        <v>0.6987951807228916</v>
      </c>
      <c r="Q47" s="66">
        <v>88</v>
      </c>
      <c r="R47" s="68">
        <f t="shared" si="7"/>
        <v>0.70682730923694781</v>
      </c>
      <c r="S47" s="66">
        <v>137</v>
      </c>
      <c r="T47" s="68">
        <f t="shared" si="8"/>
        <v>1.1004016064257027</v>
      </c>
      <c r="U47" s="66">
        <v>123</v>
      </c>
      <c r="V47" s="68">
        <f t="shared" si="9"/>
        <v>0.98795180722891562</v>
      </c>
      <c r="W47" s="66">
        <v>103</v>
      </c>
      <c r="X47" s="68">
        <f t="shared" si="10"/>
        <v>0.82730923694779113</v>
      </c>
      <c r="Z47" s="55">
        <f>cálculos!O47</f>
        <v>2</v>
      </c>
      <c r="AA47" s="56">
        <f t="shared" si="11"/>
        <v>0.2</v>
      </c>
      <c r="AB47" s="55">
        <f>cálculos!P47</f>
        <v>1</v>
      </c>
      <c r="AC47" s="56">
        <f t="shared" si="12"/>
        <v>0.25</v>
      </c>
    </row>
    <row r="48" spans="1:29" x14ac:dyDescent="0.25">
      <c r="A48" s="66" t="s">
        <v>4</v>
      </c>
      <c r="B48" s="66" t="s">
        <v>52</v>
      </c>
      <c r="C48" s="67">
        <v>146</v>
      </c>
      <c r="D48" s="67">
        <f t="shared" si="0"/>
        <v>73</v>
      </c>
      <c r="E48" s="66">
        <v>31</v>
      </c>
      <c r="F48" s="68">
        <f t="shared" si="1"/>
        <v>0.42465753424657532</v>
      </c>
      <c r="G48" s="66">
        <v>57</v>
      </c>
      <c r="H48" s="68">
        <f t="shared" si="2"/>
        <v>0.78082191780821919</v>
      </c>
      <c r="I48" s="66">
        <v>57</v>
      </c>
      <c r="J48" s="68">
        <f t="shared" si="3"/>
        <v>0.78082191780821919</v>
      </c>
      <c r="K48" s="66">
        <v>70</v>
      </c>
      <c r="L48" s="68">
        <f t="shared" si="4"/>
        <v>0.95890410958904104</v>
      </c>
      <c r="M48" s="66">
        <v>69</v>
      </c>
      <c r="N48" s="68">
        <f t="shared" si="5"/>
        <v>0.9452054794520548</v>
      </c>
      <c r="O48" s="66">
        <v>58</v>
      </c>
      <c r="P48" s="68">
        <f t="shared" si="6"/>
        <v>0.79452054794520544</v>
      </c>
      <c r="Q48" s="66">
        <v>70</v>
      </c>
      <c r="R48" s="68">
        <f t="shared" si="7"/>
        <v>0.95890410958904104</v>
      </c>
      <c r="S48" s="66">
        <v>71</v>
      </c>
      <c r="T48" s="68">
        <f t="shared" si="8"/>
        <v>0.9726027397260274</v>
      </c>
      <c r="U48" s="66">
        <v>79</v>
      </c>
      <c r="V48" s="68">
        <f t="shared" si="9"/>
        <v>1.0821917808219179</v>
      </c>
      <c r="W48" s="66">
        <v>71</v>
      </c>
      <c r="X48" s="68">
        <f t="shared" si="10"/>
        <v>0.9726027397260274</v>
      </c>
      <c r="Z48" s="55">
        <f>cálculos!O48</f>
        <v>6</v>
      </c>
      <c r="AA48" s="56">
        <f t="shared" si="11"/>
        <v>0.60000000000000009</v>
      </c>
      <c r="AB48" s="55">
        <f>cálculos!P48</f>
        <v>2</v>
      </c>
      <c r="AC48" s="56">
        <f t="shared" si="12"/>
        <v>0.5</v>
      </c>
    </row>
    <row r="49" spans="1:29" x14ac:dyDescent="0.25">
      <c r="A49" s="66" t="s">
        <v>5</v>
      </c>
      <c r="B49" s="66" t="s">
        <v>53</v>
      </c>
      <c r="C49" s="67">
        <v>307</v>
      </c>
      <c r="D49" s="67">
        <f t="shared" si="0"/>
        <v>153.5</v>
      </c>
      <c r="E49" s="66">
        <v>54</v>
      </c>
      <c r="F49" s="68">
        <f t="shared" si="1"/>
        <v>0.3517915309446254</v>
      </c>
      <c r="G49" s="66">
        <v>104</v>
      </c>
      <c r="H49" s="68">
        <f t="shared" si="2"/>
        <v>0.67752442996742668</v>
      </c>
      <c r="I49" s="66">
        <v>104</v>
      </c>
      <c r="J49" s="68">
        <f t="shared" si="3"/>
        <v>0.67752442996742668</v>
      </c>
      <c r="K49" s="66">
        <v>101</v>
      </c>
      <c r="L49" s="68">
        <f t="shared" si="4"/>
        <v>0.65798045602605859</v>
      </c>
      <c r="M49" s="66">
        <v>97</v>
      </c>
      <c r="N49" s="68">
        <f t="shared" si="5"/>
        <v>0.63192182410423448</v>
      </c>
      <c r="O49" s="66">
        <v>94</v>
      </c>
      <c r="P49" s="68">
        <f t="shared" si="6"/>
        <v>0.6123778501628665</v>
      </c>
      <c r="Q49" s="66">
        <v>120</v>
      </c>
      <c r="R49" s="68">
        <f t="shared" si="7"/>
        <v>0.78175895765472314</v>
      </c>
      <c r="S49" s="66">
        <v>118</v>
      </c>
      <c r="T49" s="68">
        <f t="shared" si="8"/>
        <v>0.76872964169381108</v>
      </c>
      <c r="U49" s="66">
        <v>122</v>
      </c>
      <c r="V49" s="68">
        <f t="shared" si="9"/>
        <v>0.7947882736156352</v>
      </c>
      <c r="W49" s="66">
        <v>114</v>
      </c>
      <c r="X49" s="68">
        <f t="shared" si="10"/>
        <v>0.74267100977198697</v>
      </c>
      <c r="Z49" s="55">
        <f>cálculos!O49</f>
        <v>0</v>
      </c>
      <c r="AA49" s="56">
        <f t="shared" si="11"/>
        <v>0</v>
      </c>
      <c r="AB49" s="55">
        <f>cálculos!P49</f>
        <v>0</v>
      </c>
      <c r="AC49" s="56">
        <f t="shared" si="12"/>
        <v>0</v>
      </c>
    </row>
    <row r="50" spans="1:29" x14ac:dyDescent="0.25">
      <c r="A50" s="66" t="s">
        <v>3</v>
      </c>
      <c r="B50" s="66" t="s">
        <v>54</v>
      </c>
      <c r="C50" s="67">
        <v>254</v>
      </c>
      <c r="D50" s="67">
        <f t="shared" si="0"/>
        <v>127</v>
      </c>
      <c r="E50" s="66">
        <v>71</v>
      </c>
      <c r="F50" s="68">
        <f t="shared" si="1"/>
        <v>0.55905511811023623</v>
      </c>
      <c r="G50" s="66">
        <v>136</v>
      </c>
      <c r="H50" s="68">
        <f t="shared" si="2"/>
        <v>1.0708661417322836</v>
      </c>
      <c r="I50" s="66">
        <v>136</v>
      </c>
      <c r="J50" s="68">
        <f t="shared" si="3"/>
        <v>1.0708661417322836</v>
      </c>
      <c r="K50" s="66">
        <v>121</v>
      </c>
      <c r="L50" s="68">
        <f t="shared" si="4"/>
        <v>0.952755905511811</v>
      </c>
      <c r="M50" s="66">
        <v>122</v>
      </c>
      <c r="N50" s="68">
        <f t="shared" si="5"/>
        <v>0.96062992125984248</v>
      </c>
      <c r="O50" s="66">
        <v>122</v>
      </c>
      <c r="P50" s="68">
        <f t="shared" si="6"/>
        <v>0.96062992125984248</v>
      </c>
      <c r="Q50" s="66">
        <v>140</v>
      </c>
      <c r="R50" s="68">
        <f t="shared" si="7"/>
        <v>1.1023622047244095</v>
      </c>
      <c r="S50" s="66">
        <v>129</v>
      </c>
      <c r="T50" s="68">
        <f t="shared" si="8"/>
        <v>1.015748031496063</v>
      </c>
      <c r="U50" s="66">
        <v>133</v>
      </c>
      <c r="V50" s="68">
        <f t="shared" si="9"/>
        <v>1.0472440944881889</v>
      </c>
      <c r="W50" s="66">
        <v>120</v>
      </c>
      <c r="X50" s="68">
        <f t="shared" si="10"/>
        <v>0.94488188976377951</v>
      </c>
      <c r="Z50" s="55">
        <f>cálculos!O50</f>
        <v>8</v>
      </c>
      <c r="AA50" s="56">
        <f t="shared" si="11"/>
        <v>0.8</v>
      </c>
      <c r="AB50" s="55">
        <f>cálculos!P50</f>
        <v>4</v>
      </c>
      <c r="AC50" s="56">
        <f t="shared" si="12"/>
        <v>1</v>
      </c>
    </row>
    <row r="51" spans="1:29" x14ac:dyDescent="0.25">
      <c r="A51" s="66" t="s">
        <v>3</v>
      </c>
      <c r="B51" s="66" t="s">
        <v>55</v>
      </c>
      <c r="C51" s="67">
        <v>87</v>
      </c>
      <c r="D51" s="67">
        <f t="shared" si="0"/>
        <v>43.5</v>
      </c>
      <c r="E51" s="66">
        <v>0</v>
      </c>
      <c r="F51" s="68">
        <f t="shared" si="1"/>
        <v>0</v>
      </c>
      <c r="G51" s="66">
        <v>24</v>
      </c>
      <c r="H51" s="68">
        <f t="shared" si="2"/>
        <v>0.55172413793103448</v>
      </c>
      <c r="I51" s="66">
        <v>24</v>
      </c>
      <c r="J51" s="68">
        <f t="shared" si="3"/>
        <v>0.55172413793103448</v>
      </c>
      <c r="K51" s="66">
        <v>26</v>
      </c>
      <c r="L51" s="68">
        <f t="shared" si="4"/>
        <v>0.5977011494252874</v>
      </c>
      <c r="M51" s="66">
        <v>26</v>
      </c>
      <c r="N51" s="68">
        <f t="shared" si="5"/>
        <v>0.5977011494252874</v>
      </c>
      <c r="O51" s="66">
        <v>27</v>
      </c>
      <c r="P51" s="68">
        <f t="shared" si="6"/>
        <v>0.62068965517241381</v>
      </c>
      <c r="Q51" s="66">
        <v>38</v>
      </c>
      <c r="R51" s="68">
        <f t="shared" si="7"/>
        <v>0.87356321839080464</v>
      </c>
      <c r="S51" s="66">
        <v>38</v>
      </c>
      <c r="T51" s="68">
        <f t="shared" si="8"/>
        <v>0.87356321839080464</v>
      </c>
      <c r="U51" s="66">
        <v>44</v>
      </c>
      <c r="V51" s="68">
        <f t="shared" si="9"/>
        <v>1.0114942528735633</v>
      </c>
      <c r="W51" s="66">
        <v>38</v>
      </c>
      <c r="X51" s="68">
        <f t="shared" si="10"/>
        <v>0.87356321839080464</v>
      </c>
      <c r="Z51" s="55">
        <f>cálculos!O51</f>
        <v>1</v>
      </c>
      <c r="AA51" s="56">
        <f t="shared" si="11"/>
        <v>0.1</v>
      </c>
      <c r="AB51" s="55">
        <f>cálculos!P51</f>
        <v>1</v>
      </c>
      <c r="AC51" s="56">
        <f t="shared" si="12"/>
        <v>0.25</v>
      </c>
    </row>
    <row r="52" spans="1:29" x14ac:dyDescent="0.25">
      <c r="A52" s="66" t="s">
        <v>5</v>
      </c>
      <c r="B52" s="66" t="s">
        <v>56</v>
      </c>
      <c r="C52" s="67">
        <v>192</v>
      </c>
      <c r="D52" s="67">
        <f t="shared" si="0"/>
        <v>96</v>
      </c>
      <c r="E52" s="66">
        <v>96</v>
      </c>
      <c r="F52" s="68">
        <f t="shared" si="1"/>
        <v>1</v>
      </c>
      <c r="G52" s="66">
        <v>100</v>
      </c>
      <c r="H52" s="68">
        <f t="shared" si="2"/>
        <v>1.0416666666666667</v>
      </c>
      <c r="I52" s="66">
        <v>100</v>
      </c>
      <c r="J52" s="68">
        <f t="shared" si="3"/>
        <v>1.0416666666666667</v>
      </c>
      <c r="K52" s="66">
        <v>114</v>
      </c>
      <c r="L52" s="68">
        <f t="shared" si="4"/>
        <v>1.1875</v>
      </c>
      <c r="M52" s="66">
        <v>113</v>
      </c>
      <c r="N52" s="68">
        <f t="shared" si="5"/>
        <v>1.1770833333333333</v>
      </c>
      <c r="O52" s="66">
        <v>104</v>
      </c>
      <c r="P52" s="68">
        <f t="shared" si="6"/>
        <v>1.0833333333333333</v>
      </c>
      <c r="Q52" s="66">
        <v>108</v>
      </c>
      <c r="R52" s="68">
        <f t="shared" si="7"/>
        <v>1.125</v>
      </c>
      <c r="S52" s="66">
        <v>103</v>
      </c>
      <c r="T52" s="68">
        <f t="shared" si="8"/>
        <v>1.0729166666666667</v>
      </c>
      <c r="U52" s="66">
        <v>101</v>
      </c>
      <c r="V52" s="68">
        <f t="shared" si="9"/>
        <v>1.0520833333333333</v>
      </c>
      <c r="W52" s="66">
        <v>105</v>
      </c>
      <c r="X52" s="68">
        <f t="shared" si="10"/>
        <v>1.09375</v>
      </c>
      <c r="Z52" s="55">
        <f>cálculos!O52</f>
        <v>10</v>
      </c>
      <c r="AA52" s="56">
        <f t="shared" si="11"/>
        <v>1</v>
      </c>
      <c r="AB52" s="55">
        <f>cálculos!P52</f>
        <v>4</v>
      </c>
      <c r="AC52" s="56">
        <f t="shared" si="12"/>
        <v>1</v>
      </c>
    </row>
    <row r="53" spans="1:29" x14ac:dyDescent="0.25">
      <c r="A53" s="66" t="s">
        <v>5</v>
      </c>
      <c r="B53" s="66" t="s">
        <v>57</v>
      </c>
      <c r="C53" s="67">
        <v>178</v>
      </c>
      <c r="D53" s="67">
        <f t="shared" si="0"/>
        <v>89</v>
      </c>
      <c r="E53" s="66">
        <v>29</v>
      </c>
      <c r="F53" s="68">
        <f t="shared" si="1"/>
        <v>0.3258426966292135</v>
      </c>
      <c r="G53" s="66">
        <v>66</v>
      </c>
      <c r="H53" s="68">
        <f t="shared" si="2"/>
        <v>0.7415730337078652</v>
      </c>
      <c r="I53" s="66">
        <v>65</v>
      </c>
      <c r="J53" s="68">
        <f t="shared" si="3"/>
        <v>0.7303370786516854</v>
      </c>
      <c r="K53" s="66">
        <v>66</v>
      </c>
      <c r="L53" s="68">
        <f t="shared" si="4"/>
        <v>0.7415730337078652</v>
      </c>
      <c r="M53" s="66">
        <v>66</v>
      </c>
      <c r="N53" s="68">
        <f t="shared" si="5"/>
        <v>0.7415730337078652</v>
      </c>
      <c r="O53" s="66">
        <v>66</v>
      </c>
      <c r="P53" s="68">
        <f t="shared" si="6"/>
        <v>0.7415730337078652</v>
      </c>
      <c r="Q53" s="66">
        <v>85</v>
      </c>
      <c r="R53" s="68">
        <f t="shared" si="7"/>
        <v>0.9550561797752809</v>
      </c>
      <c r="S53" s="66">
        <v>96</v>
      </c>
      <c r="T53" s="68">
        <f t="shared" si="8"/>
        <v>1.0786516853932584</v>
      </c>
      <c r="U53" s="66">
        <v>94</v>
      </c>
      <c r="V53" s="68">
        <f t="shared" si="9"/>
        <v>1.0561797752808988</v>
      </c>
      <c r="W53" s="66">
        <v>97</v>
      </c>
      <c r="X53" s="68">
        <f t="shared" si="10"/>
        <v>1.0898876404494382</v>
      </c>
      <c r="Z53" s="55">
        <f>cálculos!O53</f>
        <v>4</v>
      </c>
      <c r="AA53" s="56">
        <f t="shared" si="11"/>
        <v>0.4</v>
      </c>
      <c r="AB53" s="55">
        <f>cálculos!P53</f>
        <v>1</v>
      </c>
      <c r="AC53" s="56">
        <f t="shared" si="12"/>
        <v>0.25</v>
      </c>
    </row>
    <row r="54" spans="1:29" x14ac:dyDescent="0.25">
      <c r="A54" s="66" t="s">
        <v>3</v>
      </c>
      <c r="B54" s="66" t="s">
        <v>58</v>
      </c>
      <c r="C54" s="67">
        <v>655</v>
      </c>
      <c r="D54" s="67">
        <f t="shared" si="0"/>
        <v>327.5</v>
      </c>
      <c r="E54" s="66">
        <v>251</v>
      </c>
      <c r="F54" s="68">
        <f t="shared" si="1"/>
        <v>0.76641221374045798</v>
      </c>
      <c r="G54" s="66">
        <v>283</v>
      </c>
      <c r="H54" s="68">
        <f t="shared" si="2"/>
        <v>0.8641221374045801</v>
      </c>
      <c r="I54" s="66">
        <v>278</v>
      </c>
      <c r="J54" s="68">
        <f t="shared" si="3"/>
        <v>0.84885496183206111</v>
      </c>
      <c r="K54" s="66">
        <v>297</v>
      </c>
      <c r="L54" s="68">
        <f t="shared" si="4"/>
        <v>0.90687022900763359</v>
      </c>
      <c r="M54" s="66">
        <v>297</v>
      </c>
      <c r="N54" s="68">
        <f t="shared" si="5"/>
        <v>0.90687022900763359</v>
      </c>
      <c r="O54" s="66">
        <v>310</v>
      </c>
      <c r="P54" s="68">
        <f t="shared" si="6"/>
        <v>0.94656488549618323</v>
      </c>
      <c r="Q54" s="66">
        <v>294</v>
      </c>
      <c r="R54" s="68">
        <f t="shared" si="7"/>
        <v>0.89770992366412217</v>
      </c>
      <c r="S54" s="66">
        <v>302</v>
      </c>
      <c r="T54" s="68">
        <f t="shared" si="8"/>
        <v>0.9221374045801527</v>
      </c>
      <c r="U54" s="66">
        <v>315</v>
      </c>
      <c r="V54" s="68">
        <f t="shared" si="9"/>
        <v>0.96183206106870234</v>
      </c>
      <c r="W54" s="66">
        <v>290</v>
      </c>
      <c r="X54" s="68">
        <f t="shared" si="10"/>
        <v>0.8854961832061069</v>
      </c>
      <c r="Z54" s="55">
        <f>cálculos!O54</f>
        <v>2</v>
      </c>
      <c r="AA54" s="56">
        <f t="shared" si="11"/>
        <v>0.2</v>
      </c>
      <c r="AB54" s="55">
        <f>cálculos!P54</f>
        <v>1</v>
      </c>
      <c r="AC54" s="56">
        <f t="shared" si="12"/>
        <v>0.25</v>
      </c>
    </row>
    <row r="55" spans="1:29" x14ac:dyDescent="0.25">
      <c r="A55" s="66" t="s">
        <v>4</v>
      </c>
      <c r="B55" s="66" t="s">
        <v>59</v>
      </c>
      <c r="C55" s="67">
        <v>225</v>
      </c>
      <c r="D55" s="67">
        <f t="shared" si="0"/>
        <v>112.5</v>
      </c>
      <c r="E55" s="66">
        <v>53</v>
      </c>
      <c r="F55" s="68">
        <f t="shared" si="1"/>
        <v>0.47111111111111109</v>
      </c>
      <c r="G55" s="66">
        <v>116</v>
      </c>
      <c r="H55" s="68">
        <f t="shared" si="2"/>
        <v>1.0311111111111111</v>
      </c>
      <c r="I55" s="66">
        <v>115</v>
      </c>
      <c r="J55" s="68">
        <f t="shared" si="3"/>
        <v>1.0222222222222221</v>
      </c>
      <c r="K55" s="66">
        <v>107</v>
      </c>
      <c r="L55" s="68">
        <f t="shared" si="4"/>
        <v>0.95111111111111113</v>
      </c>
      <c r="M55" s="66">
        <v>106</v>
      </c>
      <c r="N55" s="68">
        <f t="shared" si="5"/>
        <v>0.94222222222222218</v>
      </c>
      <c r="O55" s="66">
        <v>109</v>
      </c>
      <c r="P55" s="68">
        <f t="shared" si="6"/>
        <v>0.96888888888888891</v>
      </c>
      <c r="Q55" s="66">
        <v>112</v>
      </c>
      <c r="R55" s="68">
        <f t="shared" si="7"/>
        <v>0.99555555555555553</v>
      </c>
      <c r="S55" s="66">
        <v>89</v>
      </c>
      <c r="T55" s="68">
        <f t="shared" si="8"/>
        <v>0.7911111111111111</v>
      </c>
      <c r="U55" s="66">
        <v>98</v>
      </c>
      <c r="V55" s="68">
        <f t="shared" si="9"/>
        <v>0.87111111111111106</v>
      </c>
      <c r="W55" s="66">
        <v>92</v>
      </c>
      <c r="X55" s="68">
        <f t="shared" si="10"/>
        <v>0.81777777777777783</v>
      </c>
      <c r="Z55" s="55">
        <f>cálculos!O55</f>
        <v>6</v>
      </c>
      <c r="AA55" s="56">
        <f t="shared" si="11"/>
        <v>0.60000000000000009</v>
      </c>
      <c r="AB55" s="55">
        <f>cálculos!P55</f>
        <v>3</v>
      </c>
      <c r="AC55" s="56">
        <f t="shared" si="12"/>
        <v>0.75</v>
      </c>
    </row>
    <row r="56" spans="1:29" x14ac:dyDescent="0.25">
      <c r="A56" s="66" t="s">
        <v>3</v>
      </c>
      <c r="B56" s="66" t="s">
        <v>60</v>
      </c>
      <c r="C56" s="67">
        <v>395</v>
      </c>
      <c r="D56" s="67">
        <f t="shared" si="0"/>
        <v>197.5</v>
      </c>
      <c r="E56" s="66">
        <v>38</v>
      </c>
      <c r="F56" s="68">
        <f t="shared" si="1"/>
        <v>0.19240506329113924</v>
      </c>
      <c r="G56" s="66">
        <v>147</v>
      </c>
      <c r="H56" s="68">
        <f t="shared" si="2"/>
        <v>0.7443037974683544</v>
      </c>
      <c r="I56" s="66">
        <v>147</v>
      </c>
      <c r="J56" s="68">
        <f t="shared" si="3"/>
        <v>0.7443037974683544</v>
      </c>
      <c r="K56" s="66">
        <v>169</v>
      </c>
      <c r="L56" s="68">
        <f t="shared" si="4"/>
        <v>0.85569620253164558</v>
      </c>
      <c r="M56" s="66">
        <v>164</v>
      </c>
      <c r="N56" s="68">
        <f t="shared" si="5"/>
        <v>0.83037974683544302</v>
      </c>
      <c r="O56" s="66">
        <v>139</v>
      </c>
      <c r="P56" s="68">
        <f t="shared" si="6"/>
        <v>0.70379746835443036</v>
      </c>
      <c r="Q56" s="66">
        <v>141</v>
      </c>
      <c r="R56" s="68">
        <f t="shared" si="7"/>
        <v>0.71392405063291142</v>
      </c>
      <c r="S56" s="66">
        <v>170</v>
      </c>
      <c r="T56" s="68">
        <f t="shared" si="8"/>
        <v>0.86075949367088611</v>
      </c>
      <c r="U56" s="66">
        <v>151</v>
      </c>
      <c r="V56" s="68">
        <f t="shared" si="9"/>
        <v>0.76455696202531642</v>
      </c>
      <c r="W56" s="66">
        <v>151</v>
      </c>
      <c r="X56" s="68">
        <f t="shared" si="10"/>
        <v>0.76455696202531642</v>
      </c>
      <c r="Z56" s="55">
        <f>cálculos!O56</f>
        <v>0</v>
      </c>
      <c r="AA56" s="56">
        <f t="shared" si="11"/>
        <v>0</v>
      </c>
      <c r="AB56" s="55">
        <f>cálculos!P56</f>
        <v>0</v>
      </c>
      <c r="AC56" s="56">
        <f t="shared" si="12"/>
        <v>0</v>
      </c>
    </row>
    <row r="57" spans="1:29" x14ac:dyDescent="0.25">
      <c r="A57" s="66" t="s">
        <v>3</v>
      </c>
      <c r="B57" s="66" t="s">
        <v>61</v>
      </c>
      <c r="C57" s="67">
        <v>345</v>
      </c>
      <c r="D57" s="67">
        <f t="shared" si="0"/>
        <v>172.5</v>
      </c>
      <c r="E57" s="66">
        <v>43</v>
      </c>
      <c r="F57" s="68">
        <f t="shared" si="1"/>
        <v>0.24927536231884059</v>
      </c>
      <c r="G57" s="66">
        <v>123</v>
      </c>
      <c r="H57" s="68">
        <f t="shared" si="2"/>
        <v>0.71304347826086956</v>
      </c>
      <c r="I57" s="66">
        <v>123</v>
      </c>
      <c r="J57" s="68">
        <f t="shared" si="3"/>
        <v>0.71304347826086956</v>
      </c>
      <c r="K57" s="66">
        <v>115</v>
      </c>
      <c r="L57" s="68">
        <f t="shared" si="4"/>
        <v>0.66666666666666663</v>
      </c>
      <c r="M57" s="66">
        <v>107</v>
      </c>
      <c r="N57" s="68">
        <f t="shared" si="5"/>
        <v>0.62028985507246381</v>
      </c>
      <c r="O57" s="66">
        <v>117</v>
      </c>
      <c r="P57" s="68">
        <f t="shared" si="6"/>
        <v>0.67826086956521736</v>
      </c>
      <c r="Q57" s="66">
        <v>136</v>
      </c>
      <c r="R57" s="68">
        <f t="shared" si="7"/>
        <v>0.78840579710144931</v>
      </c>
      <c r="S57" s="66">
        <v>144</v>
      </c>
      <c r="T57" s="68">
        <f t="shared" si="8"/>
        <v>0.83478260869565213</v>
      </c>
      <c r="U57" s="66">
        <v>165</v>
      </c>
      <c r="V57" s="68">
        <f t="shared" si="9"/>
        <v>0.95652173913043481</v>
      </c>
      <c r="W57" s="66">
        <v>133</v>
      </c>
      <c r="X57" s="68">
        <f t="shared" si="10"/>
        <v>0.77101449275362322</v>
      </c>
      <c r="Z57" s="55">
        <f>cálculos!O57</f>
        <v>1</v>
      </c>
      <c r="AA57" s="56">
        <f t="shared" si="11"/>
        <v>0.1</v>
      </c>
      <c r="AB57" s="55">
        <f>cálculos!P57</f>
        <v>1</v>
      </c>
      <c r="AC57" s="56">
        <f t="shared" si="12"/>
        <v>0.25</v>
      </c>
    </row>
    <row r="58" spans="1:29" x14ac:dyDescent="0.25">
      <c r="A58" s="66" t="s">
        <v>5</v>
      </c>
      <c r="B58" s="66" t="s">
        <v>62</v>
      </c>
      <c r="C58" s="67">
        <v>312</v>
      </c>
      <c r="D58" s="67">
        <f t="shared" si="0"/>
        <v>156</v>
      </c>
      <c r="E58" s="66">
        <v>96</v>
      </c>
      <c r="F58" s="68">
        <f t="shared" si="1"/>
        <v>0.61538461538461542</v>
      </c>
      <c r="G58" s="66">
        <v>140</v>
      </c>
      <c r="H58" s="68">
        <f t="shared" si="2"/>
        <v>0.89743589743589747</v>
      </c>
      <c r="I58" s="66">
        <v>140</v>
      </c>
      <c r="J58" s="68">
        <f t="shared" si="3"/>
        <v>0.89743589743589747</v>
      </c>
      <c r="K58" s="66">
        <v>140</v>
      </c>
      <c r="L58" s="68">
        <f t="shared" si="4"/>
        <v>0.89743589743589747</v>
      </c>
      <c r="M58" s="66">
        <v>131</v>
      </c>
      <c r="N58" s="68">
        <f t="shared" si="5"/>
        <v>0.83974358974358976</v>
      </c>
      <c r="O58" s="66">
        <v>125</v>
      </c>
      <c r="P58" s="68">
        <f t="shared" si="6"/>
        <v>0.80128205128205132</v>
      </c>
      <c r="Q58" s="66">
        <v>129</v>
      </c>
      <c r="R58" s="68">
        <f t="shared" si="7"/>
        <v>0.82692307692307687</v>
      </c>
      <c r="S58" s="66">
        <v>134</v>
      </c>
      <c r="T58" s="68">
        <f t="shared" si="8"/>
        <v>0.85897435897435892</v>
      </c>
      <c r="U58" s="66">
        <v>120</v>
      </c>
      <c r="V58" s="68">
        <f t="shared" si="9"/>
        <v>0.76923076923076927</v>
      </c>
      <c r="W58" s="66">
        <v>106</v>
      </c>
      <c r="X58" s="68">
        <f t="shared" si="10"/>
        <v>0.67948717948717952</v>
      </c>
      <c r="Z58" s="55">
        <f>cálculos!O58</f>
        <v>0</v>
      </c>
      <c r="AA58" s="56">
        <f t="shared" si="11"/>
        <v>0</v>
      </c>
      <c r="AB58" s="55">
        <f>cálculos!P58</f>
        <v>0</v>
      </c>
      <c r="AC58" s="56">
        <f t="shared" si="12"/>
        <v>0</v>
      </c>
    </row>
    <row r="59" spans="1:29" x14ac:dyDescent="0.25">
      <c r="A59" s="66" t="s">
        <v>3</v>
      </c>
      <c r="B59" s="66" t="s">
        <v>63</v>
      </c>
      <c r="C59" s="67">
        <v>93</v>
      </c>
      <c r="D59" s="67">
        <f t="shared" si="0"/>
        <v>46.5</v>
      </c>
      <c r="E59" s="66">
        <v>3</v>
      </c>
      <c r="F59" s="68">
        <f t="shared" si="1"/>
        <v>6.4516129032258063E-2</v>
      </c>
      <c r="G59" s="66">
        <v>46</v>
      </c>
      <c r="H59" s="68">
        <f t="shared" si="2"/>
        <v>0.989247311827957</v>
      </c>
      <c r="I59" s="66">
        <v>46</v>
      </c>
      <c r="J59" s="68">
        <f t="shared" si="3"/>
        <v>0.989247311827957</v>
      </c>
      <c r="K59" s="66">
        <v>47</v>
      </c>
      <c r="L59" s="68">
        <f t="shared" si="4"/>
        <v>1.010752688172043</v>
      </c>
      <c r="M59" s="66">
        <v>47</v>
      </c>
      <c r="N59" s="68">
        <f t="shared" si="5"/>
        <v>1.010752688172043</v>
      </c>
      <c r="O59" s="66">
        <v>46</v>
      </c>
      <c r="P59" s="68">
        <f t="shared" si="6"/>
        <v>0.989247311827957</v>
      </c>
      <c r="Q59" s="66">
        <v>44</v>
      </c>
      <c r="R59" s="68">
        <f t="shared" si="7"/>
        <v>0.94623655913978499</v>
      </c>
      <c r="S59" s="66">
        <v>48</v>
      </c>
      <c r="T59" s="68">
        <f t="shared" si="8"/>
        <v>1.032258064516129</v>
      </c>
      <c r="U59" s="66">
        <v>42</v>
      </c>
      <c r="V59" s="68">
        <f t="shared" si="9"/>
        <v>0.90322580645161288</v>
      </c>
      <c r="W59" s="66">
        <v>50</v>
      </c>
      <c r="X59" s="68">
        <f t="shared" si="10"/>
        <v>1.075268817204301</v>
      </c>
      <c r="Z59" s="55">
        <f>cálculos!O59</f>
        <v>7</v>
      </c>
      <c r="AA59" s="56">
        <f t="shared" si="11"/>
        <v>0.70000000000000007</v>
      </c>
      <c r="AB59" s="55">
        <f>cálculos!P59</f>
        <v>3</v>
      </c>
      <c r="AC59" s="56">
        <f t="shared" si="12"/>
        <v>0.75</v>
      </c>
    </row>
    <row r="60" spans="1:29" x14ac:dyDescent="0.25">
      <c r="A60" s="66" t="s">
        <v>5</v>
      </c>
      <c r="B60" s="66" t="s">
        <v>64</v>
      </c>
      <c r="C60" s="67">
        <v>203</v>
      </c>
      <c r="D60" s="67">
        <f t="shared" si="0"/>
        <v>101.5</v>
      </c>
      <c r="E60" s="66">
        <v>25</v>
      </c>
      <c r="F60" s="68">
        <f t="shared" si="1"/>
        <v>0.24630541871921183</v>
      </c>
      <c r="G60" s="66">
        <v>84</v>
      </c>
      <c r="H60" s="68">
        <f t="shared" si="2"/>
        <v>0.82758620689655171</v>
      </c>
      <c r="I60" s="66">
        <v>84</v>
      </c>
      <c r="J60" s="68">
        <f t="shared" si="3"/>
        <v>0.82758620689655171</v>
      </c>
      <c r="K60" s="66">
        <v>98</v>
      </c>
      <c r="L60" s="68">
        <f t="shared" si="4"/>
        <v>0.96551724137931039</v>
      </c>
      <c r="M60" s="66">
        <v>97</v>
      </c>
      <c r="N60" s="68">
        <f t="shared" si="5"/>
        <v>0.95566502463054193</v>
      </c>
      <c r="O60" s="66">
        <v>91</v>
      </c>
      <c r="P60" s="68">
        <f t="shared" si="6"/>
        <v>0.89655172413793105</v>
      </c>
      <c r="Q60" s="66">
        <v>84</v>
      </c>
      <c r="R60" s="68">
        <f t="shared" si="7"/>
        <v>0.82758620689655171</v>
      </c>
      <c r="S60" s="66">
        <v>107</v>
      </c>
      <c r="T60" s="68">
        <f t="shared" si="8"/>
        <v>1.0541871921182266</v>
      </c>
      <c r="U60" s="66">
        <v>93</v>
      </c>
      <c r="V60" s="68">
        <f t="shared" si="9"/>
        <v>0.91625615763546797</v>
      </c>
      <c r="W60" s="66">
        <v>100</v>
      </c>
      <c r="X60" s="68">
        <f t="shared" si="10"/>
        <v>0.98522167487684731</v>
      </c>
      <c r="Z60" s="55">
        <f>cálculos!O60</f>
        <v>4</v>
      </c>
      <c r="AA60" s="56">
        <f t="shared" si="11"/>
        <v>0.4</v>
      </c>
      <c r="AB60" s="55">
        <f>cálculos!P60</f>
        <v>1</v>
      </c>
      <c r="AC60" s="56">
        <f t="shared" si="12"/>
        <v>0.25</v>
      </c>
    </row>
    <row r="61" spans="1:29" x14ac:dyDescent="0.25">
      <c r="A61" s="66" t="s">
        <v>4</v>
      </c>
      <c r="B61" s="66" t="s">
        <v>65</v>
      </c>
      <c r="C61" s="67">
        <v>289</v>
      </c>
      <c r="D61" s="67">
        <f t="shared" si="0"/>
        <v>144.5</v>
      </c>
      <c r="E61" s="66">
        <v>40</v>
      </c>
      <c r="F61" s="68">
        <f t="shared" si="1"/>
        <v>0.27681660899653981</v>
      </c>
      <c r="G61" s="66">
        <v>139</v>
      </c>
      <c r="H61" s="68">
        <f t="shared" si="2"/>
        <v>0.96193771626297575</v>
      </c>
      <c r="I61" s="66">
        <v>140</v>
      </c>
      <c r="J61" s="68">
        <f t="shared" si="3"/>
        <v>0.96885813148788924</v>
      </c>
      <c r="K61" s="66">
        <v>146</v>
      </c>
      <c r="L61" s="68">
        <f t="shared" si="4"/>
        <v>1.0103806228373702</v>
      </c>
      <c r="M61" s="66">
        <v>151</v>
      </c>
      <c r="N61" s="68">
        <f t="shared" si="5"/>
        <v>1.0449826989619377</v>
      </c>
      <c r="O61" s="66">
        <v>143</v>
      </c>
      <c r="P61" s="68">
        <f t="shared" si="6"/>
        <v>0.98961937716262971</v>
      </c>
      <c r="Q61" s="66">
        <v>155</v>
      </c>
      <c r="R61" s="68">
        <f t="shared" si="7"/>
        <v>1.0726643598615917</v>
      </c>
      <c r="S61" s="66">
        <v>154</v>
      </c>
      <c r="T61" s="68">
        <f t="shared" si="8"/>
        <v>1.0657439446366781</v>
      </c>
      <c r="U61" s="66">
        <v>170</v>
      </c>
      <c r="V61" s="68">
        <f t="shared" si="9"/>
        <v>1.1764705882352942</v>
      </c>
      <c r="W61" s="66">
        <v>148</v>
      </c>
      <c r="X61" s="68">
        <f t="shared" si="10"/>
        <v>1.0242214532871972</v>
      </c>
      <c r="Z61" s="55">
        <f>cálculos!O61</f>
        <v>9</v>
      </c>
      <c r="AA61" s="56">
        <f t="shared" si="11"/>
        <v>0.9</v>
      </c>
      <c r="AB61" s="55">
        <f>cálculos!P61</f>
        <v>4</v>
      </c>
      <c r="AC61" s="56">
        <f t="shared" si="12"/>
        <v>1</v>
      </c>
    </row>
    <row r="62" spans="1:29" x14ac:dyDescent="0.25">
      <c r="A62" s="66" t="s">
        <v>5</v>
      </c>
      <c r="B62" s="66" t="s">
        <v>66</v>
      </c>
      <c r="C62" s="67">
        <v>116</v>
      </c>
      <c r="D62" s="67">
        <f t="shared" si="0"/>
        <v>58</v>
      </c>
      <c r="E62" s="66">
        <v>38</v>
      </c>
      <c r="F62" s="68">
        <f t="shared" si="1"/>
        <v>0.65517241379310343</v>
      </c>
      <c r="G62" s="66">
        <v>39</v>
      </c>
      <c r="H62" s="68">
        <f t="shared" si="2"/>
        <v>0.67241379310344829</v>
      </c>
      <c r="I62" s="66">
        <v>39</v>
      </c>
      <c r="J62" s="68">
        <f t="shared" si="3"/>
        <v>0.67241379310344829</v>
      </c>
      <c r="K62" s="66">
        <v>61</v>
      </c>
      <c r="L62" s="68">
        <f t="shared" si="4"/>
        <v>1.0517241379310345</v>
      </c>
      <c r="M62" s="66">
        <v>63</v>
      </c>
      <c r="N62" s="68">
        <f t="shared" si="5"/>
        <v>1.0862068965517242</v>
      </c>
      <c r="O62" s="66">
        <v>53</v>
      </c>
      <c r="P62" s="68">
        <f t="shared" si="6"/>
        <v>0.91379310344827591</v>
      </c>
      <c r="Q62" s="66">
        <v>72</v>
      </c>
      <c r="R62" s="68">
        <f t="shared" si="7"/>
        <v>1.2413793103448276</v>
      </c>
      <c r="S62" s="66">
        <v>63</v>
      </c>
      <c r="T62" s="68">
        <f t="shared" si="8"/>
        <v>1.0862068965517242</v>
      </c>
      <c r="U62" s="66">
        <v>59</v>
      </c>
      <c r="V62" s="68">
        <f t="shared" si="9"/>
        <v>1.0172413793103448</v>
      </c>
      <c r="W62" s="66">
        <v>54</v>
      </c>
      <c r="X62" s="68">
        <f t="shared" si="10"/>
        <v>0.93103448275862066</v>
      </c>
      <c r="Z62" s="55">
        <f>cálculos!O62</f>
        <v>5</v>
      </c>
      <c r="AA62" s="56">
        <f t="shared" si="11"/>
        <v>0.5</v>
      </c>
      <c r="AB62" s="55">
        <f>cálculos!P62</f>
        <v>2</v>
      </c>
      <c r="AC62" s="56">
        <f t="shared" si="12"/>
        <v>0.5</v>
      </c>
    </row>
    <row r="63" spans="1:29" x14ac:dyDescent="0.25">
      <c r="A63" s="66" t="s">
        <v>2</v>
      </c>
      <c r="B63" s="66" t="s">
        <v>67</v>
      </c>
      <c r="C63" s="67">
        <v>117</v>
      </c>
      <c r="D63" s="67">
        <f t="shared" si="0"/>
        <v>58.5</v>
      </c>
      <c r="E63" s="66">
        <v>38</v>
      </c>
      <c r="F63" s="68">
        <f t="shared" si="1"/>
        <v>0.6495726495726496</v>
      </c>
      <c r="G63" s="66">
        <v>42</v>
      </c>
      <c r="H63" s="68">
        <f t="shared" si="2"/>
        <v>0.71794871794871795</v>
      </c>
      <c r="I63" s="66">
        <v>42</v>
      </c>
      <c r="J63" s="68">
        <f t="shared" si="3"/>
        <v>0.71794871794871795</v>
      </c>
      <c r="K63" s="66">
        <v>55</v>
      </c>
      <c r="L63" s="68">
        <f t="shared" si="4"/>
        <v>0.94017094017094016</v>
      </c>
      <c r="M63" s="66">
        <v>55</v>
      </c>
      <c r="N63" s="68">
        <f t="shared" si="5"/>
        <v>0.94017094017094016</v>
      </c>
      <c r="O63" s="66">
        <v>46</v>
      </c>
      <c r="P63" s="68">
        <f t="shared" si="6"/>
        <v>0.78632478632478631</v>
      </c>
      <c r="Q63" s="66">
        <v>46</v>
      </c>
      <c r="R63" s="68">
        <f t="shared" si="7"/>
        <v>0.78632478632478631</v>
      </c>
      <c r="S63" s="66">
        <v>48</v>
      </c>
      <c r="T63" s="68">
        <f t="shared" si="8"/>
        <v>0.82051282051282048</v>
      </c>
      <c r="U63" s="66">
        <v>54</v>
      </c>
      <c r="V63" s="68">
        <f t="shared" si="9"/>
        <v>0.92307692307692313</v>
      </c>
      <c r="W63" s="66">
        <v>42</v>
      </c>
      <c r="X63" s="68">
        <f t="shared" si="10"/>
        <v>0.71794871794871795</v>
      </c>
      <c r="Z63" s="55">
        <f>cálculos!O63</f>
        <v>1</v>
      </c>
      <c r="AA63" s="56">
        <f t="shared" si="11"/>
        <v>0.1</v>
      </c>
      <c r="AB63" s="55">
        <f>cálculos!P63</f>
        <v>0</v>
      </c>
      <c r="AC63" s="56">
        <f t="shared" si="12"/>
        <v>0</v>
      </c>
    </row>
    <row r="64" spans="1:29" x14ac:dyDescent="0.25">
      <c r="A64" s="66" t="s">
        <v>2</v>
      </c>
      <c r="B64" s="66" t="s">
        <v>68</v>
      </c>
      <c r="C64" s="67">
        <v>715</v>
      </c>
      <c r="D64" s="67">
        <f t="shared" si="0"/>
        <v>357.5</v>
      </c>
      <c r="E64" s="66">
        <v>308</v>
      </c>
      <c r="F64" s="68">
        <f t="shared" si="1"/>
        <v>0.86153846153846159</v>
      </c>
      <c r="G64" s="66">
        <v>283</v>
      </c>
      <c r="H64" s="68">
        <f t="shared" si="2"/>
        <v>0.79160839160839158</v>
      </c>
      <c r="I64" s="66">
        <v>287</v>
      </c>
      <c r="J64" s="68">
        <f t="shared" si="3"/>
        <v>0.80279720279720279</v>
      </c>
      <c r="K64" s="66">
        <v>323</v>
      </c>
      <c r="L64" s="68">
        <f t="shared" si="4"/>
        <v>0.90349650349650346</v>
      </c>
      <c r="M64" s="66">
        <v>334</v>
      </c>
      <c r="N64" s="68">
        <f t="shared" si="5"/>
        <v>0.93426573426573423</v>
      </c>
      <c r="O64" s="66">
        <v>294</v>
      </c>
      <c r="P64" s="68">
        <f t="shared" si="6"/>
        <v>0.82237762237762235</v>
      </c>
      <c r="Q64" s="66">
        <v>258</v>
      </c>
      <c r="R64" s="68">
        <f t="shared" si="7"/>
        <v>0.72167832167832169</v>
      </c>
      <c r="S64" s="66">
        <v>316</v>
      </c>
      <c r="T64" s="68">
        <f t="shared" si="8"/>
        <v>0.88391608391608389</v>
      </c>
      <c r="U64" s="66">
        <v>294</v>
      </c>
      <c r="V64" s="68">
        <f t="shared" si="9"/>
        <v>0.82237762237762235</v>
      </c>
      <c r="W64" s="66">
        <v>295</v>
      </c>
      <c r="X64" s="68">
        <f t="shared" si="10"/>
        <v>0.82517482517482521</v>
      </c>
      <c r="Z64" s="55">
        <f>cálculos!O64</f>
        <v>1</v>
      </c>
      <c r="AA64" s="56">
        <f t="shared" si="11"/>
        <v>0.1</v>
      </c>
      <c r="AB64" s="55">
        <f>cálculos!P64</f>
        <v>0</v>
      </c>
      <c r="AC64" s="56">
        <f t="shared" si="12"/>
        <v>0</v>
      </c>
    </row>
    <row r="65" spans="1:29" x14ac:dyDescent="0.25">
      <c r="A65" s="66" t="s">
        <v>2</v>
      </c>
      <c r="B65" s="66" t="s">
        <v>69</v>
      </c>
      <c r="C65" s="67">
        <v>312</v>
      </c>
      <c r="D65" s="67">
        <f t="shared" si="0"/>
        <v>156</v>
      </c>
      <c r="E65" s="66">
        <v>113</v>
      </c>
      <c r="F65" s="68">
        <f t="shared" si="1"/>
        <v>0.72435897435897434</v>
      </c>
      <c r="G65" s="66">
        <v>110</v>
      </c>
      <c r="H65" s="68">
        <f t="shared" si="2"/>
        <v>0.70512820512820518</v>
      </c>
      <c r="I65" s="66">
        <v>111</v>
      </c>
      <c r="J65" s="68">
        <f t="shared" si="3"/>
        <v>0.71153846153846156</v>
      </c>
      <c r="K65" s="66">
        <v>110</v>
      </c>
      <c r="L65" s="68">
        <f t="shared" si="4"/>
        <v>0.70512820512820518</v>
      </c>
      <c r="M65" s="66">
        <v>114</v>
      </c>
      <c r="N65" s="68">
        <f t="shared" si="5"/>
        <v>0.73076923076923073</v>
      </c>
      <c r="O65" s="66">
        <v>107</v>
      </c>
      <c r="P65" s="68">
        <f t="shared" si="6"/>
        <v>0.6858974358974359</v>
      </c>
      <c r="Q65" s="66">
        <v>135</v>
      </c>
      <c r="R65" s="68">
        <f t="shared" si="7"/>
        <v>0.86538461538461542</v>
      </c>
      <c r="S65" s="66">
        <v>113</v>
      </c>
      <c r="T65" s="68">
        <f t="shared" si="8"/>
        <v>0.72435897435897434</v>
      </c>
      <c r="U65" s="66">
        <v>131</v>
      </c>
      <c r="V65" s="68">
        <f t="shared" si="9"/>
        <v>0.83974358974358976</v>
      </c>
      <c r="W65" s="66">
        <v>105</v>
      </c>
      <c r="X65" s="68">
        <f t="shared" si="10"/>
        <v>0.67307692307692313</v>
      </c>
      <c r="Z65" s="55">
        <f>cálculos!O65</f>
        <v>0</v>
      </c>
      <c r="AA65" s="56">
        <f t="shared" si="11"/>
        <v>0</v>
      </c>
      <c r="AB65" s="55">
        <f>cálculos!P65</f>
        <v>0</v>
      </c>
      <c r="AC65" s="56">
        <f t="shared" si="12"/>
        <v>0</v>
      </c>
    </row>
    <row r="66" spans="1:29" x14ac:dyDescent="0.25">
      <c r="A66" s="66" t="s">
        <v>4</v>
      </c>
      <c r="B66" s="66" t="s">
        <v>70</v>
      </c>
      <c r="C66" s="67">
        <v>105</v>
      </c>
      <c r="D66" s="67">
        <f t="shared" si="0"/>
        <v>52.5</v>
      </c>
      <c r="E66" s="66">
        <v>33</v>
      </c>
      <c r="F66" s="68">
        <f t="shared" si="1"/>
        <v>0.62857142857142856</v>
      </c>
      <c r="G66" s="66">
        <v>51</v>
      </c>
      <c r="H66" s="68">
        <f t="shared" si="2"/>
        <v>0.97142857142857142</v>
      </c>
      <c r="I66" s="66">
        <v>53</v>
      </c>
      <c r="J66" s="68">
        <f t="shared" si="3"/>
        <v>1.0095238095238095</v>
      </c>
      <c r="K66" s="66">
        <v>42</v>
      </c>
      <c r="L66" s="68">
        <f t="shared" si="4"/>
        <v>0.8</v>
      </c>
      <c r="M66" s="66">
        <v>42</v>
      </c>
      <c r="N66" s="68">
        <f t="shared" si="5"/>
        <v>0.8</v>
      </c>
      <c r="O66" s="66">
        <v>39</v>
      </c>
      <c r="P66" s="68">
        <f t="shared" si="6"/>
        <v>0.74285714285714288</v>
      </c>
      <c r="Q66" s="66">
        <v>55</v>
      </c>
      <c r="R66" s="68">
        <f t="shared" si="7"/>
        <v>1.0476190476190477</v>
      </c>
      <c r="S66" s="66">
        <v>54</v>
      </c>
      <c r="T66" s="68">
        <f t="shared" si="8"/>
        <v>1.0285714285714285</v>
      </c>
      <c r="U66" s="66">
        <v>63</v>
      </c>
      <c r="V66" s="68">
        <f t="shared" si="9"/>
        <v>1.2</v>
      </c>
      <c r="W66" s="66">
        <v>51</v>
      </c>
      <c r="X66" s="68">
        <f t="shared" si="10"/>
        <v>0.97142857142857142</v>
      </c>
      <c r="Z66" s="55">
        <f>cálculos!O66</f>
        <v>6</v>
      </c>
      <c r="AA66" s="56">
        <f t="shared" si="11"/>
        <v>0.60000000000000009</v>
      </c>
      <c r="AB66" s="55">
        <f>cálculos!P66</f>
        <v>3</v>
      </c>
      <c r="AC66" s="56">
        <f t="shared" si="12"/>
        <v>0.75</v>
      </c>
    </row>
    <row r="67" spans="1:29" x14ac:dyDescent="0.25">
      <c r="A67" s="66" t="s">
        <v>4</v>
      </c>
      <c r="B67" s="66" t="s">
        <v>71</v>
      </c>
      <c r="C67" s="67">
        <v>390</v>
      </c>
      <c r="D67" s="67">
        <f t="shared" ref="D67:D79" si="13">(C67/12)*6</f>
        <v>195</v>
      </c>
      <c r="E67" s="66">
        <v>87</v>
      </c>
      <c r="F67" s="68">
        <f t="shared" ref="F67:F79" si="14">E67/D67</f>
        <v>0.44615384615384618</v>
      </c>
      <c r="G67" s="66">
        <v>176</v>
      </c>
      <c r="H67" s="68">
        <f t="shared" ref="H67:H79" si="15">G67/D67</f>
        <v>0.90256410256410258</v>
      </c>
      <c r="I67" s="66">
        <v>175</v>
      </c>
      <c r="J67" s="68">
        <f t="shared" ref="J67:J79" si="16">I67/D67</f>
        <v>0.89743589743589747</v>
      </c>
      <c r="K67" s="66">
        <v>169</v>
      </c>
      <c r="L67" s="68">
        <f t="shared" ref="L67:L79" si="17">K67/D67</f>
        <v>0.8666666666666667</v>
      </c>
      <c r="M67" s="66">
        <v>168</v>
      </c>
      <c r="N67" s="68">
        <f t="shared" ref="N67:N79" si="18">M67/D67</f>
        <v>0.86153846153846159</v>
      </c>
      <c r="O67" s="66">
        <v>156</v>
      </c>
      <c r="P67" s="68">
        <f t="shared" ref="P67:P79" si="19">O67/D67</f>
        <v>0.8</v>
      </c>
      <c r="Q67" s="66">
        <v>214</v>
      </c>
      <c r="R67" s="68">
        <f t="shared" ref="R67:R79" si="20">Q67/D67</f>
        <v>1.0974358974358975</v>
      </c>
      <c r="S67" s="66">
        <v>179</v>
      </c>
      <c r="T67" s="68">
        <f t="shared" ref="T67:T79" si="21">S67/D67</f>
        <v>0.91794871794871791</v>
      </c>
      <c r="U67" s="66">
        <v>208</v>
      </c>
      <c r="V67" s="68">
        <f t="shared" ref="V67:V79" si="22">U67/D67</f>
        <v>1.0666666666666667</v>
      </c>
      <c r="W67" s="66">
        <v>170</v>
      </c>
      <c r="X67" s="68">
        <f t="shared" ref="X67:X79" si="23">W67/D67</f>
        <v>0.87179487179487181</v>
      </c>
      <c r="Z67" s="55">
        <f>cálculos!O67</f>
        <v>2</v>
      </c>
      <c r="AA67" s="56">
        <f t="shared" ref="AA67:AA85" si="24">Z67*0.1</f>
        <v>0.2</v>
      </c>
      <c r="AB67" s="55">
        <f>cálculos!P67</f>
        <v>1</v>
      </c>
      <c r="AC67" s="56">
        <f t="shared" ref="AC67:AC85" si="25">AB67*0.25</f>
        <v>0.25</v>
      </c>
    </row>
    <row r="68" spans="1:29" x14ac:dyDescent="0.25">
      <c r="A68" s="66" t="s">
        <v>5</v>
      </c>
      <c r="B68" s="66" t="s">
        <v>72</v>
      </c>
      <c r="C68" s="67">
        <v>136</v>
      </c>
      <c r="D68" s="67">
        <f t="shared" si="13"/>
        <v>68</v>
      </c>
      <c r="E68" s="66">
        <v>47</v>
      </c>
      <c r="F68" s="68">
        <f t="shared" si="14"/>
        <v>0.69117647058823528</v>
      </c>
      <c r="G68" s="66">
        <v>57</v>
      </c>
      <c r="H68" s="68">
        <f t="shared" si="15"/>
        <v>0.83823529411764708</v>
      </c>
      <c r="I68" s="66">
        <v>57</v>
      </c>
      <c r="J68" s="68">
        <f t="shared" si="16"/>
        <v>0.83823529411764708</v>
      </c>
      <c r="K68" s="66">
        <v>70</v>
      </c>
      <c r="L68" s="68">
        <f t="shared" si="17"/>
        <v>1.0294117647058822</v>
      </c>
      <c r="M68" s="66">
        <v>68</v>
      </c>
      <c r="N68" s="68">
        <f t="shared" si="18"/>
        <v>1</v>
      </c>
      <c r="O68" s="66">
        <v>69</v>
      </c>
      <c r="P68" s="68">
        <f t="shared" si="19"/>
        <v>1.0147058823529411</v>
      </c>
      <c r="Q68" s="66">
        <v>47</v>
      </c>
      <c r="R68" s="68">
        <f t="shared" si="20"/>
        <v>0.69117647058823528</v>
      </c>
      <c r="S68" s="66">
        <v>37</v>
      </c>
      <c r="T68" s="68">
        <f t="shared" si="21"/>
        <v>0.54411764705882348</v>
      </c>
      <c r="U68" s="66">
        <v>55</v>
      </c>
      <c r="V68" s="68">
        <f t="shared" si="22"/>
        <v>0.80882352941176472</v>
      </c>
      <c r="W68" s="66">
        <v>37</v>
      </c>
      <c r="X68" s="68">
        <f t="shared" si="23"/>
        <v>0.54411764705882348</v>
      </c>
      <c r="Z68" s="55">
        <f>cálculos!O68</f>
        <v>3</v>
      </c>
      <c r="AA68" s="56">
        <f t="shared" si="24"/>
        <v>0.30000000000000004</v>
      </c>
      <c r="AB68" s="55">
        <f>cálculos!P68</f>
        <v>1</v>
      </c>
      <c r="AC68" s="56">
        <f t="shared" si="25"/>
        <v>0.25</v>
      </c>
    </row>
    <row r="69" spans="1:29" x14ac:dyDescent="0.25">
      <c r="A69" s="66" t="s">
        <v>3</v>
      </c>
      <c r="B69" s="66" t="s">
        <v>73</v>
      </c>
      <c r="C69" s="67">
        <v>1860</v>
      </c>
      <c r="D69" s="67">
        <f t="shared" si="13"/>
        <v>930</v>
      </c>
      <c r="E69" s="66">
        <v>1230</v>
      </c>
      <c r="F69" s="68">
        <f t="shared" si="14"/>
        <v>1.3225806451612903</v>
      </c>
      <c r="G69" s="66">
        <v>746</v>
      </c>
      <c r="H69" s="68">
        <f t="shared" si="15"/>
        <v>0.80215053763440858</v>
      </c>
      <c r="I69" s="66">
        <v>739</v>
      </c>
      <c r="J69" s="68">
        <f t="shared" si="16"/>
        <v>0.79462365591397854</v>
      </c>
      <c r="K69" s="66">
        <v>735</v>
      </c>
      <c r="L69" s="68">
        <f t="shared" si="17"/>
        <v>0.79032258064516125</v>
      </c>
      <c r="M69" s="66">
        <v>717</v>
      </c>
      <c r="N69" s="68">
        <f t="shared" si="18"/>
        <v>0.7709677419354839</v>
      </c>
      <c r="O69" s="66">
        <v>716</v>
      </c>
      <c r="P69" s="68">
        <f t="shared" si="19"/>
        <v>0.76989247311827957</v>
      </c>
      <c r="Q69" s="66">
        <v>642</v>
      </c>
      <c r="R69" s="68">
        <f t="shared" si="20"/>
        <v>0.69032258064516128</v>
      </c>
      <c r="S69" s="66">
        <v>806</v>
      </c>
      <c r="T69" s="68">
        <f t="shared" si="21"/>
        <v>0.8666666666666667</v>
      </c>
      <c r="U69" s="66">
        <v>756</v>
      </c>
      <c r="V69" s="68">
        <f t="shared" si="22"/>
        <v>0.81290322580645158</v>
      </c>
      <c r="W69" s="66">
        <v>667</v>
      </c>
      <c r="X69" s="68">
        <f t="shared" si="23"/>
        <v>0.71720430107526878</v>
      </c>
      <c r="Z69" s="55">
        <f>cálculos!O69</f>
        <v>1</v>
      </c>
      <c r="AA69" s="56">
        <f t="shared" si="24"/>
        <v>0.1</v>
      </c>
      <c r="AB69" s="55">
        <f>cálculos!P69</f>
        <v>0</v>
      </c>
      <c r="AC69" s="56">
        <f t="shared" si="25"/>
        <v>0</v>
      </c>
    </row>
    <row r="70" spans="1:29" x14ac:dyDescent="0.25">
      <c r="A70" s="66" t="s">
        <v>4</v>
      </c>
      <c r="B70" s="66" t="s">
        <v>74</v>
      </c>
      <c r="C70" s="67">
        <v>114</v>
      </c>
      <c r="D70" s="67">
        <f t="shared" si="13"/>
        <v>57</v>
      </c>
      <c r="E70" s="66">
        <v>49</v>
      </c>
      <c r="F70" s="68">
        <f t="shared" si="14"/>
        <v>0.85964912280701755</v>
      </c>
      <c r="G70" s="66">
        <v>45</v>
      </c>
      <c r="H70" s="68">
        <f t="shared" si="15"/>
        <v>0.78947368421052633</v>
      </c>
      <c r="I70" s="66">
        <v>45</v>
      </c>
      <c r="J70" s="68">
        <f t="shared" si="16"/>
        <v>0.78947368421052633</v>
      </c>
      <c r="K70" s="66">
        <v>53</v>
      </c>
      <c r="L70" s="68">
        <f t="shared" si="17"/>
        <v>0.92982456140350878</v>
      </c>
      <c r="M70" s="66">
        <v>55</v>
      </c>
      <c r="N70" s="68">
        <f t="shared" si="18"/>
        <v>0.96491228070175439</v>
      </c>
      <c r="O70" s="66">
        <v>41</v>
      </c>
      <c r="P70" s="68">
        <f t="shared" si="19"/>
        <v>0.7192982456140351</v>
      </c>
      <c r="Q70" s="66">
        <v>47</v>
      </c>
      <c r="R70" s="68">
        <f t="shared" si="20"/>
        <v>0.82456140350877194</v>
      </c>
      <c r="S70" s="66">
        <v>63</v>
      </c>
      <c r="T70" s="68">
        <f t="shared" si="21"/>
        <v>1.1052631578947369</v>
      </c>
      <c r="U70" s="66">
        <v>55</v>
      </c>
      <c r="V70" s="68">
        <f t="shared" si="22"/>
        <v>0.96491228070175439</v>
      </c>
      <c r="W70" s="66">
        <v>64</v>
      </c>
      <c r="X70" s="68">
        <f t="shared" si="23"/>
        <v>1.1228070175438596</v>
      </c>
      <c r="Z70" s="55">
        <f>cálculos!O70</f>
        <v>4</v>
      </c>
      <c r="AA70" s="56">
        <f t="shared" si="24"/>
        <v>0.4</v>
      </c>
      <c r="AB70" s="55">
        <f>cálculos!P70</f>
        <v>1</v>
      </c>
      <c r="AC70" s="56">
        <f t="shared" si="25"/>
        <v>0.25</v>
      </c>
    </row>
    <row r="71" spans="1:29" x14ac:dyDescent="0.25">
      <c r="A71" s="66" t="s">
        <v>2</v>
      </c>
      <c r="B71" s="66" t="s">
        <v>75</v>
      </c>
      <c r="C71" s="67">
        <v>7421</v>
      </c>
      <c r="D71" s="67">
        <f t="shared" si="13"/>
        <v>3710.5</v>
      </c>
      <c r="E71" s="66">
        <v>4245</v>
      </c>
      <c r="F71" s="68">
        <f t="shared" si="14"/>
        <v>1.1440506670260073</v>
      </c>
      <c r="G71" s="66">
        <v>3029</v>
      </c>
      <c r="H71" s="68">
        <f t="shared" si="15"/>
        <v>0.81633203072362215</v>
      </c>
      <c r="I71" s="66">
        <v>3023</v>
      </c>
      <c r="J71" s="68">
        <f t="shared" si="16"/>
        <v>0.81471499797870905</v>
      </c>
      <c r="K71" s="66">
        <v>3232</v>
      </c>
      <c r="L71" s="68">
        <f t="shared" si="17"/>
        <v>0.87104163859318151</v>
      </c>
      <c r="M71" s="66">
        <v>3068</v>
      </c>
      <c r="N71" s="68">
        <f t="shared" si="18"/>
        <v>0.8268427435655572</v>
      </c>
      <c r="O71" s="66">
        <v>2779</v>
      </c>
      <c r="P71" s="68">
        <f t="shared" si="19"/>
        <v>0.74895566635224364</v>
      </c>
      <c r="Q71" s="66">
        <v>2681</v>
      </c>
      <c r="R71" s="68">
        <f t="shared" si="20"/>
        <v>0.72254413151866326</v>
      </c>
      <c r="S71" s="66">
        <v>3183</v>
      </c>
      <c r="T71" s="68">
        <f t="shared" si="21"/>
        <v>0.85783587117639137</v>
      </c>
      <c r="U71" s="66">
        <v>3135</v>
      </c>
      <c r="V71" s="68">
        <f t="shared" si="22"/>
        <v>0.84489960921708662</v>
      </c>
      <c r="W71" s="66">
        <v>2163</v>
      </c>
      <c r="X71" s="68">
        <f t="shared" si="23"/>
        <v>0.58294030454116696</v>
      </c>
      <c r="Z71" s="55">
        <f>cálculos!O71</f>
        <v>1</v>
      </c>
      <c r="AA71" s="56">
        <f t="shared" si="24"/>
        <v>0.1</v>
      </c>
      <c r="AB71" s="55">
        <f>cálculos!P71</f>
        <v>0</v>
      </c>
      <c r="AC71" s="56">
        <f t="shared" si="25"/>
        <v>0</v>
      </c>
    </row>
    <row r="72" spans="1:29" x14ac:dyDescent="0.25">
      <c r="A72" s="66" t="s">
        <v>4</v>
      </c>
      <c r="B72" s="66" t="s">
        <v>76</v>
      </c>
      <c r="C72" s="67">
        <v>455</v>
      </c>
      <c r="D72" s="67">
        <f t="shared" si="13"/>
        <v>227.5</v>
      </c>
      <c r="E72" s="66">
        <v>16</v>
      </c>
      <c r="F72" s="68">
        <f t="shared" si="14"/>
        <v>7.032967032967033E-2</v>
      </c>
      <c r="G72" s="66">
        <v>200</v>
      </c>
      <c r="H72" s="68">
        <f t="shared" si="15"/>
        <v>0.87912087912087911</v>
      </c>
      <c r="I72" s="66">
        <v>199</v>
      </c>
      <c r="J72" s="68">
        <f t="shared" si="16"/>
        <v>0.87472527472527473</v>
      </c>
      <c r="K72" s="66">
        <v>187</v>
      </c>
      <c r="L72" s="68">
        <f t="shared" si="17"/>
        <v>0.82197802197802194</v>
      </c>
      <c r="M72" s="66">
        <v>185</v>
      </c>
      <c r="N72" s="68">
        <f t="shared" si="18"/>
        <v>0.81318681318681318</v>
      </c>
      <c r="O72" s="66">
        <v>190</v>
      </c>
      <c r="P72" s="68">
        <f t="shared" si="19"/>
        <v>0.8351648351648352</v>
      </c>
      <c r="Q72" s="66">
        <v>173</v>
      </c>
      <c r="R72" s="68">
        <f t="shared" si="20"/>
        <v>0.7604395604395604</v>
      </c>
      <c r="S72" s="66">
        <v>187</v>
      </c>
      <c r="T72" s="68">
        <f t="shared" si="21"/>
        <v>0.82197802197802194</v>
      </c>
      <c r="U72" s="66">
        <v>199</v>
      </c>
      <c r="V72" s="68">
        <f t="shared" si="22"/>
        <v>0.87472527472527473</v>
      </c>
      <c r="W72" s="66">
        <v>174</v>
      </c>
      <c r="X72" s="68">
        <f t="shared" si="23"/>
        <v>0.76483516483516478</v>
      </c>
      <c r="Z72" s="55">
        <f>cálculos!O72</f>
        <v>0</v>
      </c>
      <c r="AA72" s="56">
        <f t="shared" si="24"/>
        <v>0</v>
      </c>
      <c r="AB72" s="55">
        <f>cálculos!P72</f>
        <v>0</v>
      </c>
      <c r="AC72" s="56">
        <f t="shared" si="25"/>
        <v>0</v>
      </c>
    </row>
    <row r="73" spans="1:29" x14ac:dyDescent="0.25">
      <c r="A73" s="66" t="s">
        <v>5</v>
      </c>
      <c r="B73" s="66" t="s">
        <v>77</v>
      </c>
      <c r="C73" s="67">
        <v>246</v>
      </c>
      <c r="D73" s="67">
        <f t="shared" si="13"/>
        <v>123</v>
      </c>
      <c r="E73" s="66">
        <v>27</v>
      </c>
      <c r="F73" s="68">
        <f t="shared" si="14"/>
        <v>0.21951219512195122</v>
      </c>
      <c r="G73" s="66">
        <v>109</v>
      </c>
      <c r="H73" s="68">
        <f t="shared" si="15"/>
        <v>0.88617886178861793</v>
      </c>
      <c r="I73" s="66">
        <v>108</v>
      </c>
      <c r="J73" s="68">
        <f t="shared" si="16"/>
        <v>0.87804878048780488</v>
      </c>
      <c r="K73" s="66">
        <v>119</v>
      </c>
      <c r="L73" s="68">
        <f t="shared" si="17"/>
        <v>0.96747967479674801</v>
      </c>
      <c r="M73" s="66">
        <v>123</v>
      </c>
      <c r="N73" s="68">
        <f t="shared" si="18"/>
        <v>1</v>
      </c>
      <c r="O73" s="66">
        <v>116</v>
      </c>
      <c r="P73" s="68">
        <f t="shared" si="19"/>
        <v>0.94308943089430897</v>
      </c>
      <c r="Q73" s="66">
        <v>121</v>
      </c>
      <c r="R73" s="68">
        <f t="shared" si="20"/>
        <v>0.98373983739837401</v>
      </c>
      <c r="S73" s="66">
        <v>121</v>
      </c>
      <c r="T73" s="68">
        <f t="shared" si="21"/>
        <v>0.98373983739837401</v>
      </c>
      <c r="U73" s="66">
        <v>119</v>
      </c>
      <c r="V73" s="68">
        <f t="shared" si="22"/>
        <v>0.96747967479674801</v>
      </c>
      <c r="W73" s="66">
        <v>96</v>
      </c>
      <c r="X73" s="68">
        <f t="shared" si="23"/>
        <v>0.78048780487804881</v>
      </c>
      <c r="Z73" s="55">
        <f>cálculos!O73</f>
        <v>5</v>
      </c>
      <c r="AA73" s="56">
        <f t="shared" si="24"/>
        <v>0.5</v>
      </c>
      <c r="AB73" s="55">
        <f>cálculos!P73</f>
        <v>2</v>
      </c>
      <c r="AC73" s="56">
        <f t="shared" si="25"/>
        <v>0.5</v>
      </c>
    </row>
    <row r="74" spans="1:29" x14ac:dyDescent="0.25">
      <c r="A74" s="66" t="s">
        <v>2</v>
      </c>
      <c r="B74" s="66" t="s">
        <v>78</v>
      </c>
      <c r="C74" s="67">
        <v>338</v>
      </c>
      <c r="D74" s="67">
        <f t="shared" si="13"/>
        <v>169</v>
      </c>
      <c r="E74" s="66">
        <v>288</v>
      </c>
      <c r="F74" s="68">
        <f t="shared" si="14"/>
        <v>1.7041420118343196</v>
      </c>
      <c r="G74" s="66">
        <v>185</v>
      </c>
      <c r="H74" s="68">
        <f t="shared" si="15"/>
        <v>1.0946745562130178</v>
      </c>
      <c r="I74" s="66">
        <v>185</v>
      </c>
      <c r="J74" s="68">
        <f t="shared" si="16"/>
        <v>1.0946745562130178</v>
      </c>
      <c r="K74" s="66">
        <v>179</v>
      </c>
      <c r="L74" s="68">
        <f t="shared" si="17"/>
        <v>1.0591715976331362</v>
      </c>
      <c r="M74" s="66">
        <v>177</v>
      </c>
      <c r="N74" s="68">
        <f t="shared" si="18"/>
        <v>1.0473372781065089</v>
      </c>
      <c r="O74" s="66">
        <v>181</v>
      </c>
      <c r="P74" s="68">
        <f t="shared" si="19"/>
        <v>1.0710059171597632</v>
      </c>
      <c r="Q74" s="66">
        <v>200</v>
      </c>
      <c r="R74" s="68">
        <f t="shared" si="20"/>
        <v>1.1834319526627219</v>
      </c>
      <c r="S74" s="66">
        <v>173</v>
      </c>
      <c r="T74" s="68">
        <f t="shared" si="21"/>
        <v>1.0236686390532543</v>
      </c>
      <c r="U74" s="66">
        <v>165</v>
      </c>
      <c r="V74" s="68">
        <f t="shared" si="22"/>
        <v>0.97633136094674555</v>
      </c>
      <c r="W74" s="66">
        <v>158</v>
      </c>
      <c r="X74" s="68">
        <f t="shared" si="23"/>
        <v>0.9349112426035503</v>
      </c>
      <c r="Z74" s="55">
        <f>cálculos!O74</f>
        <v>9</v>
      </c>
      <c r="AA74" s="56">
        <f t="shared" si="24"/>
        <v>0.9</v>
      </c>
      <c r="AB74" s="55">
        <f>cálculos!P74</f>
        <v>4</v>
      </c>
      <c r="AC74" s="56">
        <f t="shared" si="25"/>
        <v>1</v>
      </c>
    </row>
    <row r="75" spans="1:29" x14ac:dyDescent="0.25">
      <c r="A75" s="66" t="s">
        <v>2</v>
      </c>
      <c r="B75" s="66" t="s">
        <v>79</v>
      </c>
      <c r="C75" s="67">
        <v>1006</v>
      </c>
      <c r="D75" s="67">
        <f t="shared" si="13"/>
        <v>503</v>
      </c>
      <c r="E75" s="66">
        <v>168</v>
      </c>
      <c r="F75" s="68">
        <f t="shared" si="14"/>
        <v>0.33399602385685884</v>
      </c>
      <c r="G75" s="66">
        <v>366</v>
      </c>
      <c r="H75" s="68">
        <f t="shared" si="15"/>
        <v>0.72763419483101388</v>
      </c>
      <c r="I75" s="66">
        <v>362</v>
      </c>
      <c r="J75" s="68">
        <f t="shared" si="16"/>
        <v>0.71968190854870773</v>
      </c>
      <c r="K75" s="66">
        <v>433</v>
      </c>
      <c r="L75" s="68">
        <f t="shared" si="17"/>
        <v>0.86083499005964215</v>
      </c>
      <c r="M75" s="66">
        <v>415</v>
      </c>
      <c r="N75" s="68">
        <f t="shared" si="18"/>
        <v>0.8250497017892644</v>
      </c>
      <c r="O75" s="66">
        <v>400</v>
      </c>
      <c r="P75" s="68">
        <f t="shared" si="19"/>
        <v>0.79522862823061635</v>
      </c>
      <c r="Q75" s="66">
        <v>323</v>
      </c>
      <c r="R75" s="68">
        <f t="shared" si="20"/>
        <v>0.64214711729622265</v>
      </c>
      <c r="S75" s="66">
        <v>419</v>
      </c>
      <c r="T75" s="68">
        <f t="shared" si="21"/>
        <v>0.83300198807157055</v>
      </c>
      <c r="U75" s="66">
        <v>402</v>
      </c>
      <c r="V75" s="68">
        <f t="shared" si="22"/>
        <v>0.79920477137176937</v>
      </c>
      <c r="W75" s="66">
        <v>298</v>
      </c>
      <c r="X75" s="68">
        <f t="shared" si="23"/>
        <v>0.59244532803180916</v>
      </c>
      <c r="Z75" s="55">
        <f>cálculos!O75</f>
        <v>0</v>
      </c>
      <c r="AA75" s="56">
        <f t="shared" si="24"/>
        <v>0</v>
      </c>
      <c r="AB75" s="55">
        <f>cálculos!P75</f>
        <v>0</v>
      </c>
      <c r="AC75" s="56">
        <f t="shared" si="25"/>
        <v>0</v>
      </c>
    </row>
    <row r="76" spans="1:29" x14ac:dyDescent="0.25">
      <c r="A76" s="66" t="s">
        <v>3</v>
      </c>
      <c r="B76" s="66" t="s">
        <v>80</v>
      </c>
      <c r="C76" s="67">
        <v>104</v>
      </c>
      <c r="D76" s="67">
        <f t="shared" si="13"/>
        <v>52</v>
      </c>
      <c r="E76" s="66">
        <v>41</v>
      </c>
      <c r="F76" s="68">
        <f t="shared" si="14"/>
        <v>0.78846153846153844</v>
      </c>
      <c r="G76" s="66">
        <v>58</v>
      </c>
      <c r="H76" s="68">
        <f t="shared" si="15"/>
        <v>1.1153846153846154</v>
      </c>
      <c r="I76" s="66">
        <v>58</v>
      </c>
      <c r="J76" s="68">
        <f t="shared" si="16"/>
        <v>1.1153846153846154</v>
      </c>
      <c r="K76" s="66">
        <v>58</v>
      </c>
      <c r="L76" s="68">
        <f t="shared" si="17"/>
        <v>1.1153846153846154</v>
      </c>
      <c r="M76" s="66">
        <v>54</v>
      </c>
      <c r="N76" s="68">
        <f t="shared" si="18"/>
        <v>1.0384615384615385</v>
      </c>
      <c r="O76" s="66">
        <v>55</v>
      </c>
      <c r="P76" s="68">
        <f t="shared" si="19"/>
        <v>1.0576923076923077</v>
      </c>
      <c r="Q76" s="66">
        <v>53</v>
      </c>
      <c r="R76" s="68">
        <f t="shared" si="20"/>
        <v>1.0192307692307692</v>
      </c>
      <c r="S76" s="66">
        <v>65</v>
      </c>
      <c r="T76" s="68">
        <f t="shared" si="21"/>
        <v>1.25</v>
      </c>
      <c r="U76" s="66">
        <v>61</v>
      </c>
      <c r="V76" s="68">
        <f t="shared" si="22"/>
        <v>1.1730769230769231</v>
      </c>
      <c r="W76" s="66">
        <v>55</v>
      </c>
      <c r="X76" s="68">
        <f t="shared" si="23"/>
        <v>1.0576923076923077</v>
      </c>
      <c r="Z76" s="55">
        <f>cálculos!O76</f>
        <v>9</v>
      </c>
      <c r="AA76" s="56">
        <f t="shared" si="24"/>
        <v>0.9</v>
      </c>
      <c r="AB76" s="55">
        <f>cálculos!P76</f>
        <v>4</v>
      </c>
      <c r="AC76" s="56">
        <f t="shared" si="25"/>
        <v>1</v>
      </c>
    </row>
    <row r="77" spans="1:29" x14ac:dyDescent="0.25">
      <c r="A77" s="66" t="s">
        <v>4</v>
      </c>
      <c r="B77" s="66" t="s">
        <v>81</v>
      </c>
      <c r="C77" s="67">
        <v>211</v>
      </c>
      <c r="D77" s="67">
        <f t="shared" si="13"/>
        <v>105.5</v>
      </c>
      <c r="E77" s="66">
        <v>51</v>
      </c>
      <c r="F77" s="68">
        <f t="shared" si="14"/>
        <v>0.48341232227488151</v>
      </c>
      <c r="G77" s="66">
        <v>116</v>
      </c>
      <c r="H77" s="68">
        <f t="shared" si="15"/>
        <v>1.0995260663507109</v>
      </c>
      <c r="I77" s="66">
        <v>111</v>
      </c>
      <c r="J77" s="68">
        <f t="shared" si="16"/>
        <v>1.0521327014218009</v>
      </c>
      <c r="K77" s="66">
        <v>103</v>
      </c>
      <c r="L77" s="68">
        <f t="shared" si="17"/>
        <v>0.976303317535545</v>
      </c>
      <c r="M77" s="66">
        <v>103</v>
      </c>
      <c r="N77" s="68">
        <f t="shared" si="18"/>
        <v>0.976303317535545</v>
      </c>
      <c r="O77" s="66">
        <v>110</v>
      </c>
      <c r="P77" s="68">
        <f t="shared" si="19"/>
        <v>1.0426540284360191</v>
      </c>
      <c r="Q77" s="66">
        <v>104</v>
      </c>
      <c r="R77" s="68">
        <f t="shared" si="20"/>
        <v>0.98578199052132698</v>
      </c>
      <c r="S77" s="66">
        <v>123</v>
      </c>
      <c r="T77" s="68">
        <f t="shared" si="21"/>
        <v>1.1658767772511849</v>
      </c>
      <c r="U77" s="66">
        <v>119</v>
      </c>
      <c r="V77" s="68">
        <f t="shared" si="22"/>
        <v>1.127962085308057</v>
      </c>
      <c r="W77" s="66">
        <v>113</v>
      </c>
      <c r="X77" s="68">
        <f t="shared" si="23"/>
        <v>1.0710900473933649</v>
      </c>
      <c r="Z77" s="55">
        <f>cálculos!O77</f>
        <v>9</v>
      </c>
      <c r="AA77" s="56">
        <f t="shared" si="24"/>
        <v>0.9</v>
      </c>
      <c r="AB77" s="55">
        <f>cálculos!P77</f>
        <v>4</v>
      </c>
      <c r="AC77" s="56">
        <f t="shared" si="25"/>
        <v>1</v>
      </c>
    </row>
    <row r="78" spans="1:29" x14ac:dyDescent="0.25">
      <c r="A78" s="66" t="s">
        <v>2</v>
      </c>
      <c r="B78" s="66" t="s">
        <v>82</v>
      </c>
      <c r="C78" s="67">
        <v>5925</v>
      </c>
      <c r="D78" s="67">
        <f t="shared" si="13"/>
        <v>2962.5</v>
      </c>
      <c r="E78" s="66">
        <v>2594</v>
      </c>
      <c r="F78" s="68">
        <f t="shared" si="14"/>
        <v>0.87561181434599156</v>
      </c>
      <c r="G78" s="66">
        <v>2081</v>
      </c>
      <c r="H78" s="68">
        <f t="shared" si="15"/>
        <v>0.70244725738396629</v>
      </c>
      <c r="I78" s="66">
        <v>2094</v>
      </c>
      <c r="J78" s="68">
        <f t="shared" si="16"/>
        <v>0.70683544303797463</v>
      </c>
      <c r="K78" s="66">
        <v>2227</v>
      </c>
      <c r="L78" s="68">
        <f t="shared" si="17"/>
        <v>0.75172995780590712</v>
      </c>
      <c r="M78" s="66">
        <v>2183</v>
      </c>
      <c r="N78" s="68">
        <f t="shared" si="18"/>
        <v>0.73687763713080168</v>
      </c>
      <c r="O78" s="66">
        <v>2069</v>
      </c>
      <c r="P78" s="68">
        <f t="shared" si="19"/>
        <v>0.69839662447257389</v>
      </c>
      <c r="Q78" s="66">
        <v>2152</v>
      </c>
      <c r="R78" s="68">
        <f t="shared" si="20"/>
        <v>0.72641350210970468</v>
      </c>
      <c r="S78" s="66">
        <v>2307</v>
      </c>
      <c r="T78" s="68">
        <f t="shared" si="21"/>
        <v>0.77873417721518989</v>
      </c>
      <c r="U78" s="66">
        <v>2215</v>
      </c>
      <c r="V78" s="68">
        <f t="shared" si="22"/>
        <v>0.74767932489451472</v>
      </c>
      <c r="W78" s="66">
        <v>1844</v>
      </c>
      <c r="X78" s="68">
        <f t="shared" si="23"/>
        <v>0.62244725738396622</v>
      </c>
      <c r="Z78" s="55">
        <f>cálculos!O78</f>
        <v>0</v>
      </c>
      <c r="AA78" s="56">
        <f t="shared" si="24"/>
        <v>0</v>
      </c>
      <c r="AB78" s="55">
        <f>cálculos!P78</f>
        <v>0</v>
      </c>
      <c r="AC78" s="56">
        <f t="shared" si="25"/>
        <v>0</v>
      </c>
    </row>
    <row r="79" spans="1:29" x14ac:dyDescent="0.25">
      <c r="A79" s="66" t="s">
        <v>2</v>
      </c>
      <c r="B79" s="66" t="s">
        <v>83</v>
      </c>
      <c r="C79" s="67">
        <v>3947</v>
      </c>
      <c r="D79" s="67">
        <f t="shared" si="13"/>
        <v>1973.5</v>
      </c>
      <c r="E79" s="66">
        <v>3476</v>
      </c>
      <c r="F79" s="68">
        <f t="shared" si="14"/>
        <v>1.7613377248543198</v>
      </c>
      <c r="G79" s="66">
        <v>1694</v>
      </c>
      <c r="H79" s="68">
        <f t="shared" si="15"/>
        <v>0.85837344818849759</v>
      </c>
      <c r="I79" s="66">
        <v>1691</v>
      </c>
      <c r="J79" s="68">
        <f t="shared" si="16"/>
        <v>0.8568533063085888</v>
      </c>
      <c r="K79" s="66">
        <v>1708</v>
      </c>
      <c r="L79" s="68">
        <f t="shared" si="17"/>
        <v>0.86546744362807193</v>
      </c>
      <c r="M79" s="66">
        <v>1623</v>
      </c>
      <c r="N79" s="68">
        <f t="shared" si="18"/>
        <v>0.82239675703065618</v>
      </c>
      <c r="O79" s="66">
        <v>1585</v>
      </c>
      <c r="P79" s="68">
        <f t="shared" si="19"/>
        <v>0.80314162655181154</v>
      </c>
      <c r="Q79" s="66">
        <v>1322</v>
      </c>
      <c r="R79" s="68">
        <f t="shared" si="20"/>
        <v>0.6698758550798074</v>
      </c>
      <c r="S79" s="66">
        <v>1855</v>
      </c>
      <c r="T79" s="68">
        <f t="shared" si="21"/>
        <v>0.93995439574360273</v>
      </c>
      <c r="U79" s="66">
        <v>1673</v>
      </c>
      <c r="V79" s="68">
        <f t="shared" si="22"/>
        <v>0.84773245502913608</v>
      </c>
      <c r="W79" s="66">
        <v>1443</v>
      </c>
      <c r="X79" s="68">
        <f t="shared" si="23"/>
        <v>0.73118824423612871</v>
      </c>
      <c r="Z79" s="55">
        <f>cálculos!O79</f>
        <v>1</v>
      </c>
      <c r="AA79" s="56">
        <f t="shared" si="24"/>
        <v>0.1</v>
      </c>
      <c r="AB79" s="55">
        <f>cálculos!P79</f>
        <v>0</v>
      </c>
      <c r="AC79" s="56">
        <f t="shared" si="25"/>
        <v>0</v>
      </c>
    </row>
    <row r="81" spans="1:29" s="70" customFormat="1" x14ac:dyDescent="0.25">
      <c r="A81" s="65"/>
      <c r="B81" s="47" t="s">
        <v>111</v>
      </c>
      <c r="C81" s="48">
        <f>SUMIF($A$2:$A$79,"Norte",C$2:C$79)</f>
        <v>5856</v>
      </c>
      <c r="D81" s="48">
        <f>SUMIF($A$2:$A$79,"Norte",D$2:D$79)</f>
        <v>2928</v>
      </c>
      <c r="E81" s="47">
        <f>SUMIF($A$2:$A$79,"Norte",E$2:E$79)</f>
        <v>2248</v>
      </c>
      <c r="F81" s="69">
        <f>E81/D81</f>
        <v>0.76775956284153002</v>
      </c>
      <c r="G81" s="47">
        <f>SUMIF($A$2:$A$79,"Norte",G$2:G$79)</f>
        <v>2499</v>
      </c>
      <c r="H81" s="69">
        <f>G81/D81</f>
        <v>0.85348360655737709</v>
      </c>
      <c r="I81" s="47">
        <f>SUMIF($A$2:$A$79,"Norte",I$2:I$79)</f>
        <v>2480</v>
      </c>
      <c r="J81" s="69">
        <f>I81/D81</f>
        <v>0.84699453551912574</v>
      </c>
      <c r="K81" s="47">
        <f>SUMIF($A$2:$A$79,"Norte",K$2:K$79)</f>
        <v>2540</v>
      </c>
      <c r="L81" s="69">
        <f>K81/D81</f>
        <v>0.86748633879781423</v>
      </c>
      <c r="M81" s="47">
        <f>SUMIF($A$2:$A$79,"Norte",M$2:M$79)</f>
        <v>2478</v>
      </c>
      <c r="N81" s="69">
        <f>M81/D81</f>
        <v>0.84631147540983609</v>
      </c>
      <c r="O81" s="47">
        <f>SUMIF($A$2:$A$79,"Norte",O$2:O$79)</f>
        <v>2451</v>
      </c>
      <c r="P81" s="69">
        <f>O81/D81</f>
        <v>0.83709016393442626</v>
      </c>
      <c r="Q81" s="47">
        <f>SUMIF($A$2:$A$79,"Norte",Q$2:Q$79)</f>
        <v>2368</v>
      </c>
      <c r="R81" s="69">
        <f>Q81/D81</f>
        <v>0.80874316939890711</v>
      </c>
      <c r="S81" s="47">
        <f>SUMIF($A$2:$A$79,"Norte",S$2:S$79)</f>
        <v>2586</v>
      </c>
      <c r="T81" s="69">
        <f>S81/D81</f>
        <v>0.88319672131147542</v>
      </c>
      <c r="U81" s="47">
        <f>SUMIF($A$2:$A$79,"Norte",U$2:U$79)</f>
        <v>2632</v>
      </c>
      <c r="V81" s="69">
        <f>U81/D81</f>
        <v>0.89890710382513661</v>
      </c>
      <c r="W81" s="47">
        <f>SUMIF($A$2:$A$79,"Norte",W$2:W$79)</f>
        <v>2291</v>
      </c>
      <c r="X81" s="69">
        <f>W81/D81</f>
        <v>0.7824453551912568</v>
      </c>
      <c r="Z81" s="55">
        <f>cálculos!O81</f>
        <v>0</v>
      </c>
      <c r="AA81" s="56">
        <f t="shared" si="24"/>
        <v>0</v>
      </c>
      <c r="AB81" s="55">
        <f>cálculos!P81</f>
        <v>0</v>
      </c>
      <c r="AC81" s="56">
        <f t="shared" si="25"/>
        <v>0</v>
      </c>
    </row>
    <row r="82" spans="1:29" s="70" customFormat="1" x14ac:dyDescent="0.25">
      <c r="A82" s="65"/>
      <c r="B82" s="47" t="s">
        <v>112</v>
      </c>
      <c r="C82" s="48">
        <f>SUMIF($A$2:$A$79,"Central",C$2:C$79)</f>
        <v>6941</v>
      </c>
      <c r="D82" s="48">
        <f>SUMIF($A$2:$A$79,"Central",D$2:D$79)</f>
        <v>3470.5</v>
      </c>
      <c r="E82" s="47">
        <f>SUMIF($A$2:$A$79,"Central",E$2:E$79)</f>
        <v>2918</v>
      </c>
      <c r="F82" s="69">
        <f>E82/D82</f>
        <v>0.84080103731450795</v>
      </c>
      <c r="G82" s="47">
        <f>SUMIF($A$2:$A$79,"Central",G$2:G$79)</f>
        <v>2853</v>
      </c>
      <c r="H82" s="69">
        <f>G82/D82</f>
        <v>0.82207174758680301</v>
      </c>
      <c r="I82" s="47">
        <f>SUMIF($A$2:$A$79,"Central",I$2:I$79)</f>
        <v>2832</v>
      </c>
      <c r="J82" s="69">
        <f t="shared" ref="J82:J85" si="26">I82/D82</f>
        <v>0.81602074629015997</v>
      </c>
      <c r="K82" s="47">
        <f>SUMIF($A$2:$A$79,"Central",K$2:K$79)</f>
        <v>3016</v>
      </c>
      <c r="L82" s="69">
        <f>K82/D82</f>
        <v>0.8690390433655093</v>
      </c>
      <c r="M82" s="47">
        <f>SUMIF($A$2:$A$79,"Central",M$2:M$79)</f>
        <v>2991</v>
      </c>
      <c r="N82" s="69">
        <f t="shared" ref="N82:N85" si="27">M82/D82</f>
        <v>0.8618354703933151</v>
      </c>
      <c r="O82" s="47">
        <f>SUMIF($A$2:$A$79,"Central",O$2:O$79)</f>
        <v>2859</v>
      </c>
      <c r="P82" s="69">
        <f>O82/D82</f>
        <v>0.82380060510012965</v>
      </c>
      <c r="Q82" s="47">
        <f>SUMIF($A$2:$A$79,"Central",Q$2:Q$79)</f>
        <v>2845</v>
      </c>
      <c r="R82" s="69">
        <f t="shared" ref="R82:R85" si="28">Q82/D82</f>
        <v>0.81976660423570091</v>
      </c>
      <c r="S82" s="47">
        <f>SUMIF($A$2:$A$79,"Central",S$2:S$79)</f>
        <v>2982</v>
      </c>
      <c r="T82" s="69">
        <f>S82/D82</f>
        <v>0.8592421841233252</v>
      </c>
      <c r="U82" s="47">
        <f>SUMIF($A$2:$A$79,"Central",U$2:U$79)</f>
        <v>3111</v>
      </c>
      <c r="V82" s="69">
        <f t="shared" ref="V82:V85" si="29">U82/D82</f>
        <v>0.89641262065984728</v>
      </c>
      <c r="W82" s="47">
        <f>SUMIF($A$2:$A$79,"Central",W$2:W$79)</f>
        <v>2747</v>
      </c>
      <c r="X82" s="69">
        <f t="shared" ref="X82:X85" si="30">W82/D82</f>
        <v>0.79152859818469956</v>
      </c>
      <c r="Z82" s="55">
        <f>cálculos!O82</f>
        <v>0</v>
      </c>
      <c r="AA82" s="56">
        <f t="shared" si="24"/>
        <v>0</v>
      </c>
      <c r="AB82" s="55">
        <f>cálculos!P82</f>
        <v>0</v>
      </c>
      <c r="AC82" s="56">
        <f t="shared" si="25"/>
        <v>0</v>
      </c>
    </row>
    <row r="83" spans="1:29" s="70" customFormat="1" x14ac:dyDescent="0.25">
      <c r="A83" s="65"/>
      <c r="B83" s="47" t="s">
        <v>113</v>
      </c>
      <c r="C83" s="48">
        <f>SUMIF($A$2:$A$79,"Metropolitana",C$2:C$79)</f>
        <v>31097</v>
      </c>
      <c r="D83" s="48">
        <f>SUMIF($A$2:$A$79,"Metropolitana",D$2:D$79)</f>
        <v>15548.5</v>
      </c>
      <c r="E83" s="47">
        <f>SUMIF($A$2:$A$79,"Metropolitana",E$2:E$79)</f>
        <v>15174</v>
      </c>
      <c r="F83" s="69">
        <f>E83/D83</f>
        <v>0.97591407531273111</v>
      </c>
      <c r="G83" s="47">
        <f>SUMIF($A$2:$A$79,"Metropolitana",G$2:G$79)</f>
        <v>12450</v>
      </c>
      <c r="H83" s="69">
        <f>G83/D83</f>
        <v>0.80072032671961924</v>
      </c>
      <c r="I83" s="47">
        <f>SUMIF($A$2:$A$79,"Metropolitana",I$2:I$79)</f>
        <v>12447</v>
      </c>
      <c r="J83" s="69">
        <f t="shared" si="26"/>
        <v>0.80052738206257834</v>
      </c>
      <c r="K83" s="47">
        <f>SUMIF($A$2:$A$79,"Metropolitana",K$2:K$79)</f>
        <v>13264</v>
      </c>
      <c r="L83" s="69">
        <f>K83/D83</f>
        <v>0.85307264366337587</v>
      </c>
      <c r="M83" s="47">
        <f>SUMIF($A$2:$A$79,"Metropolitana",M$2:M$79)</f>
        <v>12802</v>
      </c>
      <c r="N83" s="69">
        <f t="shared" si="27"/>
        <v>0.82335916647908158</v>
      </c>
      <c r="O83" s="47">
        <f>SUMIF($A$2:$A$79,"Metropolitana",O$2:O$79)</f>
        <v>12095</v>
      </c>
      <c r="P83" s="69">
        <f>O83/D83</f>
        <v>0.7778885423031161</v>
      </c>
      <c r="Q83" s="47">
        <f>SUMIF($A$2:$A$79,"Metropolitana",Q$2:Q$79)</f>
        <v>11544</v>
      </c>
      <c r="R83" s="69">
        <f t="shared" si="28"/>
        <v>0.74245104029327591</v>
      </c>
      <c r="S83" s="47">
        <f>SUMIF($A$2:$A$79,"Metropolitana",S$2:S$79)</f>
        <v>13317</v>
      </c>
      <c r="T83" s="69">
        <f>S83/D83</f>
        <v>0.85648133260443127</v>
      </c>
      <c r="U83" s="47">
        <f>SUMIF($A$2:$A$79,"Metropolitana",U$2:U$79)</f>
        <v>12812</v>
      </c>
      <c r="V83" s="69">
        <f t="shared" si="29"/>
        <v>0.82400231533588453</v>
      </c>
      <c r="W83" s="47">
        <f>SUMIF($A$2:$A$79,"Metropolitana",W$2:W$79)</f>
        <v>10523</v>
      </c>
      <c r="X83" s="69">
        <f t="shared" si="30"/>
        <v>0.67678554201369912</v>
      </c>
      <c r="Z83" s="55">
        <f>cálculos!O83</f>
        <v>1</v>
      </c>
      <c r="AA83" s="56">
        <f t="shared" si="24"/>
        <v>0.1</v>
      </c>
      <c r="AB83" s="55">
        <f>cálculos!P83</f>
        <v>0</v>
      </c>
      <c r="AC83" s="56">
        <f t="shared" si="25"/>
        <v>0</v>
      </c>
    </row>
    <row r="84" spans="1:29" s="70" customFormat="1" x14ac:dyDescent="0.25">
      <c r="A84" s="65"/>
      <c r="B84" s="47" t="s">
        <v>114</v>
      </c>
      <c r="C84" s="48">
        <f>SUMIF($A$2:$A$79,"sul",C$2:C$79)</f>
        <v>8539</v>
      </c>
      <c r="D84" s="48">
        <f>SUMIF($A$2:$A$79,"sul",D$2:D$79)</f>
        <v>4269.5</v>
      </c>
      <c r="E84" s="47">
        <f>SUMIF($A$2:$A$79,"Sul",E$2:E$79)</f>
        <v>4333</v>
      </c>
      <c r="F84" s="69">
        <f>E84/D84</f>
        <v>1.0148729359409767</v>
      </c>
      <c r="G84" s="47">
        <f>SUMIF($A$2:$A$79,"Sul",G$2:G$79)</f>
        <v>3736</v>
      </c>
      <c r="H84" s="69">
        <f>G84/D84</f>
        <v>0.875043916149432</v>
      </c>
      <c r="I84" s="47">
        <f>SUMIF($A$2:$A$79,"Sul",I$2:I$79)</f>
        <v>3721</v>
      </c>
      <c r="J84" s="69">
        <f t="shared" si="26"/>
        <v>0.8715306241948706</v>
      </c>
      <c r="K84" s="47">
        <f>SUMIF($A$2:$A$79,"Sul",K$2:K$79)</f>
        <v>3948</v>
      </c>
      <c r="L84" s="69">
        <f>K84/D84</f>
        <v>0.92469844244056676</v>
      </c>
      <c r="M84" s="47">
        <f>SUMIF($A$2:$A$79,"Sul",M$2:M$79)</f>
        <v>3861</v>
      </c>
      <c r="N84" s="69">
        <f t="shared" si="27"/>
        <v>0.90432134910411055</v>
      </c>
      <c r="O84" s="47">
        <f>SUMIF($A$2:$A$79,"Sul",O$2:O$79)</f>
        <v>3748</v>
      </c>
      <c r="P84" s="69">
        <f>O84/D84</f>
        <v>0.87785454971308119</v>
      </c>
      <c r="Q84" s="47">
        <f>SUMIF($A$2:$A$79,"Sul",Q$2:Q$79)</f>
        <v>3532</v>
      </c>
      <c r="R84" s="69">
        <f t="shared" si="28"/>
        <v>0.82726314556739666</v>
      </c>
      <c r="S84" s="47">
        <f>SUMIF($A$2:$A$79,"Sul",S$2:S$79)</f>
        <v>3665</v>
      </c>
      <c r="T84" s="69">
        <f>S84/D84</f>
        <v>0.85841433423117464</v>
      </c>
      <c r="U84" s="47">
        <f>SUMIF($A$2:$A$79,"Sul",U$2:U$79)</f>
        <v>3745</v>
      </c>
      <c r="V84" s="69">
        <f t="shared" si="29"/>
        <v>0.87715189132216886</v>
      </c>
      <c r="W84" s="47">
        <f>SUMIF($A$2:$A$79,"Sul",W$2:W$79)</f>
        <v>3264</v>
      </c>
      <c r="X84" s="69">
        <f t="shared" si="30"/>
        <v>0.76449232931256583</v>
      </c>
      <c r="Z84" s="55">
        <f>cálculos!O84</f>
        <v>2</v>
      </c>
      <c r="AA84" s="56">
        <f t="shared" si="24"/>
        <v>0.2</v>
      </c>
      <c r="AB84" s="55">
        <f>cálculos!P84</f>
        <v>0</v>
      </c>
      <c r="AC84" s="56">
        <f t="shared" si="25"/>
        <v>0</v>
      </c>
    </row>
    <row r="85" spans="1:29" s="70" customFormat="1" x14ac:dyDescent="0.25">
      <c r="A85" s="65"/>
      <c r="B85" s="43" t="s">
        <v>110</v>
      </c>
      <c r="C85" s="71">
        <f>SUM(C2:C79)</f>
        <v>52433</v>
      </c>
      <c r="D85" s="71">
        <f>SUM(D2:D79)</f>
        <v>26216.5</v>
      </c>
      <c r="E85" s="43">
        <f>SUM(E81:E84)</f>
        <v>24673</v>
      </c>
      <c r="F85" s="72">
        <f>E85/D85</f>
        <v>0.94112486411229568</v>
      </c>
      <c r="G85" s="43">
        <f>SUM(G81:G84)</f>
        <v>21538</v>
      </c>
      <c r="H85" s="72">
        <f>G85/D85</f>
        <v>0.82154368432094294</v>
      </c>
      <c r="I85" s="43">
        <f>SUM(I81:I84)</f>
        <v>21480</v>
      </c>
      <c r="J85" s="72">
        <f t="shared" si="26"/>
        <v>0.81933133713501038</v>
      </c>
      <c r="K85" s="43">
        <f>SUM(K81:K84)</f>
        <v>22768</v>
      </c>
      <c r="L85" s="72">
        <f>K85/D85</f>
        <v>0.86846070222951199</v>
      </c>
      <c r="M85" s="43">
        <f>SUM(M81:M84)</f>
        <v>22132</v>
      </c>
      <c r="N85" s="72">
        <f t="shared" si="27"/>
        <v>0.84420117101825187</v>
      </c>
      <c r="O85" s="43">
        <f>SUM(O81:O84)</f>
        <v>21153</v>
      </c>
      <c r="P85" s="72">
        <f>O85/D85</f>
        <v>0.80685827627639084</v>
      </c>
      <c r="Q85" s="43">
        <f>SUM(Q81:Q84)</f>
        <v>20289</v>
      </c>
      <c r="R85" s="72">
        <f t="shared" si="28"/>
        <v>0.77390193198939594</v>
      </c>
      <c r="S85" s="43">
        <f>SUM(S81:S84)</f>
        <v>22550</v>
      </c>
      <c r="T85" s="72">
        <f>S85/D85</f>
        <v>0.86014532832376556</v>
      </c>
      <c r="U85" s="43">
        <f>SUM(U81:U84)</f>
        <v>22300</v>
      </c>
      <c r="V85" s="72">
        <f t="shared" si="29"/>
        <v>0.85060934907405639</v>
      </c>
      <c r="W85" s="43">
        <f>SUM(W81:W84)</f>
        <v>18825</v>
      </c>
      <c r="X85" s="72">
        <f t="shared" si="30"/>
        <v>0.71805923750309919</v>
      </c>
      <c r="Z85" s="61">
        <f>cálculos!O85</f>
        <v>1</v>
      </c>
      <c r="AA85" s="56">
        <f t="shared" si="24"/>
        <v>0.1</v>
      </c>
      <c r="AB85" s="61">
        <f>cálculos!P85</f>
        <v>0</v>
      </c>
      <c r="AC85" s="62">
        <f t="shared" si="25"/>
        <v>0</v>
      </c>
    </row>
    <row r="88" spans="1:29" x14ac:dyDescent="0.25">
      <c r="A88" s="73" t="s">
        <v>176</v>
      </c>
      <c r="B88" s="74"/>
      <c r="C88" s="74"/>
      <c r="D88" s="74"/>
    </row>
    <row r="89" spans="1:29" x14ac:dyDescent="0.25">
      <c r="A89" s="73" t="s">
        <v>177</v>
      </c>
      <c r="B89" s="74"/>
      <c r="C89" s="74"/>
      <c r="D89" s="74"/>
    </row>
    <row r="90" spans="1:29" x14ac:dyDescent="0.25">
      <c r="A90" s="75" t="s">
        <v>161</v>
      </c>
    </row>
    <row r="91" spans="1:29" x14ac:dyDescent="0.25">
      <c r="A91" s="65" t="s">
        <v>175</v>
      </c>
    </row>
    <row r="92" spans="1:29" x14ac:dyDescent="0.25">
      <c r="A92" s="65" t="s">
        <v>88</v>
      </c>
    </row>
    <row r="93" spans="1:29" ht="17.25" x14ac:dyDescent="0.25">
      <c r="A93" s="76" t="s">
        <v>89</v>
      </c>
    </row>
    <row r="94" spans="1:29" x14ac:dyDescent="0.25">
      <c r="A94" s="65" t="s">
        <v>90</v>
      </c>
    </row>
    <row r="95" spans="1:29" x14ac:dyDescent="0.25">
      <c r="A95" s="65" t="s">
        <v>91</v>
      </c>
    </row>
  </sheetData>
  <autoFilter ref="A1:X86"/>
  <mergeCells count="2">
    <mergeCell ref="AE2:AF2"/>
    <mergeCell ref="AE11:AF11"/>
  </mergeCells>
  <conditionalFormatting sqref="AC2:AC79">
    <cfRule type="cellIs" dxfId="13" priority="22" operator="equal">
      <formula>0.75</formula>
    </cfRule>
    <cfRule type="cellIs" dxfId="12" priority="23" operator="equal">
      <formula>0.5</formula>
    </cfRule>
    <cfRule type="cellIs" dxfId="11" priority="24" operator="equal">
      <formula>0.25</formula>
    </cfRule>
    <cfRule type="cellIs" dxfId="10" priority="25" operator="equal">
      <formula>0</formula>
    </cfRule>
  </conditionalFormatting>
  <conditionalFormatting sqref="AC2:AC79 AC81:AC85">
    <cfRule type="cellIs" dxfId="9" priority="13" operator="equal">
      <formula>1</formula>
    </cfRule>
  </conditionalFormatting>
  <conditionalFormatting sqref="AC81:AC85">
    <cfRule type="cellIs" dxfId="8" priority="9" operator="equal">
      <formula>0.75</formula>
    </cfRule>
    <cfRule type="cellIs" dxfId="7" priority="10" operator="equal">
      <formula>0.5</formula>
    </cfRule>
    <cfRule type="cellIs" dxfId="6" priority="11" operator="equal">
      <formula>0.25</formula>
    </cfRule>
    <cfRule type="cellIs" dxfId="5" priority="12" operator="equal">
      <formula>0</formula>
    </cfRule>
  </conditionalFormatting>
  <conditionalFormatting sqref="AA2:AA79">
    <cfRule type="colorScale" priority="8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4" priority="3" operator="equal">
      <formula>0.75</formula>
    </cfRule>
    <cfRule type="cellIs" dxfId="3" priority="4" operator="equal">
      <formula>0.5</formula>
    </cfRule>
    <cfRule type="cellIs" dxfId="2" priority="5" operator="equal">
      <formula>0.25</formula>
    </cfRule>
    <cfRule type="cellIs" dxfId="1" priority="6" operator="equal">
      <formula>0</formula>
    </cfRule>
  </conditionalFormatting>
  <conditionalFormatting sqref="AE4:AE8">
    <cfRule type="cellIs" dxfId="0" priority="2" operator="equal">
      <formula>1</formula>
    </cfRule>
  </conditionalFormatting>
  <conditionalFormatting sqref="AA81:AA85">
    <cfRule type="colorScale" priority="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workbookViewId="0">
      <pane ySplit="1" topLeftCell="A2" activePane="bottomLeft" state="frozen"/>
      <selection pane="bottomLeft" activeCell="F98" sqref="F98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style="42" customWidth="1"/>
    <col min="4" max="4" width="14.140625" customWidth="1"/>
    <col min="5" max="6" width="14.140625" style="42" customWidth="1"/>
    <col min="7" max="7" width="12" customWidth="1"/>
    <col min="8" max="24" width="13" customWidth="1"/>
  </cols>
  <sheetData>
    <row r="1" spans="1:24" ht="59.25" customHeight="1" x14ac:dyDescent="0.25">
      <c r="A1" s="3" t="s">
        <v>0</v>
      </c>
      <c r="B1" s="3" t="s">
        <v>1</v>
      </c>
      <c r="C1" s="46" t="s">
        <v>157</v>
      </c>
      <c r="D1" s="6" t="s">
        <v>115</v>
      </c>
      <c r="E1" s="46" t="s">
        <v>158</v>
      </c>
      <c r="F1" s="46" t="s">
        <v>116</v>
      </c>
      <c r="G1" s="4" t="s">
        <v>117</v>
      </c>
      <c r="H1" s="5" t="s">
        <v>126</v>
      </c>
      <c r="I1" s="4" t="s">
        <v>118</v>
      </c>
      <c r="J1" s="5" t="s">
        <v>127</v>
      </c>
      <c r="K1" s="4" t="s">
        <v>119</v>
      </c>
      <c r="L1" s="5" t="s">
        <v>128</v>
      </c>
      <c r="M1" s="4" t="s">
        <v>120</v>
      </c>
      <c r="N1" s="5" t="s">
        <v>129</v>
      </c>
      <c r="O1" s="4" t="s">
        <v>121</v>
      </c>
      <c r="P1" s="5" t="s">
        <v>130</v>
      </c>
      <c r="Q1" s="4" t="s">
        <v>122</v>
      </c>
      <c r="R1" s="5" t="s">
        <v>131</v>
      </c>
      <c r="S1" s="4" t="s">
        <v>123</v>
      </c>
      <c r="T1" s="45" t="s">
        <v>132</v>
      </c>
      <c r="U1" s="4" t="s">
        <v>124</v>
      </c>
      <c r="V1" s="5" t="s">
        <v>133</v>
      </c>
      <c r="W1" s="4" t="s">
        <v>125</v>
      </c>
      <c r="X1" s="5" t="s">
        <v>134</v>
      </c>
    </row>
    <row r="2" spans="1:24" x14ac:dyDescent="0.25">
      <c r="A2" s="2" t="s">
        <v>2</v>
      </c>
      <c r="B2" s="2" t="s">
        <v>6</v>
      </c>
      <c r="C2" s="30">
        <v>421</v>
      </c>
      <c r="D2" s="30">
        <f>C2/12*6</f>
        <v>210.5</v>
      </c>
      <c r="E2" s="30">
        <v>412</v>
      </c>
      <c r="F2" s="30">
        <f>E2/12*6</f>
        <v>206</v>
      </c>
      <c r="G2" s="2">
        <v>165</v>
      </c>
      <c r="H2" s="7">
        <f>G2/D2</f>
        <v>0.78384798099762465</v>
      </c>
      <c r="I2" s="2">
        <v>148</v>
      </c>
      <c r="J2" s="7">
        <f>I2/D2</f>
        <v>0.70308788598574823</v>
      </c>
      <c r="K2" s="2">
        <v>192</v>
      </c>
      <c r="L2" s="7">
        <f>K2/F2</f>
        <v>0.93203883495145634</v>
      </c>
      <c r="M2" s="2">
        <v>167</v>
      </c>
      <c r="N2" s="7">
        <f>M2/D2</f>
        <v>0.79334916864608074</v>
      </c>
      <c r="O2" s="2">
        <v>178</v>
      </c>
      <c r="P2" s="7">
        <f>O2/F2</f>
        <v>0.86407766990291257</v>
      </c>
      <c r="Q2" s="2">
        <v>304</v>
      </c>
      <c r="R2" s="7">
        <f>Q2/D2</f>
        <v>1.4441805225653206</v>
      </c>
      <c r="S2" s="2">
        <v>167</v>
      </c>
      <c r="T2" s="7">
        <f>S2/F2</f>
        <v>0.81067961165048541</v>
      </c>
      <c r="U2" s="2">
        <v>186</v>
      </c>
      <c r="V2" s="7">
        <f>U2/D2</f>
        <v>0.88361045130641325</v>
      </c>
      <c r="W2" s="2">
        <v>189</v>
      </c>
      <c r="X2" s="7">
        <f>W2/F2</f>
        <v>0.91747572815533984</v>
      </c>
    </row>
    <row r="3" spans="1:24" x14ac:dyDescent="0.25">
      <c r="A3" s="2" t="s">
        <v>3</v>
      </c>
      <c r="B3" s="2" t="s">
        <v>7</v>
      </c>
      <c r="C3" s="30">
        <v>160</v>
      </c>
      <c r="D3" s="30">
        <f t="shared" ref="D3:D66" si="0">C3/12*6</f>
        <v>80</v>
      </c>
      <c r="E3" s="30">
        <v>158</v>
      </c>
      <c r="F3" s="30">
        <f t="shared" ref="F3:F66" si="1">E3/12*6</f>
        <v>79</v>
      </c>
      <c r="G3" s="2">
        <v>76</v>
      </c>
      <c r="H3" s="7">
        <f t="shared" ref="H3:H66" si="2">G3/D3</f>
        <v>0.95</v>
      </c>
      <c r="I3" s="2">
        <v>65</v>
      </c>
      <c r="J3" s="7">
        <f t="shared" ref="J3:J66" si="3">I3/D3</f>
        <v>0.8125</v>
      </c>
      <c r="K3" s="2">
        <v>55</v>
      </c>
      <c r="L3" s="7">
        <f t="shared" ref="L3:L66" si="4">K3/F3</f>
        <v>0.69620253164556967</v>
      </c>
      <c r="M3" s="2">
        <v>66</v>
      </c>
      <c r="N3" s="7">
        <f t="shared" ref="N3:N66" si="5">M3/D3</f>
        <v>0.82499999999999996</v>
      </c>
      <c r="O3" s="2">
        <v>30</v>
      </c>
      <c r="P3" s="7">
        <f t="shared" ref="P3:P66" si="6">O3/F3</f>
        <v>0.379746835443038</v>
      </c>
      <c r="Q3" s="2">
        <v>156</v>
      </c>
      <c r="R3" s="7">
        <f t="shared" ref="R3:R66" si="7">Q3/D3</f>
        <v>1.95</v>
      </c>
      <c r="S3" s="2">
        <v>47</v>
      </c>
      <c r="T3" s="7">
        <f t="shared" ref="T3:T66" si="8">S3/F3</f>
        <v>0.59493670886075944</v>
      </c>
      <c r="U3" s="2">
        <v>72</v>
      </c>
      <c r="V3" s="7">
        <f t="shared" ref="V3:V66" si="9">U3/D3</f>
        <v>0.9</v>
      </c>
      <c r="W3" s="2">
        <v>48</v>
      </c>
      <c r="X3" s="7">
        <f t="shared" ref="X3:X66" si="10">W3/F3</f>
        <v>0.60759493670886078</v>
      </c>
    </row>
    <row r="4" spans="1:24" x14ac:dyDescent="0.25">
      <c r="A4" s="2" t="s">
        <v>4</v>
      </c>
      <c r="B4" s="2" t="s">
        <v>8</v>
      </c>
      <c r="C4" s="30">
        <v>120</v>
      </c>
      <c r="D4" s="30">
        <f t="shared" si="0"/>
        <v>60</v>
      </c>
      <c r="E4" s="30">
        <v>136</v>
      </c>
      <c r="F4" s="30">
        <f t="shared" si="1"/>
        <v>68</v>
      </c>
      <c r="G4" s="2">
        <v>77</v>
      </c>
      <c r="H4" s="7">
        <f t="shared" si="2"/>
        <v>1.2833333333333334</v>
      </c>
      <c r="I4" s="2">
        <v>69</v>
      </c>
      <c r="J4" s="7">
        <f t="shared" si="3"/>
        <v>1.1499999999999999</v>
      </c>
      <c r="K4" s="2">
        <v>51</v>
      </c>
      <c r="L4" s="7">
        <f t="shared" si="4"/>
        <v>0.75</v>
      </c>
      <c r="M4" s="2">
        <v>67</v>
      </c>
      <c r="N4" s="7">
        <f t="shared" si="5"/>
        <v>1.1166666666666667</v>
      </c>
      <c r="O4" s="2">
        <v>52</v>
      </c>
      <c r="P4" s="7">
        <f t="shared" si="6"/>
        <v>0.76470588235294112</v>
      </c>
      <c r="Q4" s="2">
        <v>140</v>
      </c>
      <c r="R4" s="7">
        <f t="shared" si="7"/>
        <v>2.3333333333333335</v>
      </c>
      <c r="S4" s="2">
        <v>57</v>
      </c>
      <c r="T4" s="7">
        <f t="shared" si="8"/>
        <v>0.83823529411764708</v>
      </c>
      <c r="U4" s="2">
        <v>63</v>
      </c>
      <c r="V4" s="7">
        <f t="shared" si="9"/>
        <v>1.05</v>
      </c>
      <c r="W4" s="2">
        <v>55</v>
      </c>
      <c r="X4" s="7">
        <f t="shared" si="10"/>
        <v>0.80882352941176472</v>
      </c>
    </row>
    <row r="5" spans="1:24" x14ac:dyDescent="0.25">
      <c r="A5" s="2" t="s">
        <v>5</v>
      </c>
      <c r="B5" s="2" t="s">
        <v>9</v>
      </c>
      <c r="C5" s="30">
        <v>343</v>
      </c>
      <c r="D5" s="30">
        <f t="shared" si="0"/>
        <v>171.5</v>
      </c>
      <c r="E5" s="30">
        <v>363</v>
      </c>
      <c r="F5" s="30">
        <f t="shared" si="1"/>
        <v>181.5</v>
      </c>
      <c r="G5" s="2">
        <v>153</v>
      </c>
      <c r="H5" s="7">
        <f t="shared" si="2"/>
        <v>0.89212827988338195</v>
      </c>
      <c r="I5" s="2">
        <v>143</v>
      </c>
      <c r="J5" s="7">
        <f t="shared" si="3"/>
        <v>0.83381924198250734</v>
      </c>
      <c r="K5" s="2">
        <v>156</v>
      </c>
      <c r="L5" s="7">
        <f t="shared" si="4"/>
        <v>0.85950413223140498</v>
      </c>
      <c r="M5" s="2">
        <v>136</v>
      </c>
      <c r="N5" s="7">
        <f t="shared" si="5"/>
        <v>0.79300291545189505</v>
      </c>
      <c r="O5" s="2">
        <v>120</v>
      </c>
      <c r="P5" s="7">
        <f t="shared" si="6"/>
        <v>0.66115702479338845</v>
      </c>
      <c r="Q5" s="2">
        <v>318</v>
      </c>
      <c r="R5" s="7">
        <f t="shared" si="7"/>
        <v>1.8542274052478134</v>
      </c>
      <c r="S5" s="2">
        <v>156</v>
      </c>
      <c r="T5" s="7">
        <f t="shared" si="8"/>
        <v>0.85950413223140498</v>
      </c>
      <c r="U5" s="2">
        <v>148</v>
      </c>
      <c r="V5" s="7">
        <f t="shared" si="9"/>
        <v>0.86297376093294464</v>
      </c>
      <c r="W5" s="2">
        <v>151</v>
      </c>
      <c r="X5" s="7">
        <f t="shared" si="10"/>
        <v>0.83195592286501374</v>
      </c>
    </row>
    <row r="6" spans="1:24" x14ac:dyDescent="0.25">
      <c r="A6" s="2" t="s">
        <v>5</v>
      </c>
      <c r="B6" s="2" t="s">
        <v>10</v>
      </c>
      <c r="C6" s="30">
        <v>139</v>
      </c>
      <c r="D6" s="30">
        <f t="shared" si="0"/>
        <v>69.5</v>
      </c>
      <c r="E6" s="30">
        <v>176</v>
      </c>
      <c r="F6" s="30">
        <f t="shared" si="1"/>
        <v>88</v>
      </c>
      <c r="G6" s="2">
        <v>56</v>
      </c>
      <c r="H6" s="7">
        <f t="shared" si="2"/>
        <v>0.80575539568345322</v>
      </c>
      <c r="I6" s="2">
        <v>49</v>
      </c>
      <c r="J6" s="7">
        <f t="shared" si="3"/>
        <v>0.70503597122302153</v>
      </c>
      <c r="K6" s="2">
        <v>89</v>
      </c>
      <c r="L6" s="7">
        <f t="shared" si="4"/>
        <v>1.0113636363636365</v>
      </c>
      <c r="M6" s="2">
        <v>49</v>
      </c>
      <c r="N6" s="7">
        <f t="shared" si="5"/>
        <v>0.70503597122302153</v>
      </c>
      <c r="O6" s="2">
        <v>68</v>
      </c>
      <c r="P6" s="7">
        <f t="shared" si="6"/>
        <v>0.77272727272727271</v>
      </c>
      <c r="Q6" s="2">
        <v>106</v>
      </c>
      <c r="R6" s="7">
        <f t="shared" si="7"/>
        <v>1.525179856115108</v>
      </c>
      <c r="S6" s="2">
        <v>80</v>
      </c>
      <c r="T6" s="7">
        <f t="shared" si="8"/>
        <v>0.90909090909090906</v>
      </c>
      <c r="U6" s="2">
        <v>59</v>
      </c>
      <c r="V6" s="7">
        <f t="shared" si="9"/>
        <v>0.84892086330935257</v>
      </c>
      <c r="W6" s="2">
        <v>80</v>
      </c>
      <c r="X6" s="7">
        <f t="shared" si="10"/>
        <v>0.90909090909090906</v>
      </c>
    </row>
    <row r="7" spans="1:24" x14ac:dyDescent="0.25">
      <c r="A7" s="2" t="s">
        <v>4</v>
      </c>
      <c r="B7" s="2" t="s">
        <v>11</v>
      </c>
      <c r="C7" s="30">
        <v>101</v>
      </c>
      <c r="D7" s="30">
        <f t="shared" si="0"/>
        <v>50.5</v>
      </c>
      <c r="E7" s="30">
        <v>118</v>
      </c>
      <c r="F7" s="30">
        <f t="shared" si="1"/>
        <v>59</v>
      </c>
      <c r="G7" s="2">
        <v>45</v>
      </c>
      <c r="H7" s="7">
        <f t="shared" si="2"/>
        <v>0.8910891089108911</v>
      </c>
      <c r="I7" s="2">
        <v>44</v>
      </c>
      <c r="J7" s="7">
        <f t="shared" si="3"/>
        <v>0.87128712871287128</v>
      </c>
      <c r="K7" s="2">
        <v>57</v>
      </c>
      <c r="L7" s="7">
        <f t="shared" si="4"/>
        <v>0.96610169491525422</v>
      </c>
      <c r="M7" s="2">
        <v>57</v>
      </c>
      <c r="N7" s="7">
        <f t="shared" si="5"/>
        <v>1.1287128712871286</v>
      </c>
      <c r="O7" s="2">
        <v>46</v>
      </c>
      <c r="P7" s="7">
        <f t="shared" si="6"/>
        <v>0.77966101694915257</v>
      </c>
      <c r="Q7" s="2">
        <v>120</v>
      </c>
      <c r="R7" s="7">
        <f t="shared" si="7"/>
        <v>2.3762376237623761</v>
      </c>
      <c r="S7" s="2">
        <v>54</v>
      </c>
      <c r="T7" s="7">
        <f t="shared" si="8"/>
        <v>0.9152542372881356</v>
      </c>
      <c r="U7" s="2">
        <v>53</v>
      </c>
      <c r="V7" s="7">
        <f t="shared" si="9"/>
        <v>1.0495049504950495</v>
      </c>
      <c r="W7" s="2">
        <v>54</v>
      </c>
      <c r="X7" s="7">
        <f t="shared" si="10"/>
        <v>0.9152542372881356</v>
      </c>
    </row>
    <row r="8" spans="1:24" x14ac:dyDescent="0.25">
      <c r="A8" s="2" t="s">
        <v>5</v>
      </c>
      <c r="B8" s="2" t="s">
        <v>12</v>
      </c>
      <c r="C8" s="30">
        <v>389</v>
      </c>
      <c r="D8" s="30">
        <f t="shared" si="0"/>
        <v>194.5</v>
      </c>
      <c r="E8" s="30">
        <v>420</v>
      </c>
      <c r="F8" s="30">
        <f t="shared" si="1"/>
        <v>210</v>
      </c>
      <c r="G8" s="2">
        <v>213</v>
      </c>
      <c r="H8" s="7">
        <f t="shared" si="2"/>
        <v>1.0951156812339331</v>
      </c>
      <c r="I8" s="2">
        <v>197</v>
      </c>
      <c r="J8" s="7">
        <f t="shared" si="3"/>
        <v>1.012853470437018</v>
      </c>
      <c r="K8" s="2">
        <v>193</v>
      </c>
      <c r="L8" s="7">
        <f t="shared" si="4"/>
        <v>0.919047619047619</v>
      </c>
      <c r="M8" s="2">
        <v>135</v>
      </c>
      <c r="N8" s="7">
        <f t="shared" si="5"/>
        <v>0.6940874035989717</v>
      </c>
      <c r="O8" s="2">
        <v>143</v>
      </c>
      <c r="P8" s="7">
        <f t="shared" si="6"/>
        <v>0.68095238095238098</v>
      </c>
      <c r="Q8" s="2">
        <v>335</v>
      </c>
      <c r="R8" s="7">
        <f t="shared" si="7"/>
        <v>1.7223650385604112</v>
      </c>
      <c r="S8" s="2">
        <v>179</v>
      </c>
      <c r="T8" s="7">
        <f t="shared" si="8"/>
        <v>0.85238095238095235</v>
      </c>
      <c r="U8" s="2">
        <v>150</v>
      </c>
      <c r="V8" s="7">
        <f t="shared" si="9"/>
        <v>0.77120822622107965</v>
      </c>
      <c r="W8" s="2">
        <v>198</v>
      </c>
      <c r="X8" s="7">
        <f t="shared" si="10"/>
        <v>0.94285714285714284</v>
      </c>
    </row>
    <row r="9" spans="1:24" x14ac:dyDescent="0.25">
      <c r="A9" s="2" t="s">
        <v>5</v>
      </c>
      <c r="B9" s="2" t="s">
        <v>13</v>
      </c>
      <c r="C9" s="30">
        <v>75</v>
      </c>
      <c r="D9" s="30">
        <f t="shared" si="0"/>
        <v>37.5</v>
      </c>
      <c r="E9" s="30">
        <v>98</v>
      </c>
      <c r="F9" s="30">
        <f t="shared" si="1"/>
        <v>49</v>
      </c>
      <c r="G9" s="2">
        <v>41</v>
      </c>
      <c r="H9" s="7">
        <f t="shared" si="2"/>
        <v>1.0933333333333333</v>
      </c>
      <c r="I9" s="2">
        <v>38</v>
      </c>
      <c r="J9" s="7">
        <f t="shared" si="3"/>
        <v>1.0133333333333334</v>
      </c>
      <c r="K9" s="2">
        <v>0</v>
      </c>
      <c r="L9" s="7">
        <f t="shared" si="4"/>
        <v>0</v>
      </c>
      <c r="M9" s="2">
        <v>33</v>
      </c>
      <c r="N9" s="7">
        <f t="shared" si="5"/>
        <v>0.88</v>
      </c>
      <c r="O9" s="2">
        <v>15</v>
      </c>
      <c r="P9" s="7">
        <f t="shared" si="6"/>
        <v>0.30612244897959184</v>
      </c>
      <c r="Q9" s="2">
        <v>56</v>
      </c>
      <c r="R9" s="7">
        <f t="shared" si="7"/>
        <v>1.4933333333333334</v>
      </c>
      <c r="S9" s="2">
        <v>11</v>
      </c>
      <c r="T9" s="7">
        <f t="shared" si="8"/>
        <v>0.22448979591836735</v>
      </c>
      <c r="U9" s="2">
        <v>30</v>
      </c>
      <c r="V9" s="7">
        <f t="shared" si="9"/>
        <v>0.8</v>
      </c>
      <c r="W9" s="2">
        <v>16</v>
      </c>
      <c r="X9" s="7">
        <f t="shared" si="10"/>
        <v>0.32653061224489793</v>
      </c>
    </row>
    <row r="10" spans="1:24" x14ac:dyDescent="0.25">
      <c r="A10" s="2" t="s">
        <v>2</v>
      </c>
      <c r="B10" s="2" t="s">
        <v>14</v>
      </c>
      <c r="C10" s="30">
        <v>1449</v>
      </c>
      <c r="D10" s="30">
        <f t="shared" si="0"/>
        <v>724.5</v>
      </c>
      <c r="E10" s="30">
        <v>1611</v>
      </c>
      <c r="F10" s="30">
        <f t="shared" si="1"/>
        <v>805.5</v>
      </c>
      <c r="G10" s="2">
        <v>739</v>
      </c>
      <c r="H10" s="7">
        <f t="shared" si="2"/>
        <v>1.0200138026224983</v>
      </c>
      <c r="I10" s="2">
        <v>683</v>
      </c>
      <c r="J10" s="7">
        <f t="shared" si="3"/>
        <v>0.94271911663216013</v>
      </c>
      <c r="K10" s="2">
        <v>580</v>
      </c>
      <c r="L10" s="7">
        <f t="shared" si="4"/>
        <v>0.72004965859714465</v>
      </c>
      <c r="M10" s="2">
        <v>457</v>
      </c>
      <c r="N10" s="7">
        <f t="shared" si="5"/>
        <v>0.63077984817115251</v>
      </c>
      <c r="O10" s="2">
        <v>358</v>
      </c>
      <c r="P10" s="7">
        <f t="shared" si="6"/>
        <v>0.44444444444444442</v>
      </c>
      <c r="Q10" s="2">
        <v>1200</v>
      </c>
      <c r="R10" s="7">
        <f t="shared" si="7"/>
        <v>1.6563146997929608</v>
      </c>
      <c r="S10" s="2">
        <v>531</v>
      </c>
      <c r="T10" s="7">
        <f t="shared" si="8"/>
        <v>0.65921787709497204</v>
      </c>
      <c r="U10" s="2">
        <v>572</v>
      </c>
      <c r="V10" s="7">
        <f t="shared" si="9"/>
        <v>0.78951000690131123</v>
      </c>
      <c r="W10" s="2">
        <v>530</v>
      </c>
      <c r="X10" s="7">
        <f t="shared" si="10"/>
        <v>0.65797641216635627</v>
      </c>
    </row>
    <row r="11" spans="1:24" x14ac:dyDescent="0.25">
      <c r="A11" s="2" t="s">
        <v>5</v>
      </c>
      <c r="B11" s="2" t="s">
        <v>15</v>
      </c>
      <c r="C11" s="30">
        <v>145</v>
      </c>
      <c r="D11" s="30">
        <f t="shared" si="0"/>
        <v>72.5</v>
      </c>
      <c r="E11" s="30">
        <v>164</v>
      </c>
      <c r="F11" s="30">
        <f t="shared" si="1"/>
        <v>82</v>
      </c>
      <c r="G11" s="2">
        <v>66</v>
      </c>
      <c r="H11" s="7">
        <f t="shared" si="2"/>
        <v>0.91034482758620694</v>
      </c>
      <c r="I11" s="2">
        <v>56</v>
      </c>
      <c r="J11" s="7">
        <f t="shared" si="3"/>
        <v>0.77241379310344827</v>
      </c>
      <c r="K11" s="2">
        <v>53</v>
      </c>
      <c r="L11" s="7">
        <f t="shared" si="4"/>
        <v>0.64634146341463417</v>
      </c>
      <c r="M11" s="2">
        <v>52</v>
      </c>
      <c r="N11" s="7">
        <f t="shared" si="5"/>
        <v>0.71724137931034482</v>
      </c>
      <c r="O11" s="2">
        <v>54</v>
      </c>
      <c r="P11" s="7">
        <f t="shared" si="6"/>
        <v>0.65853658536585369</v>
      </c>
      <c r="Q11" s="2">
        <v>110</v>
      </c>
      <c r="R11" s="7">
        <f t="shared" si="7"/>
        <v>1.5172413793103448</v>
      </c>
      <c r="S11" s="2">
        <v>55</v>
      </c>
      <c r="T11" s="7">
        <f t="shared" si="8"/>
        <v>0.67073170731707321</v>
      </c>
      <c r="U11" s="2">
        <v>56</v>
      </c>
      <c r="V11" s="7">
        <f t="shared" si="9"/>
        <v>0.77241379310344827</v>
      </c>
      <c r="W11" s="2">
        <v>49</v>
      </c>
      <c r="X11" s="7">
        <f t="shared" si="10"/>
        <v>0.59756097560975607</v>
      </c>
    </row>
    <row r="12" spans="1:24" x14ac:dyDescent="0.25">
      <c r="A12" s="2" t="s">
        <v>4</v>
      </c>
      <c r="B12" s="2" t="s">
        <v>16</v>
      </c>
      <c r="C12" s="30">
        <v>380</v>
      </c>
      <c r="D12" s="30">
        <f t="shared" si="0"/>
        <v>190</v>
      </c>
      <c r="E12" s="30">
        <v>412</v>
      </c>
      <c r="F12" s="30">
        <f t="shared" si="1"/>
        <v>206</v>
      </c>
      <c r="G12" s="2">
        <v>174</v>
      </c>
      <c r="H12" s="7">
        <f t="shared" si="2"/>
        <v>0.91578947368421049</v>
      </c>
      <c r="I12" s="2">
        <v>158</v>
      </c>
      <c r="J12" s="7">
        <f t="shared" si="3"/>
        <v>0.83157894736842108</v>
      </c>
      <c r="K12" s="2">
        <v>126</v>
      </c>
      <c r="L12" s="7">
        <f t="shared" si="4"/>
        <v>0.61165048543689315</v>
      </c>
      <c r="M12" s="2">
        <v>162</v>
      </c>
      <c r="N12" s="7">
        <f t="shared" si="5"/>
        <v>0.85263157894736841</v>
      </c>
      <c r="O12" s="2">
        <v>128</v>
      </c>
      <c r="P12" s="7">
        <f t="shared" si="6"/>
        <v>0.62135922330097082</v>
      </c>
      <c r="Q12" s="2">
        <v>374</v>
      </c>
      <c r="R12" s="7">
        <f t="shared" si="7"/>
        <v>1.9684210526315788</v>
      </c>
      <c r="S12" s="2">
        <v>162</v>
      </c>
      <c r="T12" s="7">
        <f t="shared" si="8"/>
        <v>0.78640776699029125</v>
      </c>
      <c r="U12" s="2">
        <v>174</v>
      </c>
      <c r="V12" s="7">
        <f t="shared" si="9"/>
        <v>0.91578947368421049</v>
      </c>
      <c r="W12" s="2">
        <v>166</v>
      </c>
      <c r="X12" s="7">
        <f t="shared" si="10"/>
        <v>0.80582524271844658</v>
      </c>
    </row>
    <row r="13" spans="1:24" x14ac:dyDescent="0.25">
      <c r="A13" s="2" t="s">
        <v>3</v>
      </c>
      <c r="B13" s="2" t="s">
        <v>17</v>
      </c>
      <c r="C13" s="30">
        <v>633</v>
      </c>
      <c r="D13" s="30">
        <f t="shared" si="0"/>
        <v>316.5</v>
      </c>
      <c r="E13" s="30">
        <v>646</v>
      </c>
      <c r="F13" s="30">
        <f t="shared" si="1"/>
        <v>323</v>
      </c>
      <c r="G13" s="2">
        <v>224</v>
      </c>
      <c r="H13" s="7">
        <f t="shared" si="2"/>
        <v>0.70774091627172198</v>
      </c>
      <c r="I13" s="2">
        <v>197</v>
      </c>
      <c r="J13" s="7">
        <f t="shared" si="3"/>
        <v>0.62243285939968407</v>
      </c>
      <c r="K13" s="2">
        <v>210</v>
      </c>
      <c r="L13" s="7">
        <f t="shared" si="4"/>
        <v>0.65015479876160986</v>
      </c>
      <c r="M13" s="2">
        <v>175</v>
      </c>
      <c r="N13" s="7">
        <f t="shared" si="5"/>
        <v>0.55292259083728279</v>
      </c>
      <c r="O13" s="2">
        <v>164</v>
      </c>
      <c r="P13" s="7">
        <f t="shared" si="6"/>
        <v>0.50773993808049533</v>
      </c>
      <c r="Q13" s="2">
        <v>398</v>
      </c>
      <c r="R13" s="7">
        <f t="shared" si="7"/>
        <v>1.2575039494470774</v>
      </c>
      <c r="S13" s="2">
        <v>199</v>
      </c>
      <c r="T13" s="7">
        <f t="shared" si="8"/>
        <v>0.61609907120743035</v>
      </c>
      <c r="U13" s="2">
        <v>171</v>
      </c>
      <c r="V13" s="7">
        <f t="shared" si="9"/>
        <v>0.54028436018957349</v>
      </c>
      <c r="W13" s="2">
        <v>187</v>
      </c>
      <c r="X13" s="7">
        <f t="shared" si="10"/>
        <v>0.57894736842105265</v>
      </c>
    </row>
    <row r="14" spans="1:24" x14ac:dyDescent="0.25">
      <c r="A14" s="2" t="s">
        <v>3</v>
      </c>
      <c r="B14" s="2" t="s">
        <v>18</v>
      </c>
      <c r="C14" s="30">
        <v>166</v>
      </c>
      <c r="D14" s="30">
        <f t="shared" si="0"/>
        <v>83</v>
      </c>
      <c r="E14" s="30">
        <v>219</v>
      </c>
      <c r="F14" s="30">
        <f t="shared" si="1"/>
        <v>109.5</v>
      </c>
      <c r="G14" s="2">
        <v>96</v>
      </c>
      <c r="H14" s="7">
        <f t="shared" si="2"/>
        <v>1.1566265060240963</v>
      </c>
      <c r="I14" s="2">
        <v>60</v>
      </c>
      <c r="J14" s="7">
        <f t="shared" si="3"/>
        <v>0.72289156626506024</v>
      </c>
      <c r="K14" s="2">
        <v>71</v>
      </c>
      <c r="L14" s="7">
        <f t="shared" si="4"/>
        <v>0.64840182648401823</v>
      </c>
      <c r="M14" s="2">
        <v>70</v>
      </c>
      <c r="N14" s="7">
        <f t="shared" si="5"/>
        <v>0.84337349397590367</v>
      </c>
      <c r="O14" s="2">
        <v>70</v>
      </c>
      <c r="P14" s="7">
        <f t="shared" si="6"/>
        <v>0.63926940639269403</v>
      </c>
      <c r="Q14" s="2">
        <v>158</v>
      </c>
      <c r="R14" s="7">
        <f t="shared" si="7"/>
        <v>1.9036144578313252</v>
      </c>
      <c r="S14" s="2">
        <v>67</v>
      </c>
      <c r="T14" s="7">
        <f t="shared" si="8"/>
        <v>0.61187214611872143</v>
      </c>
      <c r="U14" s="2">
        <v>74</v>
      </c>
      <c r="V14" s="7">
        <f t="shared" si="9"/>
        <v>0.89156626506024095</v>
      </c>
      <c r="W14" s="2">
        <v>70</v>
      </c>
      <c r="X14" s="7">
        <f t="shared" si="10"/>
        <v>0.63926940639269403</v>
      </c>
    </row>
    <row r="15" spans="1:24" x14ac:dyDescent="0.25">
      <c r="A15" s="2" t="s">
        <v>5</v>
      </c>
      <c r="B15" s="2" t="s">
        <v>19</v>
      </c>
      <c r="C15" s="30">
        <v>109</v>
      </c>
      <c r="D15" s="30">
        <f t="shared" si="0"/>
        <v>54.5</v>
      </c>
      <c r="E15" s="30">
        <v>127</v>
      </c>
      <c r="F15" s="30">
        <f t="shared" si="1"/>
        <v>63.5</v>
      </c>
      <c r="G15" s="2">
        <v>62</v>
      </c>
      <c r="H15" s="7">
        <f t="shared" si="2"/>
        <v>1.1376146788990826</v>
      </c>
      <c r="I15" s="2">
        <v>57</v>
      </c>
      <c r="J15" s="7">
        <f t="shared" si="3"/>
        <v>1.0458715596330275</v>
      </c>
      <c r="K15" s="2">
        <v>65</v>
      </c>
      <c r="L15" s="7">
        <f t="shared" si="4"/>
        <v>1.0236220472440944</v>
      </c>
      <c r="M15" s="2">
        <v>47</v>
      </c>
      <c r="N15" s="7">
        <f t="shared" si="5"/>
        <v>0.86238532110091748</v>
      </c>
      <c r="O15" s="2">
        <v>66</v>
      </c>
      <c r="P15" s="7">
        <f t="shared" si="6"/>
        <v>1.0393700787401574</v>
      </c>
      <c r="Q15" s="2">
        <v>108</v>
      </c>
      <c r="R15" s="7">
        <f t="shared" si="7"/>
        <v>1.9816513761467891</v>
      </c>
      <c r="S15" s="2">
        <v>77</v>
      </c>
      <c r="T15" s="7">
        <f t="shared" si="8"/>
        <v>1.2125984251968505</v>
      </c>
      <c r="U15" s="2">
        <v>44</v>
      </c>
      <c r="V15" s="7">
        <f t="shared" si="9"/>
        <v>0.80733944954128445</v>
      </c>
      <c r="W15" s="2">
        <v>51</v>
      </c>
      <c r="X15" s="7">
        <f t="shared" si="10"/>
        <v>0.80314960629921262</v>
      </c>
    </row>
    <row r="16" spans="1:24" x14ac:dyDescent="0.25">
      <c r="A16" s="2" t="s">
        <v>2</v>
      </c>
      <c r="B16" s="2" t="s">
        <v>20</v>
      </c>
      <c r="C16" s="30">
        <v>203</v>
      </c>
      <c r="D16" s="30">
        <f t="shared" si="0"/>
        <v>101.5</v>
      </c>
      <c r="E16" s="30">
        <v>213</v>
      </c>
      <c r="F16" s="30">
        <f t="shared" si="1"/>
        <v>106.5</v>
      </c>
      <c r="G16" s="2">
        <v>118</v>
      </c>
      <c r="H16" s="7">
        <f t="shared" si="2"/>
        <v>1.1625615763546797</v>
      </c>
      <c r="I16" s="2">
        <v>110</v>
      </c>
      <c r="J16" s="7">
        <f t="shared" si="3"/>
        <v>1.083743842364532</v>
      </c>
      <c r="K16" s="2">
        <v>103</v>
      </c>
      <c r="L16" s="7">
        <f t="shared" si="4"/>
        <v>0.96713615023474175</v>
      </c>
      <c r="M16" s="2">
        <v>83</v>
      </c>
      <c r="N16" s="7">
        <f t="shared" si="5"/>
        <v>0.81773399014778325</v>
      </c>
      <c r="O16" s="2">
        <v>80</v>
      </c>
      <c r="P16" s="7">
        <f t="shared" si="6"/>
        <v>0.75117370892018775</v>
      </c>
      <c r="Q16" s="2">
        <v>199</v>
      </c>
      <c r="R16" s="7">
        <f t="shared" si="7"/>
        <v>1.9605911330049262</v>
      </c>
      <c r="S16" s="2">
        <v>99</v>
      </c>
      <c r="T16" s="7">
        <f t="shared" si="8"/>
        <v>0.92957746478873238</v>
      </c>
      <c r="U16" s="2">
        <v>96</v>
      </c>
      <c r="V16" s="7">
        <f t="shared" si="9"/>
        <v>0.94581280788177335</v>
      </c>
      <c r="W16" s="2">
        <v>102</v>
      </c>
      <c r="X16" s="7">
        <f t="shared" si="10"/>
        <v>0.95774647887323938</v>
      </c>
    </row>
    <row r="17" spans="1:24" x14ac:dyDescent="0.25">
      <c r="A17" s="2" t="s">
        <v>5</v>
      </c>
      <c r="B17" s="2" t="s">
        <v>21</v>
      </c>
      <c r="C17" s="30">
        <v>2550</v>
      </c>
      <c r="D17" s="30">
        <f t="shared" si="0"/>
        <v>1275</v>
      </c>
      <c r="E17" s="30">
        <v>2762</v>
      </c>
      <c r="F17" s="30">
        <f t="shared" si="1"/>
        <v>1381</v>
      </c>
      <c r="G17" s="2">
        <v>1084</v>
      </c>
      <c r="H17" s="7">
        <f t="shared" si="2"/>
        <v>0.85019607843137257</v>
      </c>
      <c r="I17" s="2">
        <v>927</v>
      </c>
      <c r="J17" s="7">
        <f t="shared" si="3"/>
        <v>0.72705882352941176</v>
      </c>
      <c r="K17" s="2">
        <v>840</v>
      </c>
      <c r="L17" s="7">
        <f t="shared" si="4"/>
        <v>0.60825488776249093</v>
      </c>
      <c r="M17" s="2">
        <v>901</v>
      </c>
      <c r="N17" s="7">
        <f t="shared" si="5"/>
        <v>0.70666666666666667</v>
      </c>
      <c r="O17" s="2">
        <v>717</v>
      </c>
      <c r="P17" s="7">
        <f t="shared" si="6"/>
        <v>0.51918899348298331</v>
      </c>
      <c r="Q17" s="2">
        <v>1916</v>
      </c>
      <c r="R17" s="7">
        <f t="shared" si="7"/>
        <v>1.5027450980392156</v>
      </c>
      <c r="S17" s="2">
        <v>798</v>
      </c>
      <c r="T17" s="7">
        <f t="shared" si="8"/>
        <v>0.57784214337436635</v>
      </c>
      <c r="U17" s="2">
        <v>845</v>
      </c>
      <c r="V17" s="7">
        <f t="shared" si="9"/>
        <v>0.66274509803921566</v>
      </c>
      <c r="W17" s="2">
        <v>830</v>
      </c>
      <c r="X17" s="7">
        <f t="shared" si="10"/>
        <v>0.60101375814627078</v>
      </c>
    </row>
    <row r="18" spans="1:24" x14ac:dyDescent="0.25">
      <c r="A18" s="2" t="s">
        <v>2</v>
      </c>
      <c r="B18" s="2" t="s">
        <v>22</v>
      </c>
      <c r="C18" s="30">
        <v>5265</v>
      </c>
      <c r="D18" s="30">
        <f t="shared" si="0"/>
        <v>2632.5</v>
      </c>
      <c r="E18" s="30">
        <v>5769</v>
      </c>
      <c r="F18" s="30">
        <f t="shared" si="1"/>
        <v>2884.5</v>
      </c>
      <c r="G18" s="2">
        <v>2326</v>
      </c>
      <c r="H18" s="7">
        <f t="shared" si="2"/>
        <v>0.88357075023741694</v>
      </c>
      <c r="I18" s="2">
        <v>2199</v>
      </c>
      <c r="J18" s="7">
        <f t="shared" si="3"/>
        <v>0.83532763532763532</v>
      </c>
      <c r="K18" s="2">
        <v>2182</v>
      </c>
      <c r="L18" s="7">
        <f t="shared" si="4"/>
        <v>0.75645692494366445</v>
      </c>
      <c r="M18" s="2">
        <v>1708</v>
      </c>
      <c r="N18" s="7">
        <f t="shared" si="5"/>
        <v>0.6488129154795822</v>
      </c>
      <c r="O18" s="2">
        <v>1675</v>
      </c>
      <c r="P18" s="7">
        <f t="shared" si="6"/>
        <v>0.58068989426243711</v>
      </c>
      <c r="Q18" s="2">
        <v>4123</v>
      </c>
      <c r="R18" s="7">
        <f t="shared" si="7"/>
        <v>1.5661918328584996</v>
      </c>
      <c r="S18" s="2">
        <v>2053</v>
      </c>
      <c r="T18" s="7">
        <f t="shared" si="8"/>
        <v>0.71173513607210959</v>
      </c>
      <c r="U18" s="2">
        <v>1636</v>
      </c>
      <c r="V18" s="7">
        <f t="shared" si="9"/>
        <v>0.62146248812915483</v>
      </c>
      <c r="W18" s="2">
        <v>2176</v>
      </c>
      <c r="X18" s="7">
        <f t="shared" si="10"/>
        <v>0.75437684174033626</v>
      </c>
    </row>
    <row r="19" spans="1:24" x14ac:dyDescent="0.25">
      <c r="A19" s="2" t="s">
        <v>5</v>
      </c>
      <c r="B19" s="2" t="s">
        <v>23</v>
      </c>
      <c r="C19" s="30">
        <v>407</v>
      </c>
      <c r="D19" s="30">
        <f t="shared" si="0"/>
        <v>203.5</v>
      </c>
      <c r="E19" s="30">
        <v>428</v>
      </c>
      <c r="F19" s="30">
        <f t="shared" si="1"/>
        <v>214</v>
      </c>
      <c r="G19" s="2">
        <v>217</v>
      </c>
      <c r="H19" s="7">
        <f t="shared" si="2"/>
        <v>1.0663390663390664</v>
      </c>
      <c r="I19" s="2">
        <v>207</v>
      </c>
      <c r="J19" s="7">
        <f t="shared" si="3"/>
        <v>1.0171990171990173</v>
      </c>
      <c r="K19" s="2">
        <v>248</v>
      </c>
      <c r="L19" s="7">
        <f t="shared" si="4"/>
        <v>1.1588785046728971</v>
      </c>
      <c r="M19" s="2">
        <v>174</v>
      </c>
      <c r="N19" s="7">
        <f t="shared" si="5"/>
        <v>0.855036855036855</v>
      </c>
      <c r="O19" s="2">
        <v>198</v>
      </c>
      <c r="P19" s="7">
        <f t="shared" si="6"/>
        <v>0.92523364485981308</v>
      </c>
      <c r="Q19" s="2">
        <v>382</v>
      </c>
      <c r="R19" s="7">
        <f t="shared" si="7"/>
        <v>1.8771498771498771</v>
      </c>
      <c r="S19" s="2">
        <v>226</v>
      </c>
      <c r="T19" s="7">
        <f t="shared" si="8"/>
        <v>1.0560747663551402</v>
      </c>
      <c r="U19" s="2">
        <v>200</v>
      </c>
      <c r="V19" s="7">
        <f t="shared" si="9"/>
        <v>0.98280098280098283</v>
      </c>
      <c r="W19" s="2">
        <v>234</v>
      </c>
      <c r="X19" s="7">
        <f t="shared" si="10"/>
        <v>1.0934579439252337</v>
      </c>
    </row>
    <row r="20" spans="1:24" x14ac:dyDescent="0.25">
      <c r="A20" s="2" t="s">
        <v>4</v>
      </c>
      <c r="B20" s="2" t="s">
        <v>24</v>
      </c>
      <c r="C20" s="30">
        <v>1491</v>
      </c>
      <c r="D20" s="30">
        <f t="shared" si="0"/>
        <v>745.5</v>
      </c>
      <c r="E20" s="30">
        <v>1427</v>
      </c>
      <c r="F20" s="30">
        <f t="shared" si="1"/>
        <v>713.5</v>
      </c>
      <c r="G20" s="2">
        <v>548</v>
      </c>
      <c r="H20" s="7">
        <f t="shared" si="2"/>
        <v>0.73507712944332659</v>
      </c>
      <c r="I20" s="2">
        <v>435</v>
      </c>
      <c r="J20" s="7">
        <f t="shared" si="3"/>
        <v>0.58350100603621735</v>
      </c>
      <c r="K20" s="2">
        <v>490</v>
      </c>
      <c r="L20" s="7">
        <f t="shared" si="4"/>
        <v>0.68675543097407143</v>
      </c>
      <c r="M20" s="2">
        <v>462</v>
      </c>
      <c r="N20" s="7">
        <f t="shared" si="5"/>
        <v>0.61971830985915488</v>
      </c>
      <c r="O20" s="2">
        <v>397</v>
      </c>
      <c r="P20" s="7">
        <f t="shared" si="6"/>
        <v>0.55641205325858445</v>
      </c>
      <c r="Q20" s="2">
        <v>965</v>
      </c>
      <c r="R20" s="7">
        <f t="shared" si="7"/>
        <v>1.2944332662642521</v>
      </c>
      <c r="S20" s="2">
        <v>417</v>
      </c>
      <c r="T20" s="7">
        <f t="shared" si="8"/>
        <v>0.58444288717589343</v>
      </c>
      <c r="U20" s="2">
        <v>492</v>
      </c>
      <c r="V20" s="7">
        <f t="shared" si="9"/>
        <v>0.65995975855130784</v>
      </c>
      <c r="W20" s="2">
        <v>447</v>
      </c>
      <c r="X20" s="7">
        <f t="shared" si="10"/>
        <v>0.62648913805185702</v>
      </c>
    </row>
    <row r="21" spans="1:24" x14ac:dyDescent="0.25">
      <c r="A21" s="2" t="s">
        <v>3</v>
      </c>
      <c r="B21" s="2" t="s">
        <v>25</v>
      </c>
      <c r="C21" s="30">
        <v>390</v>
      </c>
      <c r="D21" s="30">
        <f t="shared" si="0"/>
        <v>195</v>
      </c>
      <c r="E21" s="30">
        <v>530</v>
      </c>
      <c r="F21" s="30">
        <f t="shared" si="1"/>
        <v>265</v>
      </c>
      <c r="G21" s="2">
        <v>195</v>
      </c>
      <c r="H21" s="7">
        <f t="shared" si="2"/>
        <v>1</v>
      </c>
      <c r="I21" s="2">
        <v>190</v>
      </c>
      <c r="J21" s="7">
        <f t="shared" si="3"/>
        <v>0.97435897435897434</v>
      </c>
      <c r="K21" s="2">
        <v>179</v>
      </c>
      <c r="L21" s="7">
        <f t="shared" si="4"/>
        <v>0.67547169811320751</v>
      </c>
      <c r="M21" s="2">
        <v>150</v>
      </c>
      <c r="N21" s="7">
        <f t="shared" si="5"/>
        <v>0.76923076923076927</v>
      </c>
      <c r="O21" s="2">
        <v>118</v>
      </c>
      <c r="P21" s="7">
        <f t="shared" si="6"/>
        <v>0.44528301886792454</v>
      </c>
      <c r="Q21" s="2">
        <v>330</v>
      </c>
      <c r="R21" s="7">
        <f t="shared" si="7"/>
        <v>1.6923076923076923</v>
      </c>
      <c r="S21" s="2">
        <v>143</v>
      </c>
      <c r="T21" s="7">
        <f t="shared" si="8"/>
        <v>0.53962264150943395</v>
      </c>
      <c r="U21" s="2">
        <v>168</v>
      </c>
      <c r="V21" s="7">
        <f t="shared" si="9"/>
        <v>0.86153846153846159</v>
      </c>
      <c r="W21" s="2">
        <v>168</v>
      </c>
      <c r="X21" s="7">
        <f t="shared" si="10"/>
        <v>0.63396226415094337</v>
      </c>
    </row>
    <row r="22" spans="1:24" x14ac:dyDescent="0.25">
      <c r="A22" s="2" t="s">
        <v>2</v>
      </c>
      <c r="B22" s="2" t="s">
        <v>26</v>
      </c>
      <c r="C22" s="30">
        <v>178</v>
      </c>
      <c r="D22" s="30">
        <f t="shared" si="0"/>
        <v>89</v>
      </c>
      <c r="E22" s="30">
        <v>174</v>
      </c>
      <c r="F22" s="30">
        <f t="shared" si="1"/>
        <v>87</v>
      </c>
      <c r="G22" s="2">
        <v>61</v>
      </c>
      <c r="H22" s="7">
        <f t="shared" si="2"/>
        <v>0.6853932584269663</v>
      </c>
      <c r="I22" s="2">
        <v>62</v>
      </c>
      <c r="J22" s="7">
        <f t="shared" si="3"/>
        <v>0.6966292134831461</v>
      </c>
      <c r="K22" s="2">
        <v>59</v>
      </c>
      <c r="L22" s="7">
        <f t="shared" si="4"/>
        <v>0.67816091954022983</v>
      </c>
      <c r="M22" s="2">
        <v>43</v>
      </c>
      <c r="N22" s="7">
        <f t="shared" si="5"/>
        <v>0.48314606741573035</v>
      </c>
      <c r="O22" s="2">
        <v>51</v>
      </c>
      <c r="P22" s="7">
        <f t="shared" si="6"/>
        <v>0.58620689655172409</v>
      </c>
      <c r="Q22" s="2">
        <v>118</v>
      </c>
      <c r="R22" s="7">
        <f t="shared" si="7"/>
        <v>1.3258426966292134</v>
      </c>
      <c r="S22" s="2">
        <v>51</v>
      </c>
      <c r="T22" s="7">
        <f t="shared" si="8"/>
        <v>0.58620689655172409</v>
      </c>
      <c r="U22" s="2">
        <v>61</v>
      </c>
      <c r="V22" s="7">
        <f t="shared" si="9"/>
        <v>0.6853932584269663</v>
      </c>
      <c r="W22" s="2">
        <v>53</v>
      </c>
      <c r="X22" s="7">
        <f t="shared" si="10"/>
        <v>0.60919540229885061</v>
      </c>
    </row>
    <row r="23" spans="1:24" x14ac:dyDescent="0.25">
      <c r="A23" s="2" t="s">
        <v>5</v>
      </c>
      <c r="B23" s="2" t="s">
        <v>27</v>
      </c>
      <c r="C23" s="30">
        <v>59</v>
      </c>
      <c r="D23" s="30">
        <f t="shared" si="0"/>
        <v>29.5</v>
      </c>
      <c r="E23" s="30">
        <v>63</v>
      </c>
      <c r="F23" s="30">
        <f t="shared" si="1"/>
        <v>31.5</v>
      </c>
      <c r="G23" s="2">
        <v>28</v>
      </c>
      <c r="H23" s="7">
        <f t="shared" si="2"/>
        <v>0.94915254237288138</v>
      </c>
      <c r="I23" s="2">
        <v>28</v>
      </c>
      <c r="J23" s="7">
        <f t="shared" si="3"/>
        <v>0.94915254237288138</v>
      </c>
      <c r="K23" s="2">
        <v>24</v>
      </c>
      <c r="L23" s="7">
        <f t="shared" si="4"/>
        <v>0.76190476190476186</v>
      </c>
      <c r="M23" s="2">
        <v>27</v>
      </c>
      <c r="N23" s="7">
        <f t="shared" si="5"/>
        <v>0.9152542372881356</v>
      </c>
      <c r="O23" s="2">
        <v>25</v>
      </c>
      <c r="P23" s="7">
        <f t="shared" si="6"/>
        <v>0.79365079365079361</v>
      </c>
      <c r="Q23" s="2">
        <v>58</v>
      </c>
      <c r="R23" s="7">
        <f t="shared" si="7"/>
        <v>1.9661016949152543</v>
      </c>
      <c r="S23" s="2">
        <v>29</v>
      </c>
      <c r="T23" s="7">
        <f t="shared" si="8"/>
        <v>0.92063492063492058</v>
      </c>
      <c r="U23" s="2">
        <v>25</v>
      </c>
      <c r="V23" s="7">
        <f t="shared" si="9"/>
        <v>0.84745762711864403</v>
      </c>
      <c r="W23" s="2">
        <v>30</v>
      </c>
      <c r="X23" s="7">
        <f t="shared" si="10"/>
        <v>0.95238095238095233</v>
      </c>
    </row>
    <row r="24" spans="1:24" x14ac:dyDescent="0.25">
      <c r="A24" s="2" t="s">
        <v>2</v>
      </c>
      <c r="B24" s="2" t="s">
        <v>28</v>
      </c>
      <c r="C24" s="30">
        <v>443</v>
      </c>
      <c r="D24" s="30">
        <f t="shared" si="0"/>
        <v>221.5</v>
      </c>
      <c r="E24" s="30">
        <v>440</v>
      </c>
      <c r="F24" s="30">
        <f t="shared" si="1"/>
        <v>220</v>
      </c>
      <c r="G24" s="2">
        <v>201</v>
      </c>
      <c r="H24" s="7">
        <f t="shared" si="2"/>
        <v>0.90744920993227995</v>
      </c>
      <c r="I24" s="2">
        <v>185</v>
      </c>
      <c r="J24" s="7">
        <f t="shared" si="3"/>
        <v>0.83521444695259595</v>
      </c>
      <c r="K24" s="2">
        <v>211</v>
      </c>
      <c r="L24" s="7">
        <f t="shared" si="4"/>
        <v>0.95909090909090911</v>
      </c>
      <c r="M24" s="2">
        <v>166</v>
      </c>
      <c r="N24" s="7">
        <f t="shared" si="5"/>
        <v>0.74943566591422117</v>
      </c>
      <c r="O24" s="2">
        <v>175</v>
      </c>
      <c r="P24" s="7">
        <f t="shared" si="6"/>
        <v>0.79545454545454541</v>
      </c>
      <c r="Q24" s="2">
        <v>374</v>
      </c>
      <c r="R24" s="7">
        <f t="shared" si="7"/>
        <v>1.6884875846501128</v>
      </c>
      <c r="S24" s="2">
        <v>213</v>
      </c>
      <c r="T24" s="7">
        <f t="shared" si="8"/>
        <v>0.96818181818181814</v>
      </c>
      <c r="U24" s="2">
        <v>171</v>
      </c>
      <c r="V24" s="7">
        <f t="shared" si="9"/>
        <v>0.77200902934537241</v>
      </c>
      <c r="W24" s="2">
        <v>199</v>
      </c>
      <c r="X24" s="7">
        <f t="shared" si="10"/>
        <v>0.90454545454545454</v>
      </c>
    </row>
    <row r="25" spans="1:24" x14ac:dyDescent="0.25">
      <c r="A25" s="2" t="s">
        <v>5</v>
      </c>
      <c r="B25" s="2" t="s">
        <v>29</v>
      </c>
      <c r="C25" s="30">
        <v>86</v>
      </c>
      <c r="D25" s="30">
        <f t="shared" si="0"/>
        <v>43</v>
      </c>
      <c r="E25" s="30">
        <v>102</v>
      </c>
      <c r="F25" s="30">
        <f t="shared" si="1"/>
        <v>51</v>
      </c>
      <c r="G25" s="2">
        <v>35</v>
      </c>
      <c r="H25" s="7">
        <f t="shared" si="2"/>
        <v>0.81395348837209303</v>
      </c>
      <c r="I25" s="2">
        <v>28</v>
      </c>
      <c r="J25" s="7">
        <f t="shared" si="3"/>
        <v>0.65116279069767447</v>
      </c>
      <c r="K25" s="2">
        <v>42</v>
      </c>
      <c r="L25" s="7">
        <f t="shared" si="4"/>
        <v>0.82352941176470584</v>
      </c>
      <c r="M25" s="2">
        <v>31</v>
      </c>
      <c r="N25" s="7">
        <f t="shared" si="5"/>
        <v>0.72093023255813948</v>
      </c>
      <c r="O25" s="2">
        <v>34</v>
      </c>
      <c r="P25" s="7">
        <f t="shared" si="6"/>
        <v>0.66666666666666663</v>
      </c>
      <c r="Q25" s="2">
        <v>74</v>
      </c>
      <c r="R25" s="7">
        <f t="shared" si="7"/>
        <v>1.7209302325581395</v>
      </c>
      <c r="S25" s="2">
        <v>43</v>
      </c>
      <c r="T25" s="7">
        <f t="shared" si="8"/>
        <v>0.84313725490196079</v>
      </c>
      <c r="U25" s="2">
        <v>28</v>
      </c>
      <c r="V25" s="7">
        <f t="shared" si="9"/>
        <v>0.65116279069767447</v>
      </c>
      <c r="W25" s="2">
        <v>42</v>
      </c>
      <c r="X25" s="7">
        <f t="shared" si="10"/>
        <v>0.82352941176470584</v>
      </c>
    </row>
    <row r="26" spans="1:24" x14ac:dyDescent="0.25">
      <c r="A26" s="2" t="s">
        <v>3</v>
      </c>
      <c r="B26" s="2" t="s">
        <v>30</v>
      </c>
      <c r="C26" s="30">
        <v>259</v>
      </c>
      <c r="D26" s="30">
        <f t="shared" si="0"/>
        <v>129.5</v>
      </c>
      <c r="E26" s="30">
        <v>321</v>
      </c>
      <c r="F26" s="30">
        <f t="shared" si="1"/>
        <v>160.5</v>
      </c>
      <c r="G26" s="2">
        <v>112</v>
      </c>
      <c r="H26" s="7">
        <f t="shared" si="2"/>
        <v>0.86486486486486491</v>
      </c>
      <c r="I26" s="2">
        <v>88</v>
      </c>
      <c r="J26" s="7">
        <f t="shared" si="3"/>
        <v>0.67953667953667951</v>
      </c>
      <c r="K26" s="2">
        <v>100</v>
      </c>
      <c r="L26" s="7">
        <f t="shared" si="4"/>
        <v>0.62305295950155759</v>
      </c>
      <c r="M26" s="2">
        <v>94</v>
      </c>
      <c r="N26" s="7">
        <f t="shared" si="5"/>
        <v>0.72586872586872586</v>
      </c>
      <c r="O26" s="2">
        <v>97</v>
      </c>
      <c r="P26" s="7">
        <f t="shared" si="6"/>
        <v>0.60436137071651086</v>
      </c>
      <c r="Q26" s="2">
        <v>189</v>
      </c>
      <c r="R26" s="7">
        <f t="shared" si="7"/>
        <v>1.4594594594594594</v>
      </c>
      <c r="S26" s="2">
        <v>95</v>
      </c>
      <c r="T26" s="7">
        <f t="shared" si="8"/>
        <v>0.59190031152647971</v>
      </c>
      <c r="U26" s="2">
        <v>95</v>
      </c>
      <c r="V26" s="7">
        <f t="shared" si="9"/>
        <v>0.73359073359073357</v>
      </c>
      <c r="W26" s="2">
        <v>108</v>
      </c>
      <c r="X26" s="7">
        <f t="shared" si="10"/>
        <v>0.67289719626168221</v>
      </c>
    </row>
    <row r="27" spans="1:24" x14ac:dyDescent="0.25">
      <c r="A27" s="2" t="s">
        <v>2</v>
      </c>
      <c r="B27" s="2" t="s">
        <v>31</v>
      </c>
      <c r="C27" s="30">
        <v>271</v>
      </c>
      <c r="D27" s="30">
        <f t="shared" si="0"/>
        <v>135.5</v>
      </c>
      <c r="E27" s="30">
        <v>322</v>
      </c>
      <c r="F27" s="30">
        <f t="shared" si="1"/>
        <v>161</v>
      </c>
      <c r="G27" s="2">
        <v>113</v>
      </c>
      <c r="H27" s="7">
        <f t="shared" si="2"/>
        <v>0.83394833948339486</v>
      </c>
      <c r="I27" s="2">
        <v>116</v>
      </c>
      <c r="J27" s="7">
        <f t="shared" si="3"/>
        <v>0.85608856088560881</v>
      </c>
      <c r="K27" s="2">
        <v>96</v>
      </c>
      <c r="L27" s="7">
        <f t="shared" si="4"/>
        <v>0.59627329192546585</v>
      </c>
      <c r="M27" s="2">
        <v>98</v>
      </c>
      <c r="N27" s="7">
        <f t="shared" si="5"/>
        <v>0.7232472324723247</v>
      </c>
      <c r="O27" s="2">
        <v>78</v>
      </c>
      <c r="P27" s="7">
        <f t="shared" si="6"/>
        <v>0.48447204968944102</v>
      </c>
      <c r="Q27" s="2">
        <v>170</v>
      </c>
      <c r="R27" s="7">
        <f t="shared" si="7"/>
        <v>1.2546125461254614</v>
      </c>
      <c r="S27" s="2">
        <v>86</v>
      </c>
      <c r="T27" s="7">
        <f t="shared" si="8"/>
        <v>0.53416149068322982</v>
      </c>
      <c r="U27" s="2">
        <v>77</v>
      </c>
      <c r="V27" s="7">
        <f t="shared" si="9"/>
        <v>0.56826568265682653</v>
      </c>
      <c r="W27" s="2">
        <v>97</v>
      </c>
      <c r="X27" s="7">
        <f t="shared" si="10"/>
        <v>0.60248447204968947</v>
      </c>
    </row>
    <row r="28" spans="1:24" x14ac:dyDescent="0.25">
      <c r="A28" s="2" t="s">
        <v>4</v>
      </c>
      <c r="B28" s="2" t="s">
        <v>32</v>
      </c>
      <c r="C28" s="30">
        <v>128</v>
      </c>
      <c r="D28" s="30">
        <f t="shared" si="0"/>
        <v>64</v>
      </c>
      <c r="E28" s="30">
        <v>184</v>
      </c>
      <c r="F28" s="30">
        <f t="shared" si="1"/>
        <v>92</v>
      </c>
      <c r="G28" s="2">
        <v>73</v>
      </c>
      <c r="H28" s="7">
        <f t="shared" si="2"/>
        <v>1.140625</v>
      </c>
      <c r="I28" s="2">
        <v>68</v>
      </c>
      <c r="J28" s="7">
        <f t="shared" si="3"/>
        <v>1.0625</v>
      </c>
      <c r="K28" s="2">
        <v>65</v>
      </c>
      <c r="L28" s="7">
        <f t="shared" si="4"/>
        <v>0.70652173913043481</v>
      </c>
      <c r="M28" s="2">
        <v>61</v>
      </c>
      <c r="N28" s="7">
        <f t="shared" si="5"/>
        <v>0.953125</v>
      </c>
      <c r="O28" s="2">
        <v>57</v>
      </c>
      <c r="P28" s="7">
        <f t="shared" si="6"/>
        <v>0.61956521739130432</v>
      </c>
      <c r="Q28" s="2">
        <v>136</v>
      </c>
      <c r="R28" s="7">
        <f t="shared" si="7"/>
        <v>2.125</v>
      </c>
      <c r="S28" s="2">
        <v>61</v>
      </c>
      <c r="T28" s="7">
        <f t="shared" si="8"/>
        <v>0.66304347826086951</v>
      </c>
      <c r="U28" s="2">
        <v>62</v>
      </c>
      <c r="V28" s="7">
        <f t="shared" si="9"/>
        <v>0.96875</v>
      </c>
      <c r="W28" s="2">
        <v>61</v>
      </c>
      <c r="X28" s="7">
        <f t="shared" si="10"/>
        <v>0.66304347826086951</v>
      </c>
    </row>
    <row r="29" spans="1:24" x14ac:dyDescent="0.25">
      <c r="A29" s="2" t="s">
        <v>5</v>
      </c>
      <c r="B29" s="2" t="s">
        <v>33</v>
      </c>
      <c r="C29" s="30">
        <v>429</v>
      </c>
      <c r="D29" s="30">
        <f t="shared" si="0"/>
        <v>214.5</v>
      </c>
      <c r="E29" s="30">
        <v>427</v>
      </c>
      <c r="F29" s="30">
        <f t="shared" si="1"/>
        <v>213.5</v>
      </c>
      <c r="G29" s="2">
        <v>169</v>
      </c>
      <c r="H29" s="7">
        <f t="shared" si="2"/>
        <v>0.78787878787878785</v>
      </c>
      <c r="I29" s="2">
        <v>169</v>
      </c>
      <c r="J29" s="7">
        <f t="shared" si="3"/>
        <v>0.78787878787878785</v>
      </c>
      <c r="K29" s="2">
        <v>123</v>
      </c>
      <c r="L29" s="7">
        <f t="shared" si="4"/>
        <v>0.57611241217798592</v>
      </c>
      <c r="M29" s="2">
        <v>150</v>
      </c>
      <c r="N29" s="7">
        <f t="shared" si="5"/>
        <v>0.69930069930069927</v>
      </c>
      <c r="O29" s="2">
        <v>98</v>
      </c>
      <c r="P29" s="7">
        <f t="shared" si="6"/>
        <v>0.45901639344262296</v>
      </c>
      <c r="Q29" s="2">
        <v>278</v>
      </c>
      <c r="R29" s="7">
        <f t="shared" si="7"/>
        <v>1.2960372960372961</v>
      </c>
      <c r="S29" s="2">
        <v>90</v>
      </c>
      <c r="T29" s="7">
        <f t="shared" si="8"/>
        <v>0.42154566744730682</v>
      </c>
      <c r="U29" s="2">
        <v>149</v>
      </c>
      <c r="V29" s="7">
        <f t="shared" si="9"/>
        <v>0.69463869463869465</v>
      </c>
      <c r="W29" s="2">
        <v>120</v>
      </c>
      <c r="X29" s="7">
        <f t="shared" si="10"/>
        <v>0.56206088992974235</v>
      </c>
    </row>
    <row r="30" spans="1:24" x14ac:dyDescent="0.25">
      <c r="A30" s="2" t="s">
        <v>2</v>
      </c>
      <c r="B30" s="2" t="s">
        <v>34</v>
      </c>
      <c r="C30" s="30">
        <v>1820</v>
      </c>
      <c r="D30" s="30">
        <f t="shared" si="0"/>
        <v>910</v>
      </c>
      <c r="E30" s="30">
        <v>1788</v>
      </c>
      <c r="F30" s="30">
        <f t="shared" si="1"/>
        <v>894</v>
      </c>
      <c r="G30" s="2">
        <v>765</v>
      </c>
      <c r="H30" s="7">
        <f t="shared" si="2"/>
        <v>0.84065934065934067</v>
      </c>
      <c r="I30" s="2">
        <v>603</v>
      </c>
      <c r="J30" s="7">
        <f t="shared" si="3"/>
        <v>0.66263736263736261</v>
      </c>
      <c r="K30" s="2">
        <v>696</v>
      </c>
      <c r="L30" s="7">
        <f t="shared" si="4"/>
        <v>0.77852348993288589</v>
      </c>
      <c r="M30" s="2">
        <v>533</v>
      </c>
      <c r="N30" s="7">
        <f t="shared" si="5"/>
        <v>0.58571428571428574</v>
      </c>
      <c r="O30" s="2">
        <v>512</v>
      </c>
      <c r="P30" s="7">
        <f t="shared" si="6"/>
        <v>0.57270693512304249</v>
      </c>
      <c r="Q30" s="2">
        <v>1306</v>
      </c>
      <c r="R30" s="7">
        <f t="shared" si="7"/>
        <v>1.4351648351648352</v>
      </c>
      <c r="S30" s="2">
        <v>690</v>
      </c>
      <c r="T30" s="7">
        <f t="shared" si="8"/>
        <v>0.77181208053691275</v>
      </c>
      <c r="U30" s="2">
        <v>633</v>
      </c>
      <c r="V30" s="7">
        <f t="shared" si="9"/>
        <v>0.69560439560439558</v>
      </c>
      <c r="W30" s="2">
        <v>768</v>
      </c>
      <c r="X30" s="7">
        <f t="shared" si="10"/>
        <v>0.85906040268456374</v>
      </c>
    </row>
    <row r="31" spans="1:24" x14ac:dyDescent="0.25">
      <c r="A31" s="2" t="s">
        <v>2</v>
      </c>
      <c r="B31" s="2" t="s">
        <v>35</v>
      </c>
      <c r="C31" s="30">
        <v>368</v>
      </c>
      <c r="D31" s="30">
        <f t="shared" si="0"/>
        <v>184</v>
      </c>
      <c r="E31" s="30">
        <v>409</v>
      </c>
      <c r="F31" s="30">
        <f t="shared" si="1"/>
        <v>204.5</v>
      </c>
      <c r="G31" s="2">
        <v>186</v>
      </c>
      <c r="H31" s="7">
        <f t="shared" si="2"/>
        <v>1.0108695652173914</v>
      </c>
      <c r="I31" s="2">
        <v>164</v>
      </c>
      <c r="J31" s="7">
        <f t="shared" si="3"/>
        <v>0.89130434782608692</v>
      </c>
      <c r="K31" s="2">
        <v>148</v>
      </c>
      <c r="L31" s="7">
        <f t="shared" si="4"/>
        <v>0.72371638141809291</v>
      </c>
      <c r="M31" s="2">
        <v>175</v>
      </c>
      <c r="N31" s="7">
        <f t="shared" si="5"/>
        <v>0.95108695652173914</v>
      </c>
      <c r="O31" s="2">
        <v>127</v>
      </c>
      <c r="P31" s="7">
        <f t="shared" si="6"/>
        <v>0.62102689486552565</v>
      </c>
      <c r="Q31" s="2">
        <v>341</v>
      </c>
      <c r="R31" s="7">
        <f t="shared" si="7"/>
        <v>1.8532608695652173</v>
      </c>
      <c r="S31" s="2">
        <v>132</v>
      </c>
      <c r="T31" s="7">
        <f t="shared" si="8"/>
        <v>0.6454767726161369</v>
      </c>
      <c r="U31" s="2">
        <v>179</v>
      </c>
      <c r="V31" s="7">
        <f t="shared" si="9"/>
        <v>0.97282608695652173</v>
      </c>
      <c r="W31" s="2">
        <v>146</v>
      </c>
      <c r="X31" s="7">
        <f t="shared" si="10"/>
        <v>0.71393643031784837</v>
      </c>
    </row>
    <row r="32" spans="1:24" x14ac:dyDescent="0.25">
      <c r="A32" s="2" t="s">
        <v>2</v>
      </c>
      <c r="B32" s="2" t="s">
        <v>36</v>
      </c>
      <c r="C32" s="30">
        <v>147</v>
      </c>
      <c r="D32" s="30">
        <f t="shared" si="0"/>
        <v>73.5</v>
      </c>
      <c r="E32" s="30">
        <v>161</v>
      </c>
      <c r="F32" s="30">
        <f t="shared" si="1"/>
        <v>80.5</v>
      </c>
      <c r="G32" s="2">
        <v>72</v>
      </c>
      <c r="H32" s="7">
        <f t="shared" si="2"/>
        <v>0.97959183673469385</v>
      </c>
      <c r="I32" s="2">
        <v>72</v>
      </c>
      <c r="J32" s="7">
        <f t="shared" si="3"/>
        <v>0.97959183673469385</v>
      </c>
      <c r="K32" s="2">
        <v>68</v>
      </c>
      <c r="L32" s="7">
        <f t="shared" si="4"/>
        <v>0.84472049689440998</v>
      </c>
      <c r="M32" s="2">
        <v>60</v>
      </c>
      <c r="N32" s="7">
        <f t="shared" si="5"/>
        <v>0.81632653061224492</v>
      </c>
      <c r="O32" s="2">
        <v>49</v>
      </c>
      <c r="P32" s="7">
        <f t="shared" si="6"/>
        <v>0.60869565217391308</v>
      </c>
      <c r="Q32" s="2">
        <v>124</v>
      </c>
      <c r="R32" s="7">
        <f t="shared" si="7"/>
        <v>1.6870748299319729</v>
      </c>
      <c r="S32" s="2">
        <v>60</v>
      </c>
      <c r="T32" s="7">
        <f t="shared" si="8"/>
        <v>0.74534161490683226</v>
      </c>
      <c r="U32" s="2">
        <v>62</v>
      </c>
      <c r="V32" s="7">
        <f t="shared" si="9"/>
        <v>0.84353741496598644</v>
      </c>
      <c r="W32" s="2">
        <v>63</v>
      </c>
      <c r="X32" s="7">
        <f t="shared" si="10"/>
        <v>0.78260869565217395</v>
      </c>
    </row>
    <row r="33" spans="1:24" x14ac:dyDescent="0.25">
      <c r="A33" s="2" t="s">
        <v>5</v>
      </c>
      <c r="B33" s="2" t="s">
        <v>37</v>
      </c>
      <c r="C33" s="30">
        <v>130</v>
      </c>
      <c r="D33" s="30">
        <f t="shared" si="0"/>
        <v>65</v>
      </c>
      <c r="E33" s="30">
        <v>150</v>
      </c>
      <c r="F33" s="30">
        <f t="shared" si="1"/>
        <v>75</v>
      </c>
      <c r="G33" s="2">
        <v>62</v>
      </c>
      <c r="H33" s="7">
        <f t="shared" si="2"/>
        <v>0.9538461538461539</v>
      </c>
      <c r="I33" s="2">
        <v>46</v>
      </c>
      <c r="J33" s="7">
        <f t="shared" si="3"/>
        <v>0.70769230769230773</v>
      </c>
      <c r="K33" s="2">
        <v>55</v>
      </c>
      <c r="L33" s="7">
        <f t="shared" si="4"/>
        <v>0.73333333333333328</v>
      </c>
      <c r="M33" s="2">
        <v>46</v>
      </c>
      <c r="N33" s="7">
        <f t="shared" si="5"/>
        <v>0.70769230769230773</v>
      </c>
      <c r="O33" s="2">
        <v>44</v>
      </c>
      <c r="P33" s="7">
        <f t="shared" si="6"/>
        <v>0.58666666666666667</v>
      </c>
      <c r="Q33" s="2">
        <v>110</v>
      </c>
      <c r="R33" s="7">
        <f t="shared" si="7"/>
        <v>1.6923076923076923</v>
      </c>
      <c r="S33" s="2">
        <v>43</v>
      </c>
      <c r="T33" s="7">
        <f t="shared" si="8"/>
        <v>0.57333333333333336</v>
      </c>
      <c r="U33" s="2">
        <v>43</v>
      </c>
      <c r="V33" s="7">
        <f t="shared" si="9"/>
        <v>0.66153846153846152</v>
      </c>
      <c r="W33" s="2">
        <v>60</v>
      </c>
      <c r="X33" s="7">
        <f t="shared" si="10"/>
        <v>0.8</v>
      </c>
    </row>
    <row r="34" spans="1:24" x14ac:dyDescent="0.25">
      <c r="A34" s="2" t="s">
        <v>5</v>
      </c>
      <c r="B34" s="2" t="s">
        <v>38</v>
      </c>
      <c r="C34" s="30">
        <v>118</v>
      </c>
      <c r="D34" s="30">
        <f t="shared" si="0"/>
        <v>59</v>
      </c>
      <c r="E34" s="30">
        <v>150</v>
      </c>
      <c r="F34" s="30">
        <f t="shared" si="1"/>
        <v>75</v>
      </c>
      <c r="G34" s="2">
        <v>52</v>
      </c>
      <c r="H34" s="7">
        <f t="shared" si="2"/>
        <v>0.88135593220338981</v>
      </c>
      <c r="I34" s="2">
        <v>49</v>
      </c>
      <c r="J34" s="7">
        <f t="shared" si="3"/>
        <v>0.83050847457627119</v>
      </c>
      <c r="K34" s="2">
        <v>48</v>
      </c>
      <c r="L34" s="7">
        <f t="shared" si="4"/>
        <v>0.64</v>
      </c>
      <c r="M34" s="2">
        <v>47</v>
      </c>
      <c r="N34" s="7">
        <f t="shared" si="5"/>
        <v>0.79661016949152541</v>
      </c>
      <c r="O34" s="2">
        <v>49</v>
      </c>
      <c r="P34" s="7">
        <f t="shared" si="6"/>
        <v>0.65333333333333332</v>
      </c>
      <c r="Q34" s="2">
        <v>83</v>
      </c>
      <c r="R34" s="7">
        <f t="shared" si="7"/>
        <v>1.4067796610169492</v>
      </c>
      <c r="S34" s="2">
        <v>47</v>
      </c>
      <c r="T34" s="7">
        <f t="shared" si="8"/>
        <v>0.62666666666666671</v>
      </c>
      <c r="U34" s="2">
        <v>44</v>
      </c>
      <c r="V34" s="7">
        <f t="shared" si="9"/>
        <v>0.74576271186440679</v>
      </c>
      <c r="W34" s="2">
        <v>46</v>
      </c>
      <c r="X34" s="7">
        <f t="shared" si="10"/>
        <v>0.61333333333333329</v>
      </c>
    </row>
    <row r="35" spans="1:24" x14ac:dyDescent="0.25">
      <c r="A35" s="2" t="s">
        <v>5</v>
      </c>
      <c r="B35" s="2" t="s">
        <v>39</v>
      </c>
      <c r="C35" s="30">
        <v>179</v>
      </c>
      <c r="D35" s="30">
        <f t="shared" si="0"/>
        <v>89.5</v>
      </c>
      <c r="E35" s="30">
        <v>210</v>
      </c>
      <c r="F35" s="30">
        <f t="shared" si="1"/>
        <v>105</v>
      </c>
      <c r="G35" s="2">
        <v>79</v>
      </c>
      <c r="H35" s="7">
        <f t="shared" si="2"/>
        <v>0.88268156424581001</v>
      </c>
      <c r="I35" s="2">
        <v>64</v>
      </c>
      <c r="J35" s="7">
        <f t="shared" si="3"/>
        <v>0.71508379888268159</v>
      </c>
      <c r="K35" s="2">
        <v>96</v>
      </c>
      <c r="L35" s="7">
        <f t="shared" si="4"/>
        <v>0.91428571428571426</v>
      </c>
      <c r="M35" s="2">
        <v>69</v>
      </c>
      <c r="N35" s="7">
        <f t="shared" si="5"/>
        <v>0.77094972067039103</v>
      </c>
      <c r="O35" s="2">
        <v>80</v>
      </c>
      <c r="P35" s="7">
        <f t="shared" si="6"/>
        <v>0.76190476190476186</v>
      </c>
      <c r="Q35" s="2">
        <v>189</v>
      </c>
      <c r="R35" s="7">
        <f t="shared" si="7"/>
        <v>2.1117318435754191</v>
      </c>
      <c r="S35" s="2">
        <v>86</v>
      </c>
      <c r="T35" s="7">
        <f t="shared" si="8"/>
        <v>0.81904761904761902</v>
      </c>
      <c r="U35" s="2">
        <v>94</v>
      </c>
      <c r="V35" s="7">
        <f t="shared" si="9"/>
        <v>1.0502793296089385</v>
      </c>
      <c r="W35" s="2">
        <v>91</v>
      </c>
      <c r="X35" s="7">
        <f t="shared" si="10"/>
        <v>0.8666666666666667</v>
      </c>
    </row>
    <row r="36" spans="1:24" x14ac:dyDescent="0.25">
      <c r="A36" s="2" t="s">
        <v>2</v>
      </c>
      <c r="B36" s="2" t="s">
        <v>40</v>
      </c>
      <c r="C36" s="30">
        <v>142</v>
      </c>
      <c r="D36" s="30">
        <f t="shared" si="0"/>
        <v>71</v>
      </c>
      <c r="E36" s="30">
        <v>149</v>
      </c>
      <c r="F36" s="30">
        <f t="shared" si="1"/>
        <v>74.5</v>
      </c>
      <c r="G36" s="2">
        <v>63</v>
      </c>
      <c r="H36" s="7">
        <f t="shared" si="2"/>
        <v>0.88732394366197187</v>
      </c>
      <c r="I36" s="2">
        <v>64</v>
      </c>
      <c r="J36" s="7">
        <f t="shared" si="3"/>
        <v>0.90140845070422537</v>
      </c>
      <c r="K36" s="2">
        <v>63</v>
      </c>
      <c r="L36" s="7">
        <f t="shared" si="4"/>
        <v>0.84563758389261745</v>
      </c>
      <c r="M36" s="2">
        <v>39</v>
      </c>
      <c r="N36" s="7">
        <f t="shared" si="5"/>
        <v>0.54929577464788737</v>
      </c>
      <c r="O36" s="2">
        <v>41</v>
      </c>
      <c r="P36" s="7">
        <f t="shared" si="6"/>
        <v>0.55033557046979864</v>
      </c>
      <c r="Q36" s="2">
        <v>123</v>
      </c>
      <c r="R36" s="7">
        <f t="shared" si="7"/>
        <v>1.732394366197183</v>
      </c>
      <c r="S36" s="2">
        <v>66</v>
      </c>
      <c r="T36" s="7">
        <f t="shared" si="8"/>
        <v>0.88590604026845643</v>
      </c>
      <c r="U36" s="2">
        <v>64</v>
      </c>
      <c r="V36" s="7">
        <f t="shared" si="9"/>
        <v>0.90140845070422537</v>
      </c>
      <c r="W36" s="2">
        <v>70</v>
      </c>
      <c r="X36" s="7">
        <f t="shared" si="10"/>
        <v>0.93959731543624159</v>
      </c>
    </row>
    <row r="37" spans="1:24" x14ac:dyDescent="0.25">
      <c r="A37" s="2" t="s">
        <v>5</v>
      </c>
      <c r="B37" s="2" t="s">
        <v>41</v>
      </c>
      <c r="C37" s="30">
        <v>556</v>
      </c>
      <c r="D37" s="30">
        <f t="shared" si="0"/>
        <v>278</v>
      </c>
      <c r="E37" s="30">
        <v>539</v>
      </c>
      <c r="F37" s="30">
        <f t="shared" si="1"/>
        <v>269.5</v>
      </c>
      <c r="G37" s="2">
        <v>208</v>
      </c>
      <c r="H37" s="7">
        <f t="shared" si="2"/>
        <v>0.74820143884892087</v>
      </c>
      <c r="I37" s="2">
        <v>194</v>
      </c>
      <c r="J37" s="7">
        <f t="shared" si="3"/>
        <v>0.69784172661870503</v>
      </c>
      <c r="K37" s="2">
        <v>133</v>
      </c>
      <c r="L37" s="7">
        <f t="shared" si="4"/>
        <v>0.4935064935064935</v>
      </c>
      <c r="M37" s="2">
        <v>151</v>
      </c>
      <c r="N37" s="7">
        <f t="shared" si="5"/>
        <v>0.54316546762589923</v>
      </c>
      <c r="O37" s="2">
        <v>124</v>
      </c>
      <c r="P37" s="7">
        <f t="shared" si="6"/>
        <v>0.46011131725417442</v>
      </c>
      <c r="Q37" s="2">
        <v>322</v>
      </c>
      <c r="R37" s="7">
        <f t="shared" si="7"/>
        <v>1.1582733812949639</v>
      </c>
      <c r="S37" s="2">
        <v>165</v>
      </c>
      <c r="T37" s="7">
        <f t="shared" si="8"/>
        <v>0.61224489795918369</v>
      </c>
      <c r="U37" s="2">
        <v>144</v>
      </c>
      <c r="V37" s="7">
        <f t="shared" si="9"/>
        <v>0.51798561151079137</v>
      </c>
      <c r="W37" s="2">
        <v>165</v>
      </c>
      <c r="X37" s="7">
        <f t="shared" si="10"/>
        <v>0.61224489795918369</v>
      </c>
    </row>
    <row r="38" spans="1:24" x14ac:dyDescent="0.25">
      <c r="A38" s="2" t="s">
        <v>2</v>
      </c>
      <c r="B38" s="2" t="s">
        <v>42</v>
      </c>
      <c r="C38" s="30">
        <v>104</v>
      </c>
      <c r="D38" s="30">
        <f t="shared" si="0"/>
        <v>52</v>
      </c>
      <c r="E38" s="30">
        <v>106</v>
      </c>
      <c r="F38" s="30">
        <f t="shared" si="1"/>
        <v>53</v>
      </c>
      <c r="G38" s="2">
        <v>53</v>
      </c>
      <c r="H38" s="7">
        <f t="shared" si="2"/>
        <v>1.0192307692307692</v>
      </c>
      <c r="I38" s="2">
        <v>52</v>
      </c>
      <c r="J38" s="7">
        <f t="shared" si="3"/>
        <v>1</v>
      </c>
      <c r="K38" s="2">
        <v>62</v>
      </c>
      <c r="L38" s="7">
        <f t="shared" si="4"/>
        <v>1.1698113207547169</v>
      </c>
      <c r="M38" s="2">
        <v>44</v>
      </c>
      <c r="N38" s="7">
        <f t="shared" si="5"/>
        <v>0.84615384615384615</v>
      </c>
      <c r="O38" s="2">
        <v>54</v>
      </c>
      <c r="P38" s="7">
        <f t="shared" si="6"/>
        <v>1.0188679245283019</v>
      </c>
      <c r="Q38" s="2">
        <v>66</v>
      </c>
      <c r="R38" s="7">
        <f t="shared" si="7"/>
        <v>1.2692307692307692</v>
      </c>
      <c r="S38" s="2">
        <v>51</v>
      </c>
      <c r="T38" s="7">
        <f t="shared" si="8"/>
        <v>0.96226415094339623</v>
      </c>
      <c r="U38" s="2">
        <v>49</v>
      </c>
      <c r="V38" s="7">
        <f t="shared" si="9"/>
        <v>0.94230769230769229</v>
      </c>
      <c r="W38" s="2">
        <v>61</v>
      </c>
      <c r="X38" s="7">
        <f t="shared" si="10"/>
        <v>1.1509433962264151</v>
      </c>
    </row>
    <row r="39" spans="1:24" x14ac:dyDescent="0.25">
      <c r="A39" s="2" t="s">
        <v>5</v>
      </c>
      <c r="B39" s="2" t="s">
        <v>43</v>
      </c>
      <c r="C39" s="30">
        <v>446</v>
      </c>
      <c r="D39" s="30">
        <f t="shared" si="0"/>
        <v>223</v>
      </c>
      <c r="E39" s="30">
        <v>448</v>
      </c>
      <c r="F39" s="30">
        <f t="shared" si="1"/>
        <v>224</v>
      </c>
      <c r="G39" s="2">
        <v>183</v>
      </c>
      <c r="H39" s="7">
        <f t="shared" si="2"/>
        <v>0.820627802690583</v>
      </c>
      <c r="I39" s="2">
        <v>172</v>
      </c>
      <c r="J39" s="7">
        <f t="shared" si="3"/>
        <v>0.77130044843049328</v>
      </c>
      <c r="K39" s="2">
        <v>169</v>
      </c>
      <c r="L39" s="7">
        <f t="shared" si="4"/>
        <v>0.7544642857142857</v>
      </c>
      <c r="M39" s="2">
        <v>147</v>
      </c>
      <c r="N39" s="7">
        <f t="shared" si="5"/>
        <v>0.65919282511210764</v>
      </c>
      <c r="O39" s="2">
        <v>130</v>
      </c>
      <c r="P39" s="7">
        <f t="shared" si="6"/>
        <v>0.5803571428571429</v>
      </c>
      <c r="Q39" s="2">
        <v>342</v>
      </c>
      <c r="R39" s="7">
        <f t="shared" si="7"/>
        <v>1.5336322869955157</v>
      </c>
      <c r="S39" s="2">
        <v>149</v>
      </c>
      <c r="T39" s="7">
        <f t="shared" si="8"/>
        <v>0.6651785714285714</v>
      </c>
      <c r="U39" s="2">
        <v>162</v>
      </c>
      <c r="V39" s="7">
        <f t="shared" si="9"/>
        <v>0.726457399103139</v>
      </c>
      <c r="W39" s="2">
        <v>157</v>
      </c>
      <c r="X39" s="7">
        <f t="shared" si="10"/>
        <v>0.7008928571428571</v>
      </c>
    </row>
    <row r="40" spans="1:24" x14ac:dyDescent="0.25">
      <c r="A40" s="2" t="s">
        <v>3</v>
      </c>
      <c r="B40" s="2" t="s">
        <v>44</v>
      </c>
      <c r="C40" s="30">
        <v>455</v>
      </c>
      <c r="D40" s="30">
        <f t="shared" si="0"/>
        <v>227.5</v>
      </c>
      <c r="E40" s="30">
        <v>539</v>
      </c>
      <c r="F40" s="30">
        <f t="shared" si="1"/>
        <v>269.5</v>
      </c>
      <c r="G40" s="2">
        <v>263</v>
      </c>
      <c r="H40" s="7">
        <f t="shared" si="2"/>
        <v>1.1560439560439559</v>
      </c>
      <c r="I40" s="2">
        <v>209</v>
      </c>
      <c r="J40" s="7">
        <f t="shared" si="3"/>
        <v>0.91868131868131864</v>
      </c>
      <c r="K40" s="2">
        <v>205</v>
      </c>
      <c r="L40" s="7">
        <f t="shared" si="4"/>
        <v>0.76066790352504643</v>
      </c>
      <c r="M40" s="2">
        <v>182</v>
      </c>
      <c r="N40" s="7">
        <f t="shared" si="5"/>
        <v>0.8</v>
      </c>
      <c r="O40" s="2">
        <v>177</v>
      </c>
      <c r="P40" s="7">
        <f t="shared" si="6"/>
        <v>0.6567717996289425</v>
      </c>
      <c r="Q40" s="2">
        <v>373</v>
      </c>
      <c r="R40" s="7">
        <f t="shared" si="7"/>
        <v>1.6395604395604395</v>
      </c>
      <c r="S40" s="2">
        <v>189</v>
      </c>
      <c r="T40" s="7">
        <f t="shared" si="8"/>
        <v>0.70129870129870131</v>
      </c>
      <c r="U40" s="2">
        <v>174</v>
      </c>
      <c r="V40" s="7">
        <f t="shared" si="9"/>
        <v>0.76483516483516478</v>
      </c>
      <c r="W40" s="2">
        <v>221</v>
      </c>
      <c r="X40" s="7">
        <f t="shared" si="10"/>
        <v>0.82003710575139144</v>
      </c>
    </row>
    <row r="41" spans="1:24" x14ac:dyDescent="0.25">
      <c r="A41" s="2" t="s">
        <v>5</v>
      </c>
      <c r="B41" s="2" t="s">
        <v>45</v>
      </c>
      <c r="C41" s="30">
        <v>150</v>
      </c>
      <c r="D41" s="30">
        <f t="shared" si="0"/>
        <v>75</v>
      </c>
      <c r="E41" s="30">
        <v>150</v>
      </c>
      <c r="F41" s="30">
        <f t="shared" si="1"/>
        <v>75</v>
      </c>
      <c r="G41" s="2">
        <v>65</v>
      </c>
      <c r="H41" s="7">
        <f t="shared" si="2"/>
        <v>0.8666666666666667</v>
      </c>
      <c r="I41" s="2">
        <v>65</v>
      </c>
      <c r="J41" s="7">
        <f t="shared" si="3"/>
        <v>0.8666666666666667</v>
      </c>
      <c r="K41" s="2">
        <v>93</v>
      </c>
      <c r="L41" s="7">
        <f t="shared" si="4"/>
        <v>1.24</v>
      </c>
      <c r="M41" s="2">
        <v>63</v>
      </c>
      <c r="N41" s="7">
        <f t="shared" si="5"/>
        <v>0.84</v>
      </c>
      <c r="O41" s="2">
        <v>83</v>
      </c>
      <c r="P41" s="7">
        <f t="shared" si="6"/>
        <v>1.1066666666666667</v>
      </c>
      <c r="Q41" s="2">
        <v>122</v>
      </c>
      <c r="R41" s="7">
        <f t="shared" si="7"/>
        <v>1.6266666666666667</v>
      </c>
      <c r="S41" s="2">
        <v>82</v>
      </c>
      <c r="T41" s="7">
        <f t="shared" si="8"/>
        <v>1.0933333333333333</v>
      </c>
      <c r="U41" s="2">
        <v>66</v>
      </c>
      <c r="V41" s="7">
        <f t="shared" si="9"/>
        <v>0.88</v>
      </c>
      <c r="W41" s="2">
        <v>80</v>
      </c>
      <c r="X41" s="7">
        <f t="shared" si="10"/>
        <v>1.0666666666666667</v>
      </c>
    </row>
    <row r="42" spans="1:24" x14ac:dyDescent="0.25">
      <c r="A42" s="2" t="s">
        <v>2</v>
      </c>
      <c r="B42" s="2" t="s">
        <v>46</v>
      </c>
      <c r="C42" s="30">
        <v>160</v>
      </c>
      <c r="D42" s="30">
        <f t="shared" si="0"/>
        <v>80</v>
      </c>
      <c r="E42" s="30">
        <v>191</v>
      </c>
      <c r="F42" s="30">
        <f t="shared" si="1"/>
        <v>95.5</v>
      </c>
      <c r="G42" s="2">
        <v>81</v>
      </c>
      <c r="H42" s="7">
        <f t="shared" si="2"/>
        <v>1.0125</v>
      </c>
      <c r="I42" s="2">
        <v>77</v>
      </c>
      <c r="J42" s="7">
        <f t="shared" si="3"/>
        <v>0.96250000000000002</v>
      </c>
      <c r="K42" s="2">
        <v>60</v>
      </c>
      <c r="L42" s="7">
        <f t="shared" si="4"/>
        <v>0.62827225130890052</v>
      </c>
      <c r="M42" s="2">
        <v>70</v>
      </c>
      <c r="N42" s="7">
        <f t="shared" si="5"/>
        <v>0.875</v>
      </c>
      <c r="O42" s="2">
        <v>64</v>
      </c>
      <c r="P42" s="7">
        <f t="shared" si="6"/>
        <v>0.67015706806282727</v>
      </c>
      <c r="Q42" s="2">
        <v>131</v>
      </c>
      <c r="R42" s="7">
        <f t="shared" si="7"/>
        <v>1.6375</v>
      </c>
      <c r="S42" s="2">
        <v>68</v>
      </c>
      <c r="T42" s="7">
        <f t="shared" si="8"/>
        <v>0.7120418848167539</v>
      </c>
      <c r="U42" s="2">
        <v>54</v>
      </c>
      <c r="V42" s="7">
        <f t="shared" si="9"/>
        <v>0.67500000000000004</v>
      </c>
      <c r="W42" s="2">
        <v>68</v>
      </c>
      <c r="X42" s="7">
        <f t="shared" si="10"/>
        <v>0.7120418848167539</v>
      </c>
    </row>
    <row r="43" spans="1:24" x14ac:dyDescent="0.25">
      <c r="A43" s="2" t="s">
        <v>2</v>
      </c>
      <c r="B43" s="2" t="s">
        <v>47</v>
      </c>
      <c r="C43" s="30">
        <v>96</v>
      </c>
      <c r="D43" s="30">
        <f t="shared" si="0"/>
        <v>48</v>
      </c>
      <c r="E43" s="30">
        <v>112</v>
      </c>
      <c r="F43" s="30">
        <f t="shared" si="1"/>
        <v>56</v>
      </c>
      <c r="G43" s="2">
        <v>53</v>
      </c>
      <c r="H43" s="7">
        <f t="shared" si="2"/>
        <v>1.1041666666666667</v>
      </c>
      <c r="I43" s="2">
        <v>50</v>
      </c>
      <c r="J43" s="7">
        <f t="shared" si="3"/>
        <v>1.0416666666666667</v>
      </c>
      <c r="K43" s="2">
        <v>56</v>
      </c>
      <c r="L43" s="7">
        <f t="shared" si="4"/>
        <v>1</v>
      </c>
      <c r="M43" s="2">
        <v>37</v>
      </c>
      <c r="N43" s="7">
        <f t="shared" si="5"/>
        <v>0.77083333333333337</v>
      </c>
      <c r="O43" s="2">
        <v>48</v>
      </c>
      <c r="P43" s="7">
        <f t="shared" si="6"/>
        <v>0.8571428571428571</v>
      </c>
      <c r="Q43" s="2">
        <v>82</v>
      </c>
      <c r="R43" s="7">
        <f t="shared" si="7"/>
        <v>1.7083333333333333</v>
      </c>
      <c r="S43" s="2">
        <v>47</v>
      </c>
      <c r="T43" s="7">
        <f t="shared" si="8"/>
        <v>0.8392857142857143</v>
      </c>
      <c r="U43" s="2">
        <v>40</v>
      </c>
      <c r="V43" s="7">
        <f t="shared" si="9"/>
        <v>0.83333333333333337</v>
      </c>
      <c r="W43" s="2">
        <v>54</v>
      </c>
      <c r="X43" s="7">
        <f t="shared" si="10"/>
        <v>0.9642857142857143</v>
      </c>
    </row>
    <row r="44" spans="1:24" x14ac:dyDescent="0.25">
      <c r="A44" s="2" t="s">
        <v>4</v>
      </c>
      <c r="B44" s="2" t="s">
        <v>48</v>
      </c>
      <c r="C44" s="30">
        <v>2612</v>
      </c>
      <c r="D44" s="30">
        <f t="shared" si="0"/>
        <v>1306</v>
      </c>
      <c r="E44" s="30">
        <v>2837</v>
      </c>
      <c r="F44" s="30">
        <f t="shared" si="1"/>
        <v>1418.5</v>
      </c>
      <c r="G44" s="2">
        <v>1095</v>
      </c>
      <c r="H44" s="7">
        <f t="shared" si="2"/>
        <v>0.83843797856049007</v>
      </c>
      <c r="I44" s="2">
        <v>1015</v>
      </c>
      <c r="J44" s="7">
        <f t="shared" si="3"/>
        <v>0.77718223583460955</v>
      </c>
      <c r="K44" s="2">
        <v>827</v>
      </c>
      <c r="L44" s="7">
        <f t="shared" si="4"/>
        <v>0.58301022206556219</v>
      </c>
      <c r="M44" s="2">
        <v>759</v>
      </c>
      <c r="N44" s="7">
        <f t="shared" si="5"/>
        <v>0.58116385911179169</v>
      </c>
      <c r="O44" s="2">
        <v>606</v>
      </c>
      <c r="P44" s="7">
        <f t="shared" si="6"/>
        <v>0.42721184349665137</v>
      </c>
      <c r="Q44" s="2">
        <v>1761</v>
      </c>
      <c r="R44" s="7">
        <f t="shared" si="7"/>
        <v>1.3483920367534457</v>
      </c>
      <c r="S44" s="2">
        <v>768</v>
      </c>
      <c r="T44" s="7">
        <f t="shared" si="8"/>
        <v>0.5414169897779344</v>
      </c>
      <c r="U44" s="2">
        <v>914</v>
      </c>
      <c r="V44" s="7">
        <f t="shared" si="9"/>
        <v>0.69984686064318535</v>
      </c>
      <c r="W44" s="2">
        <v>807</v>
      </c>
      <c r="X44" s="7">
        <f t="shared" si="10"/>
        <v>0.56891082129009518</v>
      </c>
    </row>
    <row r="45" spans="1:24" x14ac:dyDescent="0.25">
      <c r="A45" s="2" t="s">
        <v>4</v>
      </c>
      <c r="B45" s="2" t="s">
        <v>49</v>
      </c>
      <c r="C45" s="30">
        <v>174</v>
      </c>
      <c r="D45" s="30">
        <f t="shared" si="0"/>
        <v>87</v>
      </c>
      <c r="E45" s="30">
        <v>227</v>
      </c>
      <c r="F45" s="30">
        <f t="shared" si="1"/>
        <v>113.5</v>
      </c>
      <c r="G45" s="2">
        <v>62</v>
      </c>
      <c r="H45" s="7">
        <f t="shared" si="2"/>
        <v>0.71264367816091956</v>
      </c>
      <c r="I45" s="2">
        <v>63</v>
      </c>
      <c r="J45" s="7">
        <f t="shared" si="3"/>
        <v>0.72413793103448276</v>
      </c>
      <c r="K45" s="2">
        <v>64</v>
      </c>
      <c r="L45" s="7">
        <f t="shared" si="4"/>
        <v>0.56387665198237891</v>
      </c>
      <c r="M45" s="2">
        <v>50</v>
      </c>
      <c r="N45" s="7">
        <f t="shared" si="5"/>
        <v>0.57471264367816088</v>
      </c>
      <c r="O45" s="2">
        <v>46</v>
      </c>
      <c r="P45" s="7">
        <f t="shared" si="6"/>
        <v>0.40528634361233479</v>
      </c>
      <c r="Q45" s="2">
        <v>116</v>
      </c>
      <c r="R45" s="7">
        <f t="shared" si="7"/>
        <v>1.3333333333333333</v>
      </c>
      <c r="S45" s="2">
        <v>50</v>
      </c>
      <c r="T45" s="7">
        <f t="shared" si="8"/>
        <v>0.44052863436123346</v>
      </c>
      <c r="U45" s="2">
        <v>64</v>
      </c>
      <c r="V45" s="7">
        <f t="shared" si="9"/>
        <v>0.73563218390804597</v>
      </c>
      <c r="W45" s="2">
        <v>62</v>
      </c>
      <c r="X45" s="7">
        <f t="shared" si="10"/>
        <v>0.54625550660792954</v>
      </c>
    </row>
    <row r="46" spans="1:24" x14ac:dyDescent="0.25">
      <c r="A46" s="2" t="s">
        <v>5</v>
      </c>
      <c r="B46" s="2" t="s">
        <v>50</v>
      </c>
      <c r="C46" s="30">
        <v>539</v>
      </c>
      <c r="D46" s="30">
        <f t="shared" si="0"/>
        <v>269.5</v>
      </c>
      <c r="E46" s="30">
        <v>556</v>
      </c>
      <c r="F46" s="30">
        <f t="shared" si="1"/>
        <v>278</v>
      </c>
      <c r="G46" s="2">
        <v>240</v>
      </c>
      <c r="H46" s="7">
        <f t="shared" si="2"/>
        <v>0.89053803339517623</v>
      </c>
      <c r="I46" s="2">
        <v>211</v>
      </c>
      <c r="J46" s="7">
        <f t="shared" si="3"/>
        <v>0.78293135435992578</v>
      </c>
      <c r="K46" s="2">
        <v>211</v>
      </c>
      <c r="L46" s="7">
        <f t="shared" si="4"/>
        <v>0.75899280575539574</v>
      </c>
      <c r="M46" s="2">
        <v>204</v>
      </c>
      <c r="N46" s="7">
        <f t="shared" si="5"/>
        <v>0.7569573283858998</v>
      </c>
      <c r="O46" s="2">
        <v>171</v>
      </c>
      <c r="P46" s="7">
        <f t="shared" si="6"/>
        <v>0.6151079136690647</v>
      </c>
      <c r="Q46" s="2">
        <v>443</v>
      </c>
      <c r="R46" s="7">
        <f t="shared" si="7"/>
        <v>1.6437847866419295</v>
      </c>
      <c r="S46" s="2">
        <v>229</v>
      </c>
      <c r="T46" s="7">
        <f t="shared" si="8"/>
        <v>0.82374100719424459</v>
      </c>
      <c r="U46" s="2">
        <v>188</v>
      </c>
      <c r="V46" s="7">
        <f t="shared" si="9"/>
        <v>0.69758812615955468</v>
      </c>
      <c r="W46" s="2">
        <v>230</v>
      </c>
      <c r="X46" s="7">
        <f t="shared" si="10"/>
        <v>0.82733812949640284</v>
      </c>
    </row>
    <row r="47" spans="1:24" x14ac:dyDescent="0.25">
      <c r="A47" s="2" t="s">
        <v>2</v>
      </c>
      <c r="B47" s="2" t="s">
        <v>51</v>
      </c>
      <c r="C47" s="30">
        <v>249</v>
      </c>
      <c r="D47" s="30">
        <f t="shared" si="0"/>
        <v>124.5</v>
      </c>
      <c r="E47" s="30">
        <v>243</v>
      </c>
      <c r="F47" s="30">
        <f t="shared" si="1"/>
        <v>121.5</v>
      </c>
      <c r="G47" s="2">
        <v>123</v>
      </c>
      <c r="H47" s="7">
        <f t="shared" si="2"/>
        <v>0.98795180722891562</v>
      </c>
      <c r="I47" s="2">
        <v>92</v>
      </c>
      <c r="J47" s="7">
        <f t="shared" si="3"/>
        <v>0.73895582329317266</v>
      </c>
      <c r="K47" s="2">
        <v>95</v>
      </c>
      <c r="L47" s="7">
        <f t="shared" si="4"/>
        <v>0.78189300411522633</v>
      </c>
      <c r="M47" s="2">
        <v>132</v>
      </c>
      <c r="N47" s="7">
        <f t="shared" si="5"/>
        <v>1.0602409638554218</v>
      </c>
      <c r="O47" s="2">
        <v>80</v>
      </c>
      <c r="P47" s="7">
        <f t="shared" si="6"/>
        <v>0.65843621399176955</v>
      </c>
      <c r="Q47" s="2">
        <v>250</v>
      </c>
      <c r="R47" s="7">
        <f t="shared" si="7"/>
        <v>2.0080321285140563</v>
      </c>
      <c r="S47" s="2">
        <v>77</v>
      </c>
      <c r="T47" s="7">
        <f t="shared" si="8"/>
        <v>0.63374485596707819</v>
      </c>
      <c r="U47" s="2">
        <v>108</v>
      </c>
      <c r="V47" s="7">
        <f t="shared" si="9"/>
        <v>0.86746987951807231</v>
      </c>
      <c r="W47" s="2">
        <v>76</v>
      </c>
      <c r="X47" s="7">
        <f t="shared" si="10"/>
        <v>0.62551440329218111</v>
      </c>
    </row>
    <row r="48" spans="1:24" x14ac:dyDescent="0.25">
      <c r="A48" s="2" t="s">
        <v>4</v>
      </c>
      <c r="B48" s="2" t="s">
        <v>52</v>
      </c>
      <c r="C48" s="30">
        <v>146</v>
      </c>
      <c r="D48" s="30">
        <f t="shared" si="0"/>
        <v>73</v>
      </c>
      <c r="E48" s="30">
        <v>145</v>
      </c>
      <c r="F48" s="30">
        <f t="shared" si="1"/>
        <v>72.5</v>
      </c>
      <c r="G48" s="2">
        <v>68</v>
      </c>
      <c r="H48" s="7">
        <f t="shared" si="2"/>
        <v>0.93150684931506844</v>
      </c>
      <c r="I48" s="2">
        <v>63</v>
      </c>
      <c r="J48" s="7">
        <f t="shared" si="3"/>
        <v>0.86301369863013699</v>
      </c>
      <c r="K48" s="2">
        <v>85</v>
      </c>
      <c r="L48" s="7">
        <f t="shared" si="4"/>
        <v>1.1724137931034482</v>
      </c>
      <c r="M48" s="2">
        <v>63</v>
      </c>
      <c r="N48" s="7">
        <f t="shared" si="5"/>
        <v>0.86301369863013699</v>
      </c>
      <c r="O48" s="2">
        <v>71</v>
      </c>
      <c r="P48" s="7">
        <f t="shared" si="6"/>
        <v>0.97931034482758617</v>
      </c>
      <c r="Q48" s="2">
        <v>130</v>
      </c>
      <c r="R48" s="7">
        <f t="shared" si="7"/>
        <v>1.7808219178082192</v>
      </c>
      <c r="S48" s="2">
        <v>78</v>
      </c>
      <c r="T48" s="7">
        <f t="shared" si="8"/>
        <v>1.0758620689655172</v>
      </c>
      <c r="U48" s="2">
        <v>72</v>
      </c>
      <c r="V48" s="7">
        <f t="shared" si="9"/>
        <v>0.98630136986301364</v>
      </c>
      <c r="W48" s="2">
        <v>77</v>
      </c>
      <c r="X48" s="7">
        <f t="shared" si="10"/>
        <v>1.0620689655172413</v>
      </c>
    </row>
    <row r="49" spans="1:24" x14ac:dyDescent="0.25">
      <c r="A49" s="2" t="s">
        <v>5</v>
      </c>
      <c r="B49" s="2" t="s">
        <v>53</v>
      </c>
      <c r="C49" s="30">
        <v>307</v>
      </c>
      <c r="D49" s="30">
        <f t="shared" si="0"/>
        <v>153.5</v>
      </c>
      <c r="E49" s="30">
        <v>329</v>
      </c>
      <c r="F49" s="30">
        <f t="shared" si="1"/>
        <v>164.5</v>
      </c>
      <c r="G49" s="2">
        <v>124</v>
      </c>
      <c r="H49" s="7">
        <f t="shared" si="2"/>
        <v>0.80781758957654726</v>
      </c>
      <c r="I49" s="2">
        <v>114</v>
      </c>
      <c r="J49" s="7">
        <f t="shared" si="3"/>
        <v>0.74267100977198697</v>
      </c>
      <c r="K49" s="2">
        <v>96</v>
      </c>
      <c r="L49" s="7">
        <f t="shared" si="4"/>
        <v>0.5835866261398176</v>
      </c>
      <c r="M49" s="2">
        <v>96</v>
      </c>
      <c r="N49" s="7">
        <f t="shared" si="5"/>
        <v>0.62540716612377845</v>
      </c>
      <c r="O49" s="2">
        <v>62</v>
      </c>
      <c r="P49" s="7">
        <f t="shared" si="6"/>
        <v>0.37689969604863222</v>
      </c>
      <c r="Q49" s="2">
        <v>216</v>
      </c>
      <c r="R49" s="7">
        <f t="shared" si="7"/>
        <v>1.4071661237785016</v>
      </c>
      <c r="S49" s="2">
        <v>88</v>
      </c>
      <c r="T49" s="7">
        <f t="shared" si="8"/>
        <v>0.53495440729483279</v>
      </c>
      <c r="U49" s="2">
        <v>102</v>
      </c>
      <c r="V49" s="7">
        <f t="shared" si="9"/>
        <v>0.66449511400651462</v>
      </c>
      <c r="W49" s="2">
        <v>98</v>
      </c>
      <c r="X49" s="7">
        <f t="shared" si="10"/>
        <v>0.5957446808510638</v>
      </c>
    </row>
    <row r="50" spans="1:24" x14ac:dyDescent="0.25">
      <c r="A50" s="2" t="s">
        <v>3</v>
      </c>
      <c r="B50" s="2" t="s">
        <v>54</v>
      </c>
      <c r="C50" s="30">
        <v>254</v>
      </c>
      <c r="D50" s="30">
        <f t="shared" si="0"/>
        <v>127</v>
      </c>
      <c r="E50" s="30">
        <v>264</v>
      </c>
      <c r="F50" s="30">
        <f t="shared" si="1"/>
        <v>132</v>
      </c>
      <c r="G50" s="2">
        <v>128</v>
      </c>
      <c r="H50" s="7">
        <f t="shared" si="2"/>
        <v>1.0078740157480315</v>
      </c>
      <c r="I50" s="2">
        <v>121</v>
      </c>
      <c r="J50" s="7">
        <f t="shared" si="3"/>
        <v>0.952755905511811</v>
      </c>
      <c r="K50" s="2">
        <v>100</v>
      </c>
      <c r="L50" s="7">
        <f t="shared" si="4"/>
        <v>0.75757575757575757</v>
      </c>
      <c r="M50" s="2">
        <v>111</v>
      </c>
      <c r="N50" s="7">
        <f t="shared" si="5"/>
        <v>0.87401574803149606</v>
      </c>
      <c r="O50" s="2">
        <v>90</v>
      </c>
      <c r="P50" s="7">
        <f t="shared" si="6"/>
        <v>0.68181818181818177</v>
      </c>
      <c r="Q50" s="2">
        <v>250</v>
      </c>
      <c r="R50" s="7">
        <f t="shared" si="7"/>
        <v>1.9685039370078741</v>
      </c>
      <c r="S50" s="2">
        <v>98</v>
      </c>
      <c r="T50" s="7">
        <f t="shared" si="8"/>
        <v>0.74242424242424243</v>
      </c>
      <c r="U50" s="2">
        <v>117</v>
      </c>
      <c r="V50" s="7">
        <f t="shared" si="9"/>
        <v>0.92125984251968507</v>
      </c>
      <c r="W50" s="2">
        <v>101</v>
      </c>
      <c r="X50" s="7">
        <f t="shared" si="10"/>
        <v>0.76515151515151514</v>
      </c>
    </row>
    <row r="51" spans="1:24" x14ac:dyDescent="0.25">
      <c r="A51" s="2" t="s">
        <v>3</v>
      </c>
      <c r="B51" s="2" t="s">
        <v>55</v>
      </c>
      <c r="C51" s="30">
        <v>87</v>
      </c>
      <c r="D51" s="30">
        <f t="shared" si="0"/>
        <v>43.5</v>
      </c>
      <c r="E51" s="30">
        <v>73</v>
      </c>
      <c r="F51" s="30">
        <f t="shared" si="1"/>
        <v>36.5</v>
      </c>
      <c r="G51" s="2">
        <v>44</v>
      </c>
      <c r="H51" s="7">
        <f t="shared" si="2"/>
        <v>1.0114942528735633</v>
      </c>
      <c r="I51" s="2">
        <v>44</v>
      </c>
      <c r="J51" s="7">
        <f t="shared" si="3"/>
        <v>1.0114942528735633</v>
      </c>
      <c r="K51" s="2">
        <v>29</v>
      </c>
      <c r="L51" s="7">
        <f t="shared" si="4"/>
        <v>0.79452054794520544</v>
      </c>
      <c r="M51" s="2">
        <v>37</v>
      </c>
      <c r="N51" s="7">
        <f t="shared" si="5"/>
        <v>0.85057471264367812</v>
      </c>
      <c r="O51" s="2">
        <v>29</v>
      </c>
      <c r="P51" s="7">
        <f t="shared" si="6"/>
        <v>0.79452054794520544</v>
      </c>
      <c r="Q51" s="2">
        <v>76</v>
      </c>
      <c r="R51" s="7">
        <f t="shared" si="7"/>
        <v>1.7471264367816093</v>
      </c>
      <c r="S51" s="2">
        <v>30</v>
      </c>
      <c r="T51" s="7">
        <f t="shared" si="8"/>
        <v>0.82191780821917804</v>
      </c>
      <c r="U51" s="2">
        <v>35</v>
      </c>
      <c r="V51" s="7">
        <f t="shared" si="9"/>
        <v>0.8045977011494253</v>
      </c>
      <c r="W51" s="2">
        <v>29</v>
      </c>
      <c r="X51" s="7">
        <f t="shared" si="10"/>
        <v>0.79452054794520544</v>
      </c>
    </row>
    <row r="52" spans="1:24" x14ac:dyDescent="0.25">
      <c r="A52" s="2" t="s">
        <v>5</v>
      </c>
      <c r="B52" s="2" t="s">
        <v>56</v>
      </c>
      <c r="C52" s="30">
        <v>192</v>
      </c>
      <c r="D52" s="30">
        <f t="shared" si="0"/>
        <v>96</v>
      </c>
      <c r="E52" s="30">
        <v>244</v>
      </c>
      <c r="F52" s="30">
        <f t="shared" si="1"/>
        <v>122</v>
      </c>
      <c r="G52" s="2">
        <v>111</v>
      </c>
      <c r="H52" s="7">
        <f t="shared" si="2"/>
        <v>1.15625</v>
      </c>
      <c r="I52" s="2">
        <v>106</v>
      </c>
      <c r="J52" s="7">
        <f t="shared" si="3"/>
        <v>1.1041666666666667</v>
      </c>
      <c r="K52" s="2">
        <v>119</v>
      </c>
      <c r="L52" s="7">
        <f t="shared" si="4"/>
        <v>0.97540983606557374</v>
      </c>
      <c r="M52" s="2">
        <v>99</v>
      </c>
      <c r="N52" s="7">
        <f t="shared" si="5"/>
        <v>1.03125</v>
      </c>
      <c r="O52" s="2">
        <v>114</v>
      </c>
      <c r="P52" s="7">
        <f t="shared" si="6"/>
        <v>0.93442622950819676</v>
      </c>
      <c r="Q52" s="2">
        <v>206</v>
      </c>
      <c r="R52" s="7">
        <f t="shared" si="7"/>
        <v>2.1458333333333335</v>
      </c>
      <c r="S52" s="2">
        <v>125</v>
      </c>
      <c r="T52" s="7">
        <f t="shared" si="8"/>
        <v>1.0245901639344261</v>
      </c>
      <c r="U52" s="2">
        <v>103</v>
      </c>
      <c r="V52" s="7">
        <f t="shared" si="9"/>
        <v>1.0729166666666667</v>
      </c>
      <c r="W52" s="2">
        <v>124</v>
      </c>
      <c r="X52" s="7">
        <f t="shared" si="10"/>
        <v>1.0163934426229508</v>
      </c>
    </row>
    <row r="53" spans="1:24" x14ac:dyDescent="0.25">
      <c r="A53" s="2" t="s">
        <v>5</v>
      </c>
      <c r="B53" s="2" t="s">
        <v>57</v>
      </c>
      <c r="C53" s="30">
        <v>178</v>
      </c>
      <c r="D53" s="30">
        <f t="shared" si="0"/>
        <v>89</v>
      </c>
      <c r="E53" s="30">
        <v>190</v>
      </c>
      <c r="F53" s="30">
        <f t="shared" si="1"/>
        <v>95</v>
      </c>
      <c r="G53" s="2">
        <v>96</v>
      </c>
      <c r="H53" s="7">
        <f t="shared" si="2"/>
        <v>1.0786516853932584</v>
      </c>
      <c r="I53" s="2">
        <v>93</v>
      </c>
      <c r="J53" s="7">
        <f t="shared" si="3"/>
        <v>1.0449438202247192</v>
      </c>
      <c r="K53" s="2">
        <v>88</v>
      </c>
      <c r="L53" s="7">
        <f t="shared" si="4"/>
        <v>0.9263157894736842</v>
      </c>
      <c r="M53" s="2">
        <v>79</v>
      </c>
      <c r="N53" s="7">
        <f t="shared" si="5"/>
        <v>0.88764044943820219</v>
      </c>
      <c r="O53" s="2">
        <v>75</v>
      </c>
      <c r="P53" s="7">
        <f t="shared" si="6"/>
        <v>0.78947368421052633</v>
      </c>
      <c r="Q53" s="2">
        <v>189</v>
      </c>
      <c r="R53" s="7">
        <f t="shared" si="7"/>
        <v>2.1235955056179776</v>
      </c>
      <c r="S53" s="2">
        <v>91</v>
      </c>
      <c r="T53" s="7">
        <f t="shared" si="8"/>
        <v>0.95789473684210524</v>
      </c>
      <c r="U53" s="2">
        <v>96</v>
      </c>
      <c r="V53" s="7">
        <f t="shared" si="9"/>
        <v>1.0786516853932584</v>
      </c>
      <c r="W53" s="2">
        <v>92</v>
      </c>
      <c r="X53" s="7">
        <f t="shared" si="10"/>
        <v>0.96842105263157896</v>
      </c>
    </row>
    <row r="54" spans="1:24" x14ac:dyDescent="0.25">
      <c r="A54" s="2" t="s">
        <v>3</v>
      </c>
      <c r="B54" s="2" t="s">
        <v>58</v>
      </c>
      <c r="C54" s="30">
        <v>655</v>
      </c>
      <c r="D54" s="30">
        <f t="shared" si="0"/>
        <v>327.5</v>
      </c>
      <c r="E54" s="30">
        <v>685</v>
      </c>
      <c r="F54" s="30">
        <f t="shared" si="1"/>
        <v>342.5</v>
      </c>
      <c r="G54" s="2">
        <v>301</v>
      </c>
      <c r="H54" s="7">
        <f t="shared" si="2"/>
        <v>0.91908396946564885</v>
      </c>
      <c r="I54" s="2">
        <v>298</v>
      </c>
      <c r="J54" s="7">
        <f t="shared" si="3"/>
        <v>0.90992366412213743</v>
      </c>
      <c r="K54" s="2">
        <v>232</v>
      </c>
      <c r="L54" s="7">
        <f t="shared" si="4"/>
        <v>0.67737226277372264</v>
      </c>
      <c r="M54" s="2">
        <v>281</v>
      </c>
      <c r="N54" s="7">
        <f t="shared" si="5"/>
        <v>0.85801526717557253</v>
      </c>
      <c r="O54" s="2">
        <v>200</v>
      </c>
      <c r="P54" s="7">
        <f t="shared" si="6"/>
        <v>0.58394160583941601</v>
      </c>
      <c r="Q54" s="2">
        <v>550</v>
      </c>
      <c r="R54" s="7">
        <f t="shared" si="7"/>
        <v>1.6793893129770991</v>
      </c>
      <c r="S54" s="2">
        <v>217</v>
      </c>
      <c r="T54" s="7">
        <f t="shared" si="8"/>
        <v>0.63357664233576638</v>
      </c>
      <c r="U54" s="2">
        <v>286</v>
      </c>
      <c r="V54" s="7">
        <f t="shared" si="9"/>
        <v>0.87328244274809164</v>
      </c>
      <c r="W54" s="2">
        <v>228</v>
      </c>
      <c r="X54" s="7">
        <f t="shared" si="10"/>
        <v>0.66569343065693432</v>
      </c>
    </row>
    <row r="55" spans="1:24" x14ac:dyDescent="0.25">
      <c r="A55" s="2" t="s">
        <v>4</v>
      </c>
      <c r="B55" s="2" t="s">
        <v>59</v>
      </c>
      <c r="C55" s="30">
        <v>225</v>
      </c>
      <c r="D55" s="30">
        <f t="shared" si="0"/>
        <v>112.5</v>
      </c>
      <c r="E55" s="30">
        <v>341</v>
      </c>
      <c r="F55" s="30">
        <f t="shared" si="1"/>
        <v>170.5</v>
      </c>
      <c r="G55" s="2">
        <v>96</v>
      </c>
      <c r="H55" s="7">
        <f t="shared" si="2"/>
        <v>0.85333333333333339</v>
      </c>
      <c r="I55" s="2">
        <v>91</v>
      </c>
      <c r="J55" s="7">
        <f t="shared" si="3"/>
        <v>0.80888888888888888</v>
      </c>
      <c r="K55" s="2">
        <v>92</v>
      </c>
      <c r="L55" s="7">
        <f t="shared" si="4"/>
        <v>0.53958944281524923</v>
      </c>
      <c r="M55" s="2">
        <v>75</v>
      </c>
      <c r="N55" s="7">
        <f t="shared" si="5"/>
        <v>0.66666666666666663</v>
      </c>
      <c r="O55" s="2">
        <v>74</v>
      </c>
      <c r="P55" s="7">
        <f t="shared" si="6"/>
        <v>0.43401759530791789</v>
      </c>
      <c r="Q55" s="2">
        <v>168</v>
      </c>
      <c r="R55" s="7">
        <f t="shared" si="7"/>
        <v>1.4933333333333334</v>
      </c>
      <c r="S55" s="2">
        <v>88</v>
      </c>
      <c r="T55" s="7">
        <f t="shared" si="8"/>
        <v>0.5161290322580645</v>
      </c>
      <c r="U55" s="2">
        <v>86</v>
      </c>
      <c r="V55" s="7">
        <f t="shared" si="9"/>
        <v>0.76444444444444448</v>
      </c>
      <c r="W55" s="2">
        <v>86</v>
      </c>
      <c r="X55" s="7">
        <f t="shared" si="10"/>
        <v>0.50439882697947214</v>
      </c>
    </row>
    <row r="56" spans="1:24" x14ac:dyDescent="0.25">
      <c r="A56" s="2" t="s">
        <v>3</v>
      </c>
      <c r="B56" s="2" t="s">
        <v>60</v>
      </c>
      <c r="C56" s="30">
        <v>395</v>
      </c>
      <c r="D56" s="30">
        <f t="shared" si="0"/>
        <v>197.5</v>
      </c>
      <c r="E56" s="30">
        <v>452</v>
      </c>
      <c r="F56" s="30">
        <f t="shared" si="1"/>
        <v>226</v>
      </c>
      <c r="G56" s="2">
        <v>170</v>
      </c>
      <c r="H56" s="7">
        <f t="shared" si="2"/>
        <v>0.86075949367088611</v>
      </c>
      <c r="I56" s="2">
        <v>163</v>
      </c>
      <c r="J56" s="7">
        <f t="shared" si="3"/>
        <v>0.82531645569620249</v>
      </c>
      <c r="K56" s="2">
        <v>130</v>
      </c>
      <c r="L56" s="7">
        <f t="shared" si="4"/>
        <v>0.5752212389380531</v>
      </c>
      <c r="M56" s="2">
        <v>131</v>
      </c>
      <c r="N56" s="7">
        <f t="shared" si="5"/>
        <v>0.66329113924050631</v>
      </c>
      <c r="O56" s="2">
        <v>105</v>
      </c>
      <c r="P56" s="7">
        <f t="shared" si="6"/>
        <v>0.46460176991150443</v>
      </c>
      <c r="Q56" s="2">
        <v>304</v>
      </c>
      <c r="R56" s="7">
        <f t="shared" si="7"/>
        <v>1.5392405063291139</v>
      </c>
      <c r="S56" s="2">
        <v>135</v>
      </c>
      <c r="T56" s="7">
        <f t="shared" si="8"/>
        <v>0.59734513274336287</v>
      </c>
      <c r="U56" s="2">
        <v>150</v>
      </c>
      <c r="V56" s="7">
        <f t="shared" si="9"/>
        <v>0.759493670886076</v>
      </c>
      <c r="W56" s="2">
        <v>146</v>
      </c>
      <c r="X56" s="7">
        <f t="shared" si="10"/>
        <v>0.64601769911504425</v>
      </c>
    </row>
    <row r="57" spans="1:24" x14ac:dyDescent="0.25">
      <c r="A57" s="2" t="s">
        <v>3</v>
      </c>
      <c r="B57" s="2" t="s">
        <v>61</v>
      </c>
      <c r="C57" s="30">
        <v>345</v>
      </c>
      <c r="D57" s="30">
        <f t="shared" si="0"/>
        <v>172.5</v>
      </c>
      <c r="E57" s="30">
        <v>441</v>
      </c>
      <c r="F57" s="30">
        <f t="shared" si="1"/>
        <v>220.5</v>
      </c>
      <c r="G57" s="2">
        <v>160</v>
      </c>
      <c r="H57" s="7">
        <f t="shared" si="2"/>
        <v>0.92753623188405798</v>
      </c>
      <c r="I57" s="2">
        <v>150</v>
      </c>
      <c r="J57" s="7">
        <f t="shared" si="3"/>
        <v>0.86956521739130432</v>
      </c>
      <c r="K57" s="2">
        <v>109</v>
      </c>
      <c r="L57" s="7">
        <f t="shared" si="4"/>
        <v>0.4943310657596372</v>
      </c>
      <c r="M57" s="2">
        <v>134</v>
      </c>
      <c r="N57" s="7">
        <f t="shared" si="5"/>
        <v>0.77681159420289858</v>
      </c>
      <c r="O57" s="2">
        <v>100</v>
      </c>
      <c r="P57" s="7">
        <f t="shared" si="6"/>
        <v>0.45351473922902497</v>
      </c>
      <c r="Q57" s="2">
        <v>248</v>
      </c>
      <c r="R57" s="7">
        <f t="shared" si="7"/>
        <v>1.4376811594202898</v>
      </c>
      <c r="S57" s="2">
        <v>92</v>
      </c>
      <c r="T57" s="7">
        <f t="shared" si="8"/>
        <v>0.41723356009070295</v>
      </c>
      <c r="U57" s="2">
        <v>128</v>
      </c>
      <c r="V57" s="7">
        <f t="shared" si="9"/>
        <v>0.74202898550724639</v>
      </c>
      <c r="W57" s="2">
        <v>106</v>
      </c>
      <c r="X57" s="7">
        <f t="shared" si="10"/>
        <v>0.48072562358276644</v>
      </c>
    </row>
    <row r="58" spans="1:24" x14ac:dyDescent="0.25">
      <c r="A58" s="2" t="s">
        <v>5</v>
      </c>
      <c r="B58" s="2" t="s">
        <v>62</v>
      </c>
      <c r="C58" s="30">
        <v>312</v>
      </c>
      <c r="D58" s="30">
        <f t="shared" si="0"/>
        <v>156</v>
      </c>
      <c r="E58" s="30">
        <v>308</v>
      </c>
      <c r="F58" s="30">
        <f t="shared" si="1"/>
        <v>154</v>
      </c>
      <c r="G58" s="2">
        <v>130</v>
      </c>
      <c r="H58" s="7">
        <f t="shared" si="2"/>
        <v>0.83333333333333337</v>
      </c>
      <c r="I58" s="2">
        <v>120</v>
      </c>
      <c r="J58" s="7">
        <f t="shared" si="3"/>
        <v>0.76923076923076927</v>
      </c>
      <c r="K58" s="2">
        <v>101</v>
      </c>
      <c r="L58" s="7">
        <f t="shared" si="4"/>
        <v>0.6558441558441559</v>
      </c>
      <c r="M58" s="2">
        <v>112</v>
      </c>
      <c r="N58" s="7">
        <f t="shared" si="5"/>
        <v>0.71794871794871795</v>
      </c>
      <c r="O58" s="2">
        <v>85</v>
      </c>
      <c r="P58" s="7">
        <f t="shared" si="6"/>
        <v>0.55194805194805197</v>
      </c>
      <c r="Q58" s="2">
        <v>238</v>
      </c>
      <c r="R58" s="7">
        <f t="shared" si="7"/>
        <v>1.5256410256410255</v>
      </c>
      <c r="S58" s="2">
        <v>103</v>
      </c>
      <c r="T58" s="7">
        <f t="shared" si="8"/>
        <v>0.66883116883116878</v>
      </c>
      <c r="U58" s="2">
        <v>99</v>
      </c>
      <c r="V58" s="7">
        <f t="shared" si="9"/>
        <v>0.63461538461538458</v>
      </c>
      <c r="W58" s="2">
        <v>109</v>
      </c>
      <c r="X58" s="7">
        <f t="shared" si="10"/>
        <v>0.70779220779220775</v>
      </c>
    </row>
    <row r="59" spans="1:24" x14ac:dyDescent="0.25">
      <c r="A59" s="2" t="s">
        <v>3</v>
      </c>
      <c r="B59" s="2" t="s">
        <v>63</v>
      </c>
      <c r="C59" s="30">
        <v>93</v>
      </c>
      <c r="D59" s="30">
        <f t="shared" si="0"/>
        <v>46.5</v>
      </c>
      <c r="E59" s="30">
        <v>116</v>
      </c>
      <c r="F59" s="30">
        <f t="shared" si="1"/>
        <v>58</v>
      </c>
      <c r="G59" s="2">
        <v>38</v>
      </c>
      <c r="H59" s="7">
        <f t="shared" si="2"/>
        <v>0.81720430107526887</v>
      </c>
      <c r="I59" s="2">
        <v>38</v>
      </c>
      <c r="J59" s="7">
        <f t="shared" si="3"/>
        <v>0.81720430107526887</v>
      </c>
      <c r="K59" s="2">
        <v>49</v>
      </c>
      <c r="L59" s="7">
        <f t="shared" si="4"/>
        <v>0.84482758620689657</v>
      </c>
      <c r="M59" s="2">
        <v>50</v>
      </c>
      <c r="N59" s="7">
        <f t="shared" si="5"/>
        <v>1.075268817204301</v>
      </c>
      <c r="O59" s="2">
        <v>39</v>
      </c>
      <c r="P59" s="7">
        <f t="shared" si="6"/>
        <v>0.67241379310344829</v>
      </c>
      <c r="Q59" s="2">
        <v>91</v>
      </c>
      <c r="R59" s="7">
        <f t="shared" si="7"/>
        <v>1.956989247311828</v>
      </c>
      <c r="S59" s="2">
        <v>40</v>
      </c>
      <c r="T59" s="7">
        <f t="shared" si="8"/>
        <v>0.68965517241379315</v>
      </c>
      <c r="U59" s="2">
        <v>50</v>
      </c>
      <c r="V59" s="7">
        <f t="shared" si="9"/>
        <v>1.075268817204301</v>
      </c>
      <c r="W59" s="2">
        <v>42</v>
      </c>
      <c r="X59" s="7">
        <f t="shared" si="10"/>
        <v>0.72413793103448276</v>
      </c>
    </row>
    <row r="60" spans="1:24" x14ac:dyDescent="0.25">
      <c r="A60" s="2" t="s">
        <v>5</v>
      </c>
      <c r="B60" s="2" t="s">
        <v>64</v>
      </c>
      <c r="C60" s="30">
        <v>203</v>
      </c>
      <c r="D60" s="30">
        <f t="shared" si="0"/>
        <v>101.5</v>
      </c>
      <c r="E60" s="30">
        <v>165</v>
      </c>
      <c r="F60" s="30">
        <f t="shared" si="1"/>
        <v>82.5</v>
      </c>
      <c r="G60" s="2">
        <v>92</v>
      </c>
      <c r="H60" s="7">
        <f t="shared" si="2"/>
        <v>0.90640394088669951</v>
      </c>
      <c r="I60" s="2">
        <v>90</v>
      </c>
      <c r="J60" s="7">
        <f t="shared" si="3"/>
        <v>0.88669950738916259</v>
      </c>
      <c r="K60" s="2">
        <v>111</v>
      </c>
      <c r="L60" s="7">
        <f t="shared" si="4"/>
        <v>1.3454545454545455</v>
      </c>
      <c r="M60" s="2">
        <v>97</v>
      </c>
      <c r="N60" s="7">
        <f t="shared" si="5"/>
        <v>0.95566502463054193</v>
      </c>
      <c r="O60" s="2">
        <v>110</v>
      </c>
      <c r="P60" s="7">
        <f t="shared" si="6"/>
        <v>1.3333333333333333</v>
      </c>
      <c r="Q60" s="2">
        <v>199</v>
      </c>
      <c r="R60" s="7">
        <f t="shared" si="7"/>
        <v>1.9605911330049262</v>
      </c>
      <c r="S60" s="2">
        <v>120</v>
      </c>
      <c r="T60" s="7">
        <f t="shared" si="8"/>
        <v>1.4545454545454546</v>
      </c>
      <c r="U60" s="2">
        <v>101</v>
      </c>
      <c r="V60" s="7">
        <f t="shared" si="9"/>
        <v>0.99507389162561577</v>
      </c>
      <c r="W60" s="2">
        <v>104</v>
      </c>
      <c r="X60" s="7">
        <f t="shared" si="10"/>
        <v>1.2606060606060605</v>
      </c>
    </row>
    <row r="61" spans="1:24" x14ac:dyDescent="0.25">
      <c r="A61" s="2" t="s">
        <v>4</v>
      </c>
      <c r="B61" s="2" t="s">
        <v>65</v>
      </c>
      <c r="C61" s="30">
        <v>289</v>
      </c>
      <c r="D61" s="30">
        <f t="shared" si="0"/>
        <v>144.5</v>
      </c>
      <c r="E61" s="30">
        <v>255</v>
      </c>
      <c r="F61" s="30">
        <f t="shared" si="1"/>
        <v>127.5</v>
      </c>
      <c r="G61" s="2">
        <v>148</v>
      </c>
      <c r="H61" s="7">
        <f t="shared" si="2"/>
        <v>1.0242214532871972</v>
      </c>
      <c r="I61" s="2">
        <v>144</v>
      </c>
      <c r="J61" s="7">
        <f t="shared" si="3"/>
        <v>0.9965397923875432</v>
      </c>
      <c r="K61" s="2">
        <v>145</v>
      </c>
      <c r="L61" s="7">
        <f t="shared" si="4"/>
        <v>1.1372549019607843</v>
      </c>
      <c r="M61" s="2">
        <v>129</v>
      </c>
      <c r="N61" s="7">
        <f t="shared" si="5"/>
        <v>0.89273356401384085</v>
      </c>
      <c r="O61" s="2">
        <v>125</v>
      </c>
      <c r="P61" s="7">
        <f t="shared" si="6"/>
        <v>0.98039215686274506</v>
      </c>
      <c r="Q61" s="2">
        <v>267</v>
      </c>
      <c r="R61" s="7">
        <f t="shared" si="7"/>
        <v>1.8477508650519032</v>
      </c>
      <c r="S61" s="2">
        <v>130</v>
      </c>
      <c r="T61" s="7">
        <f t="shared" si="8"/>
        <v>1.0196078431372548</v>
      </c>
      <c r="U61" s="2">
        <v>151</v>
      </c>
      <c r="V61" s="7">
        <f t="shared" si="9"/>
        <v>1.0449826989619377</v>
      </c>
      <c r="W61" s="2">
        <v>136</v>
      </c>
      <c r="X61" s="7">
        <f t="shared" si="10"/>
        <v>1.0666666666666667</v>
      </c>
    </row>
    <row r="62" spans="1:24" x14ac:dyDescent="0.25">
      <c r="A62" s="2" t="s">
        <v>5</v>
      </c>
      <c r="B62" s="2" t="s">
        <v>66</v>
      </c>
      <c r="C62" s="30">
        <v>116</v>
      </c>
      <c r="D62" s="30">
        <f t="shared" si="0"/>
        <v>58</v>
      </c>
      <c r="E62" s="30">
        <v>139</v>
      </c>
      <c r="F62" s="30">
        <f t="shared" si="1"/>
        <v>69.5</v>
      </c>
      <c r="G62" s="2">
        <v>64</v>
      </c>
      <c r="H62" s="7">
        <f t="shared" si="2"/>
        <v>1.103448275862069</v>
      </c>
      <c r="I62" s="2">
        <v>57</v>
      </c>
      <c r="J62" s="7">
        <f t="shared" si="3"/>
        <v>0.98275862068965514</v>
      </c>
      <c r="K62" s="2">
        <v>76</v>
      </c>
      <c r="L62" s="7">
        <f t="shared" si="4"/>
        <v>1.0935251798561152</v>
      </c>
      <c r="M62" s="2">
        <v>49</v>
      </c>
      <c r="N62" s="7">
        <f t="shared" si="5"/>
        <v>0.84482758620689657</v>
      </c>
      <c r="O62" s="2">
        <v>56</v>
      </c>
      <c r="P62" s="7">
        <f t="shared" si="6"/>
        <v>0.80575539568345322</v>
      </c>
      <c r="Q62" s="2">
        <v>106</v>
      </c>
      <c r="R62" s="7">
        <f t="shared" si="7"/>
        <v>1.8275862068965518</v>
      </c>
      <c r="S62" s="2">
        <v>70</v>
      </c>
      <c r="T62" s="7">
        <f t="shared" si="8"/>
        <v>1.0071942446043165</v>
      </c>
      <c r="U62" s="2">
        <v>48</v>
      </c>
      <c r="V62" s="7">
        <f t="shared" si="9"/>
        <v>0.82758620689655171</v>
      </c>
      <c r="W62" s="2">
        <v>67</v>
      </c>
      <c r="X62" s="7">
        <f t="shared" si="10"/>
        <v>0.96402877697841727</v>
      </c>
    </row>
    <row r="63" spans="1:24" x14ac:dyDescent="0.25">
      <c r="A63" s="2" t="s">
        <v>2</v>
      </c>
      <c r="B63" s="2" t="s">
        <v>67</v>
      </c>
      <c r="C63" s="30">
        <v>117</v>
      </c>
      <c r="D63" s="30">
        <f t="shared" si="0"/>
        <v>58.5</v>
      </c>
      <c r="E63" s="30">
        <v>151</v>
      </c>
      <c r="F63" s="30">
        <f t="shared" si="1"/>
        <v>75.5</v>
      </c>
      <c r="G63" s="2">
        <v>55</v>
      </c>
      <c r="H63" s="7">
        <f t="shared" si="2"/>
        <v>0.94017094017094016</v>
      </c>
      <c r="I63" s="2">
        <v>47</v>
      </c>
      <c r="J63" s="7">
        <f t="shared" si="3"/>
        <v>0.80341880341880345</v>
      </c>
      <c r="K63" s="2">
        <v>41</v>
      </c>
      <c r="L63" s="7">
        <f t="shared" si="4"/>
        <v>0.54304635761589404</v>
      </c>
      <c r="M63" s="2">
        <v>40</v>
      </c>
      <c r="N63" s="7">
        <f t="shared" si="5"/>
        <v>0.68376068376068377</v>
      </c>
      <c r="O63" s="2">
        <v>44</v>
      </c>
      <c r="P63" s="7">
        <f t="shared" si="6"/>
        <v>0.58278145695364236</v>
      </c>
      <c r="Q63" s="2">
        <v>76</v>
      </c>
      <c r="R63" s="7">
        <f t="shared" si="7"/>
        <v>1.2991452991452992</v>
      </c>
      <c r="S63" s="2">
        <v>39</v>
      </c>
      <c r="T63" s="7">
        <f t="shared" si="8"/>
        <v>0.51655629139072845</v>
      </c>
      <c r="U63" s="2">
        <v>42</v>
      </c>
      <c r="V63" s="7">
        <f t="shared" si="9"/>
        <v>0.71794871794871795</v>
      </c>
      <c r="W63" s="2">
        <v>45</v>
      </c>
      <c r="X63" s="7">
        <f t="shared" si="10"/>
        <v>0.59602649006622521</v>
      </c>
    </row>
    <row r="64" spans="1:24" x14ac:dyDescent="0.25">
      <c r="A64" s="2" t="s">
        <v>2</v>
      </c>
      <c r="B64" s="2" t="s">
        <v>68</v>
      </c>
      <c r="C64" s="30">
        <v>715</v>
      </c>
      <c r="D64" s="30">
        <f t="shared" si="0"/>
        <v>357.5</v>
      </c>
      <c r="E64" s="30">
        <v>590</v>
      </c>
      <c r="F64" s="30">
        <f t="shared" si="1"/>
        <v>295</v>
      </c>
      <c r="G64" s="2">
        <v>294</v>
      </c>
      <c r="H64" s="7">
        <f t="shared" si="2"/>
        <v>0.82237762237762235</v>
      </c>
      <c r="I64" s="2">
        <v>254</v>
      </c>
      <c r="J64" s="7">
        <f t="shared" si="3"/>
        <v>0.71048951048951048</v>
      </c>
      <c r="K64" s="2">
        <v>265</v>
      </c>
      <c r="L64" s="7">
        <f t="shared" si="4"/>
        <v>0.89830508474576276</v>
      </c>
      <c r="M64" s="2">
        <v>289</v>
      </c>
      <c r="N64" s="7">
        <f t="shared" si="5"/>
        <v>0.8083916083916084</v>
      </c>
      <c r="O64" s="2">
        <v>244</v>
      </c>
      <c r="P64" s="7">
        <f t="shared" si="6"/>
        <v>0.82711864406779656</v>
      </c>
      <c r="Q64" s="2">
        <v>604</v>
      </c>
      <c r="R64" s="7">
        <f t="shared" si="7"/>
        <v>1.6895104895104895</v>
      </c>
      <c r="S64" s="2">
        <v>243</v>
      </c>
      <c r="T64" s="7">
        <f t="shared" si="8"/>
        <v>0.82372881355932204</v>
      </c>
      <c r="U64" s="2">
        <v>276</v>
      </c>
      <c r="V64" s="7">
        <f t="shared" si="9"/>
        <v>0.77202797202797202</v>
      </c>
      <c r="W64" s="2">
        <v>254</v>
      </c>
      <c r="X64" s="7">
        <f t="shared" si="10"/>
        <v>0.86101694915254234</v>
      </c>
    </row>
    <row r="65" spans="1:24" x14ac:dyDescent="0.25">
      <c r="A65" s="2" t="s">
        <v>2</v>
      </c>
      <c r="B65" s="2" t="s">
        <v>69</v>
      </c>
      <c r="C65" s="30">
        <v>312</v>
      </c>
      <c r="D65" s="30">
        <f t="shared" si="0"/>
        <v>156</v>
      </c>
      <c r="E65" s="30">
        <v>276</v>
      </c>
      <c r="F65" s="30">
        <f t="shared" si="1"/>
        <v>138</v>
      </c>
      <c r="G65" s="2">
        <v>124</v>
      </c>
      <c r="H65" s="7">
        <f t="shared" si="2"/>
        <v>0.79487179487179482</v>
      </c>
      <c r="I65" s="2">
        <v>122</v>
      </c>
      <c r="J65" s="7">
        <f t="shared" si="3"/>
        <v>0.78205128205128205</v>
      </c>
      <c r="K65" s="2">
        <v>99</v>
      </c>
      <c r="L65" s="7">
        <f t="shared" si="4"/>
        <v>0.71739130434782605</v>
      </c>
      <c r="M65" s="2">
        <v>96</v>
      </c>
      <c r="N65" s="7">
        <f t="shared" si="5"/>
        <v>0.61538461538461542</v>
      </c>
      <c r="O65" s="2">
        <v>95</v>
      </c>
      <c r="P65" s="7">
        <f t="shared" si="6"/>
        <v>0.68840579710144922</v>
      </c>
      <c r="Q65" s="2">
        <v>221</v>
      </c>
      <c r="R65" s="7">
        <f t="shared" si="7"/>
        <v>1.4166666666666667</v>
      </c>
      <c r="S65" s="2">
        <v>107</v>
      </c>
      <c r="T65" s="7">
        <f t="shared" si="8"/>
        <v>0.77536231884057971</v>
      </c>
      <c r="U65" s="2">
        <v>109</v>
      </c>
      <c r="V65" s="7">
        <f t="shared" si="9"/>
        <v>0.69871794871794868</v>
      </c>
      <c r="W65" s="2">
        <v>98</v>
      </c>
      <c r="X65" s="7">
        <f t="shared" si="10"/>
        <v>0.71014492753623193</v>
      </c>
    </row>
    <row r="66" spans="1:24" x14ac:dyDescent="0.25">
      <c r="A66" s="2" t="s">
        <v>4</v>
      </c>
      <c r="B66" s="2" t="s">
        <v>70</v>
      </c>
      <c r="C66" s="30">
        <v>105</v>
      </c>
      <c r="D66" s="30">
        <f t="shared" si="0"/>
        <v>52.5</v>
      </c>
      <c r="E66" s="30">
        <v>118</v>
      </c>
      <c r="F66" s="30">
        <f t="shared" si="1"/>
        <v>59</v>
      </c>
      <c r="G66" s="2">
        <v>54</v>
      </c>
      <c r="H66" s="7">
        <f t="shared" si="2"/>
        <v>1.0285714285714285</v>
      </c>
      <c r="I66" s="2">
        <v>58</v>
      </c>
      <c r="J66" s="7">
        <f t="shared" si="3"/>
        <v>1.1047619047619048</v>
      </c>
      <c r="K66" s="2">
        <v>57</v>
      </c>
      <c r="L66" s="7">
        <f t="shared" si="4"/>
        <v>0.96610169491525422</v>
      </c>
      <c r="M66" s="2">
        <v>43</v>
      </c>
      <c r="N66" s="7">
        <f t="shared" si="5"/>
        <v>0.81904761904761902</v>
      </c>
      <c r="O66" s="2">
        <v>38</v>
      </c>
      <c r="P66" s="7">
        <f t="shared" si="6"/>
        <v>0.64406779661016944</v>
      </c>
      <c r="Q66" s="2">
        <v>100</v>
      </c>
      <c r="R66" s="7">
        <f t="shared" si="7"/>
        <v>1.9047619047619047</v>
      </c>
      <c r="S66" s="2">
        <v>44</v>
      </c>
      <c r="T66" s="7">
        <f t="shared" si="8"/>
        <v>0.74576271186440679</v>
      </c>
      <c r="U66" s="2">
        <v>51</v>
      </c>
      <c r="V66" s="7">
        <f t="shared" si="9"/>
        <v>0.97142857142857142</v>
      </c>
      <c r="W66" s="2">
        <v>51</v>
      </c>
      <c r="X66" s="7">
        <f t="shared" si="10"/>
        <v>0.86440677966101698</v>
      </c>
    </row>
    <row r="67" spans="1:24" x14ac:dyDescent="0.25">
      <c r="A67" s="2" t="s">
        <v>4</v>
      </c>
      <c r="B67" s="2" t="s">
        <v>71</v>
      </c>
      <c r="C67" s="30">
        <v>390</v>
      </c>
      <c r="D67" s="30">
        <f t="shared" ref="D67:D79" si="11">C67/12*6</f>
        <v>195</v>
      </c>
      <c r="E67" s="30">
        <v>510</v>
      </c>
      <c r="F67" s="30">
        <f t="shared" ref="F67:F79" si="12">E67/12*6</f>
        <v>255</v>
      </c>
      <c r="G67" s="2">
        <v>202</v>
      </c>
      <c r="H67" s="7">
        <f t="shared" ref="H67:H79" si="13">G67/D67</f>
        <v>1.035897435897436</v>
      </c>
      <c r="I67" s="2">
        <v>196</v>
      </c>
      <c r="J67" s="7">
        <f t="shared" ref="J67:J79" si="14">I67/D67</f>
        <v>1.0051282051282051</v>
      </c>
      <c r="K67" s="2">
        <v>156</v>
      </c>
      <c r="L67" s="7">
        <f t="shared" ref="L67:L79" si="15">K67/F67</f>
        <v>0.61176470588235299</v>
      </c>
      <c r="M67" s="2">
        <v>167</v>
      </c>
      <c r="N67" s="7">
        <f t="shared" ref="N67:N79" si="16">M67/D67</f>
        <v>0.85641025641025637</v>
      </c>
      <c r="O67" s="2">
        <v>149</v>
      </c>
      <c r="P67" s="7">
        <f t="shared" ref="P67:P79" si="17">O67/F67</f>
        <v>0.58431372549019611</v>
      </c>
      <c r="Q67" s="2">
        <v>338</v>
      </c>
      <c r="R67" s="7">
        <f t="shared" ref="R67:R79" si="18">Q67/D67</f>
        <v>1.7333333333333334</v>
      </c>
      <c r="S67" s="2">
        <v>149</v>
      </c>
      <c r="T67" s="7">
        <f t="shared" ref="T67:T79" si="19">S67/F67</f>
        <v>0.58431372549019611</v>
      </c>
      <c r="U67" s="2">
        <v>173</v>
      </c>
      <c r="V67" s="7">
        <f t="shared" ref="V67:V79" si="20">U67/D67</f>
        <v>0.88717948717948714</v>
      </c>
      <c r="W67" s="2">
        <v>146</v>
      </c>
      <c r="X67" s="7">
        <f t="shared" ref="X67:X79" si="21">W67/F67</f>
        <v>0.5725490196078431</v>
      </c>
    </row>
    <row r="68" spans="1:24" x14ac:dyDescent="0.25">
      <c r="A68" s="2" t="s">
        <v>5</v>
      </c>
      <c r="B68" s="2" t="s">
        <v>72</v>
      </c>
      <c r="C68" s="30">
        <v>136</v>
      </c>
      <c r="D68" s="30">
        <f t="shared" si="11"/>
        <v>68</v>
      </c>
      <c r="E68" s="30">
        <v>132</v>
      </c>
      <c r="F68" s="30">
        <f t="shared" si="12"/>
        <v>66</v>
      </c>
      <c r="G68" s="2">
        <v>56</v>
      </c>
      <c r="H68" s="7">
        <f t="shared" si="13"/>
        <v>0.82352941176470584</v>
      </c>
      <c r="I68" s="2">
        <v>56</v>
      </c>
      <c r="J68" s="7">
        <f t="shared" si="14"/>
        <v>0.82352941176470584</v>
      </c>
      <c r="K68" s="2">
        <v>48</v>
      </c>
      <c r="L68" s="7">
        <f t="shared" si="15"/>
        <v>0.72727272727272729</v>
      </c>
      <c r="M68" s="2">
        <v>30</v>
      </c>
      <c r="N68" s="7">
        <f t="shared" si="16"/>
        <v>0.44117647058823528</v>
      </c>
      <c r="O68" s="2">
        <v>42</v>
      </c>
      <c r="P68" s="7">
        <f t="shared" si="17"/>
        <v>0.63636363636363635</v>
      </c>
      <c r="Q68" s="2">
        <v>66</v>
      </c>
      <c r="R68" s="7">
        <f t="shared" si="18"/>
        <v>0.97058823529411764</v>
      </c>
      <c r="S68" s="2">
        <v>48</v>
      </c>
      <c r="T68" s="7">
        <f t="shared" si="19"/>
        <v>0.72727272727272729</v>
      </c>
      <c r="U68" s="2">
        <v>35</v>
      </c>
      <c r="V68" s="7">
        <f t="shared" si="20"/>
        <v>0.51470588235294112</v>
      </c>
      <c r="W68" s="2">
        <v>50</v>
      </c>
      <c r="X68" s="7">
        <f t="shared" si="21"/>
        <v>0.75757575757575757</v>
      </c>
    </row>
    <row r="69" spans="1:24" x14ac:dyDescent="0.25">
      <c r="A69" s="2" t="s">
        <v>3</v>
      </c>
      <c r="B69" s="2" t="s">
        <v>73</v>
      </c>
      <c r="C69" s="30">
        <v>1860</v>
      </c>
      <c r="D69" s="30">
        <f t="shared" si="11"/>
        <v>930</v>
      </c>
      <c r="E69" s="30">
        <v>2010</v>
      </c>
      <c r="F69" s="30">
        <f t="shared" si="12"/>
        <v>1005</v>
      </c>
      <c r="G69" s="2">
        <v>748</v>
      </c>
      <c r="H69" s="7">
        <f t="shared" si="13"/>
        <v>0.80430107526881722</v>
      </c>
      <c r="I69" s="2">
        <v>657</v>
      </c>
      <c r="J69" s="7">
        <f t="shared" si="14"/>
        <v>0.70645161290322578</v>
      </c>
      <c r="K69" s="2">
        <v>593</v>
      </c>
      <c r="L69" s="7">
        <f t="shared" si="15"/>
        <v>0.59004975124378112</v>
      </c>
      <c r="M69" s="2">
        <v>598</v>
      </c>
      <c r="N69" s="7">
        <f t="shared" si="16"/>
        <v>0.64301075268817209</v>
      </c>
      <c r="O69" s="2">
        <v>460</v>
      </c>
      <c r="P69" s="7">
        <f t="shared" si="17"/>
        <v>0.45771144278606968</v>
      </c>
      <c r="Q69" s="2">
        <v>1428</v>
      </c>
      <c r="R69" s="7">
        <f t="shared" si="18"/>
        <v>1.5354838709677419</v>
      </c>
      <c r="S69" s="2">
        <v>559</v>
      </c>
      <c r="T69" s="7">
        <f t="shared" si="19"/>
        <v>0.55621890547263686</v>
      </c>
      <c r="U69" s="2">
        <v>629</v>
      </c>
      <c r="V69" s="7">
        <f t="shared" si="20"/>
        <v>0.67634408602150542</v>
      </c>
      <c r="W69" s="2">
        <v>613</v>
      </c>
      <c r="X69" s="7">
        <f t="shared" si="21"/>
        <v>0.60995024875621895</v>
      </c>
    </row>
    <row r="70" spans="1:24" x14ac:dyDescent="0.25">
      <c r="A70" s="2" t="s">
        <v>4</v>
      </c>
      <c r="B70" s="2" t="s">
        <v>74</v>
      </c>
      <c r="C70" s="30">
        <v>114</v>
      </c>
      <c r="D70" s="30">
        <f t="shared" si="11"/>
        <v>57</v>
      </c>
      <c r="E70" s="30">
        <v>154</v>
      </c>
      <c r="F70" s="30">
        <f t="shared" si="12"/>
        <v>77</v>
      </c>
      <c r="G70" s="2">
        <v>54</v>
      </c>
      <c r="H70" s="7">
        <f t="shared" si="13"/>
        <v>0.94736842105263153</v>
      </c>
      <c r="I70" s="2">
        <v>55</v>
      </c>
      <c r="J70" s="7">
        <f t="shared" si="14"/>
        <v>0.96491228070175439</v>
      </c>
      <c r="K70" s="2">
        <v>53</v>
      </c>
      <c r="L70" s="7">
        <f t="shared" si="15"/>
        <v>0.68831168831168832</v>
      </c>
      <c r="M70" s="2">
        <v>56</v>
      </c>
      <c r="N70" s="7">
        <f t="shared" si="16"/>
        <v>0.98245614035087714</v>
      </c>
      <c r="O70" s="2">
        <v>44</v>
      </c>
      <c r="P70" s="7">
        <f t="shared" si="17"/>
        <v>0.5714285714285714</v>
      </c>
      <c r="Q70" s="2">
        <v>124</v>
      </c>
      <c r="R70" s="7">
        <f t="shared" si="18"/>
        <v>2.1754385964912282</v>
      </c>
      <c r="S70" s="2">
        <v>54</v>
      </c>
      <c r="T70" s="7">
        <f t="shared" si="19"/>
        <v>0.70129870129870131</v>
      </c>
      <c r="U70" s="2">
        <v>61</v>
      </c>
      <c r="V70" s="7">
        <f t="shared" si="20"/>
        <v>1.0701754385964912</v>
      </c>
      <c r="W70" s="2">
        <v>50</v>
      </c>
      <c r="X70" s="7">
        <f t="shared" si="21"/>
        <v>0.64935064935064934</v>
      </c>
    </row>
    <row r="71" spans="1:24" x14ac:dyDescent="0.25">
      <c r="A71" s="2" t="s">
        <v>2</v>
      </c>
      <c r="B71" s="2" t="s">
        <v>75</v>
      </c>
      <c r="C71" s="30">
        <v>7421</v>
      </c>
      <c r="D71" s="30">
        <f t="shared" si="11"/>
        <v>3710.5</v>
      </c>
      <c r="E71" s="30">
        <v>8250</v>
      </c>
      <c r="F71" s="30">
        <f t="shared" si="12"/>
        <v>4125</v>
      </c>
      <c r="G71" s="2">
        <v>3308</v>
      </c>
      <c r="H71" s="7">
        <f t="shared" si="13"/>
        <v>0.89152405336208063</v>
      </c>
      <c r="I71" s="2">
        <v>3043</v>
      </c>
      <c r="J71" s="7">
        <f t="shared" si="14"/>
        <v>0.82010510712841933</v>
      </c>
      <c r="K71" s="2">
        <v>2681</v>
      </c>
      <c r="L71" s="7">
        <f t="shared" si="15"/>
        <v>0.64993939393939393</v>
      </c>
      <c r="M71" s="2">
        <v>2460</v>
      </c>
      <c r="N71" s="7">
        <f t="shared" si="16"/>
        <v>0.66298342541436461</v>
      </c>
      <c r="O71" s="2">
        <v>2257</v>
      </c>
      <c r="P71" s="7">
        <f t="shared" si="17"/>
        <v>0.54715151515151517</v>
      </c>
      <c r="Q71" s="2">
        <v>5610</v>
      </c>
      <c r="R71" s="7">
        <f t="shared" si="18"/>
        <v>1.511925616493734</v>
      </c>
      <c r="S71" s="2">
        <v>2635</v>
      </c>
      <c r="T71" s="7">
        <f t="shared" si="19"/>
        <v>0.63878787878787879</v>
      </c>
      <c r="U71" s="2">
        <v>2406</v>
      </c>
      <c r="V71" s="7">
        <f t="shared" si="20"/>
        <v>0.64843013071014688</v>
      </c>
      <c r="W71" s="2">
        <v>2338</v>
      </c>
      <c r="X71" s="7">
        <f t="shared" si="21"/>
        <v>0.56678787878787884</v>
      </c>
    </row>
    <row r="72" spans="1:24" x14ac:dyDescent="0.25">
      <c r="A72" s="2" t="s">
        <v>4</v>
      </c>
      <c r="B72" s="2" t="s">
        <v>76</v>
      </c>
      <c r="C72" s="30">
        <v>455</v>
      </c>
      <c r="D72" s="30">
        <f t="shared" si="11"/>
        <v>227.5</v>
      </c>
      <c r="E72" s="30">
        <v>602</v>
      </c>
      <c r="F72" s="30">
        <f t="shared" si="12"/>
        <v>301</v>
      </c>
      <c r="G72" s="2">
        <v>194</v>
      </c>
      <c r="H72" s="7">
        <f t="shared" si="13"/>
        <v>0.85274725274725272</v>
      </c>
      <c r="I72" s="2">
        <v>160</v>
      </c>
      <c r="J72" s="7">
        <f t="shared" si="14"/>
        <v>0.70329670329670335</v>
      </c>
      <c r="K72" s="2">
        <v>153</v>
      </c>
      <c r="L72" s="7">
        <f t="shared" si="15"/>
        <v>0.50830564784053156</v>
      </c>
      <c r="M72" s="2">
        <v>123</v>
      </c>
      <c r="N72" s="7">
        <f t="shared" si="16"/>
        <v>0.54065934065934063</v>
      </c>
      <c r="O72" s="2">
        <v>90</v>
      </c>
      <c r="P72" s="7">
        <f t="shared" si="17"/>
        <v>0.29900332225913623</v>
      </c>
      <c r="Q72" s="2">
        <v>380</v>
      </c>
      <c r="R72" s="7">
        <f t="shared" si="18"/>
        <v>1.6703296703296704</v>
      </c>
      <c r="S72" s="2">
        <v>105</v>
      </c>
      <c r="T72" s="7">
        <f t="shared" si="19"/>
        <v>0.34883720930232559</v>
      </c>
      <c r="U72" s="2">
        <v>159</v>
      </c>
      <c r="V72" s="7">
        <f t="shared" si="20"/>
        <v>0.69890109890109886</v>
      </c>
      <c r="W72" s="2">
        <v>150</v>
      </c>
      <c r="X72" s="7">
        <f t="shared" si="21"/>
        <v>0.49833887043189368</v>
      </c>
    </row>
    <row r="73" spans="1:24" x14ac:dyDescent="0.25">
      <c r="A73" s="2" t="s">
        <v>5</v>
      </c>
      <c r="B73" s="2" t="s">
        <v>77</v>
      </c>
      <c r="C73" s="30">
        <v>246</v>
      </c>
      <c r="D73" s="30">
        <f t="shared" si="11"/>
        <v>123</v>
      </c>
      <c r="E73" s="30">
        <v>330</v>
      </c>
      <c r="F73" s="30">
        <f t="shared" si="12"/>
        <v>165</v>
      </c>
      <c r="G73" s="2">
        <v>130</v>
      </c>
      <c r="H73" s="7">
        <f t="shared" si="13"/>
        <v>1.056910569105691</v>
      </c>
      <c r="I73" s="2">
        <v>123</v>
      </c>
      <c r="J73" s="7">
        <f t="shared" si="14"/>
        <v>1</v>
      </c>
      <c r="K73" s="2">
        <v>125</v>
      </c>
      <c r="L73" s="7">
        <f t="shared" si="15"/>
        <v>0.75757575757575757</v>
      </c>
      <c r="M73" s="2">
        <v>99</v>
      </c>
      <c r="N73" s="7">
        <f t="shared" si="16"/>
        <v>0.80487804878048785</v>
      </c>
      <c r="O73" s="2">
        <v>90</v>
      </c>
      <c r="P73" s="7">
        <f t="shared" si="17"/>
        <v>0.54545454545454541</v>
      </c>
      <c r="Q73" s="2">
        <v>237</v>
      </c>
      <c r="R73" s="7">
        <f t="shared" si="18"/>
        <v>1.9268292682926829</v>
      </c>
      <c r="S73" s="2">
        <v>131</v>
      </c>
      <c r="T73" s="7">
        <f t="shared" si="19"/>
        <v>0.79393939393939394</v>
      </c>
      <c r="U73" s="2">
        <v>97</v>
      </c>
      <c r="V73" s="7">
        <f t="shared" si="20"/>
        <v>0.78861788617886175</v>
      </c>
      <c r="W73" s="2">
        <v>135</v>
      </c>
      <c r="X73" s="7">
        <f t="shared" si="21"/>
        <v>0.81818181818181823</v>
      </c>
    </row>
    <row r="74" spans="1:24" x14ac:dyDescent="0.25">
      <c r="A74" s="2" t="s">
        <v>2</v>
      </c>
      <c r="B74" s="2" t="s">
        <v>78</v>
      </c>
      <c r="C74" s="30">
        <v>338</v>
      </c>
      <c r="D74" s="30">
        <f t="shared" si="11"/>
        <v>169</v>
      </c>
      <c r="E74" s="30">
        <v>323</v>
      </c>
      <c r="F74" s="30">
        <f t="shared" si="12"/>
        <v>161.5</v>
      </c>
      <c r="G74" s="2">
        <v>165</v>
      </c>
      <c r="H74" s="7">
        <f t="shared" si="13"/>
        <v>0.97633136094674555</v>
      </c>
      <c r="I74" s="2">
        <v>143</v>
      </c>
      <c r="J74" s="7">
        <f t="shared" si="14"/>
        <v>0.84615384615384615</v>
      </c>
      <c r="K74" s="2">
        <v>121</v>
      </c>
      <c r="L74" s="7">
        <f t="shared" si="15"/>
        <v>0.74922600619195046</v>
      </c>
      <c r="M74" s="2">
        <v>164</v>
      </c>
      <c r="N74" s="7">
        <f t="shared" si="16"/>
        <v>0.97041420118343191</v>
      </c>
      <c r="O74" s="2">
        <v>116</v>
      </c>
      <c r="P74" s="7">
        <f t="shared" si="17"/>
        <v>0.71826625386996901</v>
      </c>
      <c r="Q74" s="2">
        <v>312</v>
      </c>
      <c r="R74" s="7">
        <f t="shared" si="18"/>
        <v>1.8461538461538463</v>
      </c>
      <c r="S74" s="2">
        <v>114</v>
      </c>
      <c r="T74" s="7">
        <f t="shared" si="19"/>
        <v>0.70588235294117652</v>
      </c>
      <c r="U74" s="2">
        <v>171</v>
      </c>
      <c r="V74" s="7">
        <f t="shared" si="20"/>
        <v>1.0118343195266273</v>
      </c>
      <c r="W74" s="2">
        <v>113</v>
      </c>
      <c r="X74" s="7">
        <f t="shared" si="21"/>
        <v>0.69969040247678016</v>
      </c>
    </row>
    <row r="75" spans="1:24" x14ac:dyDescent="0.25">
      <c r="A75" s="2" t="s">
        <v>2</v>
      </c>
      <c r="B75" s="2" t="s">
        <v>79</v>
      </c>
      <c r="C75" s="30">
        <v>1006</v>
      </c>
      <c r="D75" s="30">
        <f t="shared" si="11"/>
        <v>503</v>
      </c>
      <c r="E75" s="30">
        <v>1164</v>
      </c>
      <c r="F75" s="30">
        <f t="shared" si="12"/>
        <v>582</v>
      </c>
      <c r="G75" s="2">
        <v>452</v>
      </c>
      <c r="H75" s="7">
        <f t="shared" si="13"/>
        <v>0.89860834990059646</v>
      </c>
      <c r="I75" s="2">
        <v>423</v>
      </c>
      <c r="J75" s="7">
        <f t="shared" si="14"/>
        <v>0.84095427435387671</v>
      </c>
      <c r="K75" s="2">
        <v>366</v>
      </c>
      <c r="L75" s="7">
        <f t="shared" si="15"/>
        <v>0.62886597938144329</v>
      </c>
      <c r="M75" s="2">
        <v>316</v>
      </c>
      <c r="N75" s="7">
        <f t="shared" si="16"/>
        <v>0.62823061630218691</v>
      </c>
      <c r="O75" s="2">
        <v>249</v>
      </c>
      <c r="P75" s="7">
        <f t="shared" si="17"/>
        <v>0.42783505154639173</v>
      </c>
      <c r="Q75" s="2">
        <v>712</v>
      </c>
      <c r="R75" s="7">
        <f t="shared" si="18"/>
        <v>1.4155069582504971</v>
      </c>
      <c r="S75" s="2">
        <v>312</v>
      </c>
      <c r="T75" s="7">
        <f t="shared" si="19"/>
        <v>0.53608247422680411</v>
      </c>
      <c r="U75" s="2">
        <v>283</v>
      </c>
      <c r="V75" s="7">
        <f t="shared" si="20"/>
        <v>0.562624254473161</v>
      </c>
      <c r="W75" s="2">
        <v>337</v>
      </c>
      <c r="X75" s="7">
        <f t="shared" si="21"/>
        <v>0.57903780068728528</v>
      </c>
    </row>
    <row r="76" spans="1:24" x14ac:dyDescent="0.25">
      <c r="A76" s="2" t="s">
        <v>3</v>
      </c>
      <c r="B76" s="2" t="s">
        <v>80</v>
      </c>
      <c r="C76" s="30">
        <v>104</v>
      </c>
      <c r="D76" s="30">
        <f t="shared" si="11"/>
        <v>52</v>
      </c>
      <c r="E76" s="30">
        <v>119</v>
      </c>
      <c r="F76" s="30">
        <f t="shared" si="12"/>
        <v>59.5</v>
      </c>
      <c r="G76" s="2">
        <v>58</v>
      </c>
      <c r="H76" s="7">
        <f t="shared" si="13"/>
        <v>1.1153846153846154</v>
      </c>
      <c r="I76" s="2">
        <v>53</v>
      </c>
      <c r="J76" s="7">
        <f t="shared" si="14"/>
        <v>1.0192307692307692</v>
      </c>
      <c r="K76" s="2">
        <v>51</v>
      </c>
      <c r="L76" s="7">
        <f t="shared" si="15"/>
        <v>0.8571428571428571</v>
      </c>
      <c r="M76" s="2">
        <v>53</v>
      </c>
      <c r="N76" s="7">
        <f t="shared" si="16"/>
        <v>1.0192307692307692</v>
      </c>
      <c r="O76" s="2">
        <v>44</v>
      </c>
      <c r="P76" s="7">
        <f t="shared" si="17"/>
        <v>0.73949579831932777</v>
      </c>
      <c r="Q76" s="2">
        <v>126</v>
      </c>
      <c r="R76" s="7">
        <f t="shared" si="18"/>
        <v>2.4230769230769229</v>
      </c>
      <c r="S76" s="2">
        <v>55</v>
      </c>
      <c r="T76" s="7">
        <f t="shared" si="19"/>
        <v>0.92436974789915971</v>
      </c>
      <c r="U76" s="2">
        <v>60</v>
      </c>
      <c r="V76" s="7">
        <f t="shared" si="20"/>
        <v>1.1538461538461537</v>
      </c>
      <c r="W76" s="2">
        <v>45</v>
      </c>
      <c r="X76" s="7">
        <f t="shared" si="21"/>
        <v>0.75630252100840334</v>
      </c>
    </row>
    <row r="77" spans="1:24" x14ac:dyDescent="0.25">
      <c r="A77" s="2" t="s">
        <v>4</v>
      </c>
      <c r="B77" s="2" t="s">
        <v>81</v>
      </c>
      <c r="C77" s="30">
        <v>211</v>
      </c>
      <c r="D77" s="30">
        <f t="shared" si="11"/>
        <v>105.5</v>
      </c>
      <c r="E77" s="30">
        <v>192</v>
      </c>
      <c r="F77" s="30">
        <f t="shared" si="12"/>
        <v>96</v>
      </c>
      <c r="G77" s="2">
        <v>112</v>
      </c>
      <c r="H77" s="7">
        <f t="shared" si="13"/>
        <v>1.061611374407583</v>
      </c>
      <c r="I77" s="2">
        <v>102</v>
      </c>
      <c r="J77" s="7">
        <f t="shared" si="14"/>
        <v>0.96682464454976302</v>
      </c>
      <c r="K77" s="2">
        <v>108</v>
      </c>
      <c r="L77" s="7">
        <f t="shared" si="15"/>
        <v>1.125</v>
      </c>
      <c r="M77" s="2">
        <v>95</v>
      </c>
      <c r="N77" s="7">
        <f t="shared" si="16"/>
        <v>0.90047393364928907</v>
      </c>
      <c r="O77" s="2">
        <v>74</v>
      </c>
      <c r="P77" s="7">
        <f t="shared" si="17"/>
        <v>0.77083333333333337</v>
      </c>
      <c r="Q77" s="2">
        <v>214</v>
      </c>
      <c r="R77" s="7">
        <f t="shared" si="18"/>
        <v>2.028436018957346</v>
      </c>
      <c r="S77" s="2">
        <v>99</v>
      </c>
      <c r="T77" s="7">
        <f t="shared" si="19"/>
        <v>1.03125</v>
      </c>
      <c r="U77" s="2">
        <v>109</v>
      </c>
      <c r="V77" s="7">
        <f t="shared" si="20"/>
        <v>1.033175355450237</v>
      </c>
      <c r="W77" s="2">
        <v>105</v>
      </c>
      <c r="X77" s="7">
        <f t="shared" si="21"/>
        <v>1.09375</v>
      </c>
    </row>
    <row r="78" spans="1:24" x14ac:dyDescent="0.25">
      <c r="A78" s="2" t="s">
        <v>2</v>
      </c>
      <c r="B78" s="2" t="s">
        <v>82</v>
      </c>
      <c r="C78" s="30">
        <v>5925</v>
      </c>
      <c r="D78" s="30">
        <f t="shared" si="11"/>
        <v>2962.5</v>
      </c>
      <c r="E78" s="30">
        <v>6302</v>
      </c>
      <c r="F78" s="30">
        <f t="shared" si="12"/>
        <v>3151</v>
      </c>
      <c r="G78" s="2">
        <v>2215</v>
      </c>
      <c r="H78" s="7">
        <f t="shared" si="13"/>
        <v>0.74767932489451472</v>
      </c>
      <c r="I78" s="2">
        <v>1880</v>
      </c>
      <c r="J78" s="7">
        <f t="shared" si="14"/>
        <v>0.63459915611814344</v>
      </c>
      <c r="K78" s="2">
        <v>2177</v>
      </c>
      <c r="L78" s="7">
        <f t="shared" si="15"/>
        <v>0.69089178038717869</v>
      </c>
      <c r="M78" s="2">
        <v>1961</v>
      </c>
      <c r="N78" s="7">
        <f t="shared" si="16"/>
        <v>0.66194092827004214</v>
      </c>
      <c r="O78" s="2">
        <v>1815</v>
      </c>
      <c r="P78" s="7">
        <f t="shared" si="17"/>
        <v>0.57600761662964139</v>
      </c>
      <c r="Q78" s="2">
        <v>4071</v>
      </c>
      <c r="R78" s="7">
        <f t="shared" si="18"/>
        <v>1.3741772151898735</v>
      </c>
      <c r="S78" s="2">
        <v>1925</v>
      </c>
      <c r="T78" s="7">
        <f t="shared" si="19"/>
        <v>0.61091716915264993</v>
      </c>
      <c r="U78" s="2">
        <v>1675</v>
      </c>
      <c r="V78" s="7">
        <f t="shared" si="20"/>
        <v>0.56540084388185652</v>
      </c>
      <c r="W78" s="2">
        <v>2103</v>
      </c>
      <c r="X78" s="7">
        <f t="shared" si="21"/>
        <v>0.66740717232624569</v>
      </c>
    </row>
    <row r="79" spans="1:24" x14ac:dyDescent="0.25">
      <c r="A79" s="2" t="s">
        <v>2</v>
      </c>
      <c r="B79" s="2" t="s">
        <v>83</v>
      </c>
      <c r="C79" s="30">
        <v>3947</v>
      </c>
      <c r="D79" s="30">
        <f t="shared" si="11"/>
        <v>1973.5</v>
      </c>
      <c r="E79" s="30">
        <v>4297</v>
      </c>
      <c r="F79" s="30">
        <f t="shared" si="12"/>
        <v>2148.5</v>
      </c>
      <c r="G79" s="2">
        <v>1555</v>
      </c>
      <c r="H79" s="7">
        <f t="shared" si="13"/>
        <v>0.78794020775272355</v>
      </c>
      <c r="I79" s="2">
        <v>1420</v>
      </c>
      <c r="J79" s="7">
        <f t="shared" si="14"/>
        <v>0.71953382315682801</v>
      </c>
      <c r="K79" s="2">
        <v>1341</v>
      </c>
      <c r="L79" s="7">
        <f t="shared" si="15"/>
        <v>0.6241563881777985</v>
      </c>
      <c r="M79" s="2">
        <v>1437</v>
      </c>
      <c r="N79" s="7">
        <f t="shared" si="16"/>
        <v>0.72814796047631114</v>
      </c>
      <c r="O79" s="2">
        <v>1264</v>
      </c>
      <c r="P79" s="7">
        <f t="shared" si="17"/>
        <v>0.58831743076565046</v>
      </c>
      <c r="Q79" s="2">
        <v>2975</v>
      </c>
      <c r="R79" s="7">
        <f t="shared" si="18"/>
        <v>1.5074740309095516</v>
      </c>
      <c r="S79" s="2">
        <v>1443</v>
      </c>
      <c r="T79" s="7">
        <f t="shared" si="19"/>
        <v>0.67163137072376078</v>
      </c>
      <c r="U79" s="2">
        <v>1372</v>
      </c>
      <c r="V79" s="7">
        <f t="shared" si="20"/>
        <v>0.6952115530782873</v>
      </c>
      <c r="W79" s="2">
        <v>1309</v>
      </c>
      <c r="X79" s="7">
        <f t="shared" si="21"/>
        <v>0.60926227600651617</v>
      </c>
    </row>
    <row r="80" spans="1:24" s="42" customFormat="1" x14ac:dyDescent="0.25"/>
    <row r="81" spans="1:24" s="52" customFormat="1" x14ac:dyDescent="0.25">
      <c r="A81" s="42"/>
      <c r="B81" s="47" t="s">
        <v>111</v>
      </c>
      <c r="C81" s="48">
        <f>SUMIF($A$2:$A$79,"Norte",C$2:C$79)</f>
        <v>5856</v>
      </c>
      <c r="D81" s="48">
        <f>SUMIF($A$2:$A$79,"Norte",D$2:D$79)</f>
        <v>2928</v>
      </c>
      <c r="E81" s="48">
        <f>SUMIF($A$2:$A$79,"Norte",E$2:E$79)</f>
        <v>6573</v>
      </c>
      <c r="F81" s="48">
        <f>SUMIF($A$2:$A$79,"Norte",F$2:F$79)</f>
        <v>3286.5</v>
      </c>
      <c r="G81" s="53">
        <f>SUMIF($A$2:$A$79,"Norte",G$2:G$79)</f>
        <v>2613</v>
      </c>
      <c r="H81" s="54">
        <f t="shared" ref="H81:H84" si="22">G81/D81</f>
        <v>0.89241803278688525</v>
      </c>
      <c r="I81" s="53">
        <f>SUMIF($A$2:$A$79,"Norte",I$2:I$79)</f>
        <v>2333</v>
      </c>
      <c r="J81" s="54">
        <f t="shared" ref="J81:J84" si="23">I81/D81</f>
        <v>0.79678961748633881</v>
      </c>
      <c r="K81" s="53">
        <f>SUMIF($A$2:$A$79,"Norte",K$2:K$79)</f>
        <v>2113</v>
      </c>
      <c r="L81" s="54">
        <f>K81/F81</f>
        <v>0.64293321162330752</v>
      </c>
      <c r="M81" s="53">
        <f>SUMIF($A$2:$A$79,"Norte",M$2:M$79)</f>
        <v>2132</v>
      </c>
      <c r="N81" s="54">
        <f t="shared" ref="N81:N84" si="24">M81/D81</f>
        <v>0.72814207650273222</v>
      </c>
      <c r="O81" s="53">
        <f>SUMIF($A$2:$A$79,"Norte",O$2:O$79)</f>
        <v>1723</v>
      </c>
      <c r="P81" s="54">
        <f>O81/F81</f>
        <v>0.52426593640651153</v>
      </c>
      <c r="Q81" s="53">
        <f>SUMIF($A$2:$A$79,"Norte",Q$2:Q$79)</f>
        <v>4677</v>
      </c>
      <c r="R81" s="54">
        <f t="shared" ref="R81:R84" si="25">Q81/D81</f>
        <v>1.5973360655737705</v>
      </c>
      <c r="S81" s="53">
        <f>SUMIF($A$2:$A$79,"Norte",S$2:S$79)</f>
        <v>1966</v>
      </c>
      <c r="T81" s="54">
        <f>S81/F81</f>
        <v>0.59820477711851516</v>
      </c>
      <c r="U81" s="53">
        <f>SUMIF($A$2:$A$79,"Norte",U$2:U$79)</f>
        <v>2209</v>
      </c>
      <c r="V81" s="54">
        <f t="shared" ref="V81:V84" si="26">U81/D81</f>
        <v>0.75443989071038253</v>
      </c>
      <c r="W81" s="53">
        <f>SUMIF($A$2:$A$79,"Norte",W$2:W$79)</f>
        <v>2112</v>
      </c>
      <c r="X81" s="54">
        <f>W81/F81</f>
        <v>0.64262893655864906</v>
      </c>
    </row>
    <row r="82" spans="1:24" s="52" customFormat="1" x14ac:dyDescent="0.25">
      <c r="A82" s="42"/>
      <c r="B82" s="47" t="s">
        <v>112</v>
      </c>
      <c r="C82" s="48">
        <f>SUMIF($A$2:$A$79,"Central",C$2:C$79)</f>
        <v>6941</v>
      </c>
      <c r="D82" s="48">
        <f>SUMIF($A$2:$A$79,"Central",D$2:D$79)</f>
        <v>3470.5</v>
      </c>
      <c r="E82" s="48">
        <f>SUMIF($A$2:$A$79,"Central",E$2:E$79)</f>
        <v>7658</v>
      </c>
      <c r="F82" s="48">
        <f>SUMIF($A$2:$A$79,"Central",F$2:F$79)</f>
        <v>3829</v>
      </c>
      <c r="G82" s="53">
        <f>SUMIF($A$2:$A$79,"Central",G$2:G$79)</f>
        <v>3002</v>
      </c>
      <c r="H82" s="54">
        <f t="shared" si="22"/>
        <v>0.86500504250108057</v>
      </c>
      <c r="I82" s="53">
        <f>SUMIF($A$2:$A$79,"Central",I$2:I$79)</f>
        <v>2721</v>
      </c>
      <c r="J82" s="54">
        <f t="shared" si="23"/>
        <v>0.78403688229361768</v>
      </c>
      <c r="K82" s="53">
        <f>SUMIF($A$2:$A$79,"Central",K$2:K$79)</f>
        <v>2529</v>
      </c>
      <c r="L82" s="54">
        <f t="shared" ref="L82:L85" si="27">K82/F82</f>
        <v>0.6604857665186733</v>
      </c>
      <c r="M82" s="53">
        <f>SUMIF($A$2:$A$79,"Central",M$2:M$79)</f>
        <v>2369</v>
      </c>
      <c r="N82" s="54">
        <f t="shared" si="24"/>
        <v>0.68261057484512322</v>
      </c>
      <c r="O82" s="53">
        <f>SUMIF($A$2:$A$79,"Central",O$2:O$79)</f>
        <v>1997</v>
      </c>
      <c r="P82" s="54">
        <f t="shared" ref="P82:P85" si="28">O82/F82</f>
        <v>0.52154609558631493</v>
      </c>
      <c r="Q82" s="53">
        <f>SUMIF($A$2:$A$79,"Central",Q$2:Q$79)</f>
        <v>5333</v>
      </c>
      <c r="R82" s="54">
        <f t="shared" si="25"/>
        <v>1.5366661864284685</v>
      </c>
      <c r="S82" s="53">
        <f>SUMIF($A$2:$A$79,"Central",S$2:S$79)</f>
        <v>2316</v>
      </c>
      <c r="T82" s="54">
        <f t="shared" ref="T82:T85" si="29">S82/F82</f>
        <v>0.60485766518673278</v>
      </c>
      <c r="U82" s="53">
        <f>SUMIF($A$2:$A$79,"Central",U$2:U$79)</f>
        <v>2684</v>
      </c>
      <c r="V82" s="54">
        <f t="shared" si="26"/>
        <v>0.77337559429477021</v>
      </c>
      <c r="W82" s="53">
        <f>SUMIF($A$2:$A$79,"Central",W$2:W$79)</f>
        <v>2453</v>
      </c>
      <c r="X82" s="54">
        <f t="shared" ref="X82:X85" si="30">W82/F82</f>
        <v>0.64063724209976491</v>
      </c>
    </row>
    <row r="83" spans="1:24" s="52" customFormat="1" x14ac:dyDescent="0.25">
      <c r="A83" s="42"/>
      <c r="B83" s="47" t="s">
        <v>113</v>
      </c>
      <c r="C83" s="48">
        <f>SUMIF($A$2:$A$79,"Metropolitana",C$2:C$79)</f>
        <v>31097</v>
      </c>
      <c r="D83" s="48">
        <f>SUMIF($A$2:$A$79,"Metropolitana",D$2:D$79)</f>
        <v>15548.5</v>
      </c>
      <c r="E83" s="48">
        <f>SUMIF($A$2:$A$79,"Metropolitana",E$2:E$79)</f>
        <v>33453</v>
      </c>
      <c r="F83" s="48">
        <f>SUMIF($A$2:$A$79,"Metropolitana",F$2:F$79)</f>
        <v>16726.5</v>
      </c>
      <c r="G83" s="53">
        <f>SUMIF($A$2:$A$79,"Metropolitana",G$2:G$79)</f>
        <v>13287</v>
      </c>
      <c r="H83" s="54">
        <f t="shared" si="22"/>
        <v>0.85455188603402255</v>
      </c>
      <c r="I83" s="53">
        <f>SUMIF($A$2:$A$79,"Metropolitana",I$2:I$79)</f>
        <v>12009</v>
      </c>
      <c r="J83" s="54">
        <f t="shared" si="23"/>
        <v>0.77235746213461109</v>
      </c>
      <c r="K83" s="53">
        <f>SUMIF($A$2:$A$79,"Metropolitana",K$2:K$79)</f>
        <v>11762</v>
      </c>
      <c r="L83" s="54">
        <f t="shared" si="27"/>
        <v>0.70319552805428509</v>
      </c>
      <c r="M83" s="53">
        <f>SUMIF($A$2:$A$79,"Metropolitana",M$2:M$79)</f>
        <v>10575</v>
      </c>
      <c r="N83" s="54">
        <f t="shared" si="24"/>
        <v>0.68012991606907414</v>
      </c>
      <c r="O83" s="53">
        <f>SUMIF($A$2:$A$79,"Metropolitana",O$2:O$79)</f>
        <v>9654</v>
      </c>
      <c r="P83" s="54">
        <f t="shared" si="28"/>
        <v>0.5771679669984755</v>
      </c>
      <c r="Q83" s="53">
        <f>SUMIF($A$2:$A$79,"Metropolitana",Q$2:Q$79)</f>
        <v>23492</v>
      </c>
      <c r="R83" s="54">
        <f t="shared" si="25"/>
        <v>1.5108852944013893</v>
      </c>
      <c r="S83" s="53">
        <f>SUMIF($A$2:$A$79,"Metropolitana",S$2:S$79)</f>
        <v>11209</v>
      </c>
      <c r="T83" s="54">
        <f t="shared" si="29"/>
        <v>0.67013421815681706</v>
      </c>
      <c r="U83" s="53">
        <f>SUMIF($A$2:$A$79,"Metropolitana",U$2:U$79)</f>
        <v>10322</v>
      </c>
      <c r="V83" s="54">
        <f t="shared" si="26"/>
        <v>0.66385824999196064</v>
      </c>
      <c r="W83" s="53">
        <f>SUMIF($A$2:$A$79,"Metropolitana",W$2:W$79)</f>
        <v>11249</v>
      </c>
      <c r="X83" s="54">
        <f t="shared" si="30"/>
        <v>0.67252563297761037</v>
      </c>
    </row>
    <row r="84" spans="1:24" s="52" customFormat="1" x14ac:dyDescent="0.25">
      <c r="A84" s="42"/>
      <c r="B84" s="47" t="s">
        <v>114</v>
      </c>
      <c r="C84" s="48">
        <f>SUMIF($A$2:$A$79,"sul",C$2:C$79)</f>
        <v>8539</v>
      </c>
      <c r="D84" s="48">
        <f>SUMIF($A$2:$A$79,"sul",D$2:D$79)</f>
        <v>4269.5</v>
      </c>
      <c r="E84" s="48">
        <f>SUMIF($A$2:$A$79,"sul",E$2:E$79)</f>
        <v>9170</v>
      </c>
      <c r="F84" s="48">
        <f>SUMIF($A$2:$A$79,"sul",F$2:F$79)</f>
        <v>4585</v>
      </c>
      <c r="G84" s="53">
        <f>SUMIF($A$2:$A$79,"sul",G$2:G$79)</f>
        <v>3816</v>
      </c>
      <c r="H84" s="54">
        <f t="shared" si="22"/>
        <v>0.89378147324042623</v>
      </c>
      <c r="I84" s="53">
        <f>SUMIF($A$2:$A$79,"sul",I$2:I$79)</f>
        <v>3459</v>
      </c>
      <c r="J84" s="54">
        <f t="shared" si="23"/>
        <v>0.81016512472186442</v>
      </c>
      <c r="K84" s="53">
        <f>SUMIF($A$2:$A$79,"sul",K$2:K$79)</f>
        <v>3402</v>
      </c>
      <c r="L84" s="54">
        <f t="shared" si="27"/>
        <v>0.74198473282442745</v>
      </c>
      <c r="M84" s="53">
        <f>SUMIF($A$2:$A$79,"sul",M$2:M$79)</f>
        <v>3123</v>
      </c>
      <c r="N84" s="54">
        <f t="shared" si="24"/>
        <v>0.73146738493968844</v>
      </c>
      <c r="O84" s="53">
        <f>SUMIF($A$2:$A$79,"sul",O$2:O$79)</f>
        <v>2853</v>
      </c>
      <c r="P84" s="54">
        <f t="shared" si="28"/>
        <v>0.6222464558342421</v>
      </c>
      <c r="Q84" s="53">
        <f>SUMIF($A$2:$A$79,"sul",Q$2:Q$79)</f>
        <v>6809</v>
      </c>
      <c r="R84" s="54">
        <f t="shared" si="25"/>
        <v>1.5948003279072491</v>
      </c>
      <c r="S84" s="53">
        <f>SUMIF($A$2:$A$79,"sul",S$2:S$79)</f>
        <v>3321</v>
      </c>
      <c r="T84" s="54">
        <f t="shared" si="29"/>
        <v>0.72431842966194115</v>
      </c>
      <c r="U84" s="53">
        <f>SUMIF($A$2:$A$79,"sul",U$2:U$79)</f>
        <v>3156</v>
      </c>
      <c r="V84" s="54">
        <f t="shared" si="26"/>
        <v>0.73919662723972357</v>
      </c>
      <c r="W84" s="53">
        <f>SUMIF($A$2:$A$79,"sul",W$2:W$79)</f>
        <v>3409</v>
      </c>
      <c r="X84" s="54">
        <f t="shared" si="30"/>
        <v>0.74351145038167943</v>
      </c>
    </row>
    <row r="85" spans="1:24" s="52" customFormat="1" x14ac:dyDescent="0.25">
      <c r="A85" s="42"/>
      <c r="B85" s="49" t="s">
        <v>110</v>
      </c>
      <c r="C85" s="50">
        <f>SUM(C2:C79)</f>
        <v>52433</v>
      </c>
      <c r="D85" s="50">
        <f>SUM(D2:D79)</f>
        <v>26216.5</v>
      </c>
      <c r="E85" s="50">
        <f>SUM(E2:E79)</f>
        <v>56854</v>
      </c>
      <c r="F85" s="50">
        <f>SUM(F2:F79)</f>
        <v>28427</v>
      </c>
      <c r="G85" s="49">
        <f>SUM(G2:G79)</f>
        <v>22718</v>
      </c>
      <c r="H85" s="51">
        <f>G85/D85</f>
        <v>0.86655350637957007</v>
      </c>
      <c r="I85" s="49">
        <f>SUM(I2:I79)</f>
        <v>20522</v>
      </c>
      <c r="J85" s="51">
        <f>I85/D85</f>
        <v>0.78278946465012489</v>
      </c>
      <c r="K85" s="49">
        <f>SUM(K2:K79)</f>
        <v>19806</v>
      </c>
      <c r="L85" s="51">
        <f t="shared" si="27"/>
        <v>0.69673198015970728</v>
      </c>
      <c r="M85" s="49">
        <f>SUM(M2:M79)</f>
        <v>18199</v>
      </c>
      <c r="N85" s="51">
        <f>M85/D85</f>
        <v>0.69418114546182752</v>
      </c>
      <c r="O85" s="49">
        <f>SUM(O2:O79)</f>
        <v>16227</v>
      </c>
      <c r="P85" s="51">
        <f t="shared" si="28"/>
        <v>0.57083054842227465</v>
      </c>
      <c r="Q85" s="49">
        <f>SUM(Q2:Q79)</f>
        <v>40311</v>
      </c>
      <c r="R85" s="51">
        <f>Q85/D85</f>
        <v>1.5376194381401027</v>
      </c>
      <c r="S85" s="49">
        <f>SUM(S2:S79)</f>
        <v>18812</v>
      </c>
      <c r="T85" s="51">
        <f t="shared" si="29"/>
        <v>0.66176522320329267</v>
      </c>
      <c r="U85" s="49">
        <f>SUM(U2:U79)</f>
        <v>18371</v>
      </c>
      <c r="V85" s="51">
        <f>U85/D85</f>
        <v>0.70074189918562735</v>
      </c>
      <c r="W85" s="49">
        <f>SUM(W2:W79)</f>
        <v>19223</v>
      </c>
      <c r="X85" s="51">
        <f t="shared" si="30"/>
        <v>0.67622330882611603</v>
      </c>
    </row>
    <row r="87" spans="1:24" s="42" customFormat="1" x14ac:dyDescent="0.25"/>
    <row r="88" spans="1:24" x14ac:dyDescent="0.25">
      <c r="A88" s="73" t="s">
        <v>176</v>
      </c>
      <c r="B88" s="8"/>
      <c r="C88" s="8"/>
      <c r="D88" s="8"/>
      <c r="E88" s="8"/>
      <c r="F88" s="8"/>
    </row>
    <row r="89" spans="1:24" x14ac:dyDescent="0.25">
      <c r="A89" s="73" t="s">
        <v>177</v>
      </c>
      <c r="B89" s="8"/>
      <c r="C89" s="8"/>
      <c r="D89" s="8"/>
      <c r="E89" s="8"/>
      <c r="F89" s="8"/>
    </row>
    <row r="90" spans="1:24" x14ac:dyDescent="0.25">
      <c r="A90" s="75" t="s">
        <v>161</v>
      </c>
    </row>
    <row r="91" spans="1:24" x14ac:dyDescent="0.25">
      <c r="A91" s="65" t="s">
        <v>175</v>
      </c>
    </row>
    <row r="92" spans="1:24" x14ac:dyDescent="0.25">
      <c r="A92" s="65" t="s">
        <v>88</v>
      </c>
    </row>
    <row r="93" spans="1:24" ht="17.25" x14ac:dyDescent="0.25">
      <c r="A93" s="76" t="s">
        <v>89</v>
      </c>
    </row>
    <row r="94" spans="1:24" x14ac:dyDescent="0.25">
      <c r="A94" s="65" t="s">
        <v>90</v>
      </c>
    </row>
    <row r="95" spans="1:24" x14ac:dyDescent="0.25">
      <c r="A95" s="6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70" workbookViewId="0">
      <selection activeCell="C80" sqref="C80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16384" width="9.140625" style="12"/>
  </cols>
  <sheetData>
    <row r="1" spans="1:7" ht="24.75" customHeight="1" thickBot="1" x14ac:dyDescent="0.3">
      <c r="A1" s="9" t="s">
        <v>0</v>
      </c>
      <c r="B1" s="10" t="s">
        <v>1</v>
      </c>
      <c r="C1" s="23" t="s">
        <v>86</v>
      </c>
      <c r="G1" s="13"/>
    </row>
    <row r="2" spans="1:7" x14ac:dyDescent="0.25">
      <c r="A2" s="24" t="s">
        <v>2</v>
      </c>
      <c r="B2" s="25" t="s">
        <v>6</v>
      </c>
      <c r="C2" s="36">
        <v>78.03</v>
      </c>
      <c r="G2" s="13"/>
    </row>
    <row r="3" spans="1:7" x14ac:dyDescent="0.25">
      <c r="A3" s="26" t="s">
        <v>101</v>
      </c>
      <c r="B3" s="27" t="s">
        <v>7</v>
      </c>
      <c r="C3" s="37">
        <v>48.46</v>
      </c>
      <c r="G3" s="13"/>
    </row>
    <row r="4" spans="1:7" x14ac:dyDescent="0.25">
      <c r="A4" s="26" t="s">
        <v>101</v>
      </c>
      <c r="B4" s="27" t="s">
        <v>8</v>
      </c>
      <c r="C4" s="37">
        <v>42.97</v>
      </c>
      <c r="G4" s="13"/>
    </row>
    <row r="5" spans="1:7" x14ac:dyDescent="0.25">
      <c r="A5" s="26" t="s">
        <v>5</v>
      </c>
      <c r="B5" s="27" t="s">
        <v>9</v>
      </c>
      <c r="C5" s="37">
        <v>38.090000000000003</v>
      </c>
      <c r="G5" s="13"/>
    </row>
    <row r="6" spans="1:7" x14ac:dyDescent="0.25">
      <c r="A6" s="26" t="s">
        <v>5</v>
      </c>
      <c r="B6" s="27" t="s">
        <v>10</v>
      </c>
      <c r="C6" s="37">
        <v>16.170000000000002</v>
      </c>
      <c r="G6" s="13"/>
    </row>
    <row r="7" spans="1:7" x14ac:dyDescent="0.25">
      <c r="A7" s="26" t="s">
        <v>101</v>
      </c>
      <c r="B7" s="27" t="s">
        <v>11</v>
      </c>
      <c r="C7" s="37">
        <v>35.630000000000003</v>
      </c>
      <c r="G7" s="13"/>
    </row>
    <row r="8" spans="1:7" x14ac:dyDescent="0.25">
      <c r="A8" s="26" t="s">
        <v>5</v>
      </c>
      <c r="B8" s="27" t="s">
        <v>12</v>
      </c>
      <c r="C8" s="37">
        <v>34.99</v>
      </c>
      <c r="G8" s="13"/>
    </row>
    <row r="9" spans="1:7" x14ac:dyDescent="0.25">
      <c r="A9" s="26" t="s">
        <v>5</v>
      </c>
      <c r="B9" s="27" t="s">
        <v>13</v>
      </c>
      <c r="C9" s="37">
        <v>21.33</v>
      </c>
      <c r="G9" s="13"/>
    </row>
    <row r="10" spans="1:7" x14ac:dyDescent="0.25">
      <c r="A10" s="26" t="s">
        <v>2</v>
      </c>
      <c r="B10" s="27" t="s">
        <v>14</v>
      </c>
      <c r="C10" s="37">
        <v>42.11</v>
      </c>
      <c r="G10" s="13"/>
    </row>
    <row r="11" spans="1:7" x14ac:dyDescent="0.25">
      <c r="A11" s="26" t="s">
        <v>5</v>
      </c>
      <c r="B11" s="27" t="s">
        <v>15</v>
      </c>
      <c r="C11" s="37">
        <v>27.72</v>
      </c>
      <c r="G11" s="13"/>
    </row>
    <row r="12" spans="1:7" x14ac:dyDescent="0.25">
      <c r="A12" s="26" t="s">
        <v>101</v>
      </c>
      <c r="B12" s="27" t="s">
        <v>16</v>
      </c>
      <c r="C12" s="37">
        <v>38.24</v>
      </c>
      <c r="G12" s="13"/>
    </row>
    <row r="13" spans="1:7" x14ac:dyDescent="0.25">
      <c r="A13" s="26" t="s">
        <v>101</v>
      </c>
      <c r="B13" s="27" t="s">
        <v>17</v>
      </c>
      <c r="C13" s="37">
        <v>35.979999999999997</v>
      </c>
      <c r="G13" s="13"/>
    </row>
    <row r="14" spans="1:7" x14ac:dyDescent="0.25">
      <c r="A14" s="26" t="s">
        <v>101</v>
      </c>
      <c r="B14" s="27" t="s">
        <v>18</v>
      </c>
      <c r="C14" s="37">
        <v>25.31</v>
      </c>
      <c r="G14" s="13"/>
    </row>
    <row r="15" spans="1:7" x14ac:dyDescent="0.25">
      <c r="A15" s="26" t="s">
        <v>5</v>
      </c>
      <c r="B15" s="27" t="s">
        <v>19</v>
      </c>
      <c r="C15" s="37">
        <v>29.41</v>
      </c>
      <c r="G15" s="13"/>
    </row>
    <row r="16" spans="1:7" x14ac:dyDescent="0.25">
      <c r="A16" s="26" t="s">
        <v>2</v>
      </c>
      <c r="B16" s="27" t="s">
        <v>20</v>
      </c>
      <c r="C16" s="37">
        <v>53.05</v>
      </c>
      <c r="G16" s="13"/>
    </row>
    <row r="17" spans="1:7" x14ac:dyDescent="0.25">
      <c r="A17" s="26" t="s">
        <v>5</v>
      </c>
      <c r="B17" s="27" t="s">
        <v>21</v>
      </c>
      <c r="C17" s="37">
        <v>43.16</v>
      </c>
      <c r="G17" s="13"/>
    </row>
    <row r="18" spans="1:7" x14ac:dyDescent="0.25">
      <c r="A18" s="26" t="s">
        <v>2</v>
      </c>
      <c r="B18" s="27" t="s">
        <v>22</v>
      </c>
      <c r="C18" s="37">
        <v>37.229999999999997</v>
      </c>
      <c r="G18" s="13"/>
    </row>
    <row r="19" spans="1:7" x14ac:dyDescent="0.25">
      <c r="A19" s="26" t="s">
        <v>5</v>
      </c>
      <c r="B19" s="27" t="s">
        <v>23</v>
      </c>
      <c r="C19" s="37">
        <v>28.24</v>
      </c>
      <c r="G19" s="13"/>
    </row>
    <row r="20" spans="1:7" x14ac:dyDescent="0.25">
      <c r="A20" s="26" t="s">
        <v>101</v>
      </c>
      <c r="B20" s="27" t="s">
        <v>24</v>
      </c>
      <c r="C20" s="37">
        <v>30.88</v>
      </c>
      <c r="G20" s="13"/>
    </row>
    <row r="21" spans="1:7" x14ac:dyDescent="0.25">
      <c r="A21" s="26" t="s">
        <v>101</v>
      </c>
      <c r="B21" s="27" t="s">
        <v>25</v>
      </c>
      <c r="C21" s="37">
        <v>36.909999999999997</v>
      </c>
      <c r="G21" s="13"/>
    </row>
    <row r="22" spans="1:7" x14ac:dyDescent="0.25">
      <c r="A22" s="26" t="s">
        <v>2</v>
      </c>
      <c r="B22" s="27" t="s">
        <v>26</v>
      </c>
      <c r="C22" s="37">
        <v>41.07</v>
      </c>
      <c r="G22" s="13"/>
    </row>
    <row r="23" spans="1:7" x14ac:dyDescent="0.25">
      <c r="A23" s="26" t="s">
        <v>5</v>
      </c>
      <c r="B23" s="27" t="s">
        <v>27</v>
      </c>
      <c r="C23" s="37">
        <v>53.74</v>
      </c>
      <c r="G23" s="13"/>
    </row>
    <row r="24" spans="1:7" x14ac:dyDescent="0.25">
      <c r="A24" s="26" t="s">
        <v>2</v>
      </c>
      <c r="B24" s="27" t="s">
        <v>28</v>
      </c>
      <c r="C24" s="37">
        <v>50.81</v>
      </c>
      <c r="G24" s="13"/>
    </row>
    <row r="25" spans="1:7" x14ac:dyDescent="0.25">
      <c r="A25" s="26" t="s">
        <v>5</v>
      </c>
      <c r="B25" s="27" t="s">
        <v>29</v>
      </c>
      <c r="C25" s="37">
        <v>50</v>
      </c>
      <c r="G25" s="13"/>
    </row>
    <row r="26" spans="1:7" x14ac:dyDescent="0.25">
      <c r="A26" s="26" t="s">
        <v>101</v>
      </c>
      <c r="B26" s="27" t="s">
        <v>30</v>
      </c>
      <c r="C26" s="37">
        <v>28.54</v>
      </c>
      <c r="G26" s="14"/>
    </row>
    <row r="27" spans="1:7" x14ac:dyDescent="0.25">
      <c r="A27" s="26" t="s">
        <v>2</v>
      </c>
      <c r="B27" s="27" t="s">
        <v>31</v>
      </c>
      <c r="C27" s="37">
        <v>43.12</v>
      </c>
      <c r="G27" s="14"/>
    </row>
    <row r="28" spans="1:7" x14ac:dyDescent="0.25">
      <c r="A28" s="26" t="s">
        <v>101</v>
      </c>
      <c r="B28" s="27" t="s">
        <v>32</v>
      </c>
      <c r="C28" s="37">
        <v>37.65</v>
      </c>
      <c r="G28" s="14"/>
    </row>
    <row r="29" spans="1:7" x14ac:dyDescent="0.25">
      <c r="A29" s="26" t="s">
        <v>5</v>
      </c>
      <c r="B29" s="27" t="s">
        <v>33</v>
      </c>
      <c r="C29" s="37">
        <v>24.08</v>
      </c>
      <c r="G29" s="14"/>
    </row>
    <row r="30" spans="1:7" x14ac:dyDescent="0.25">
      <c r="A30" s="26" t="s">
        <v>2</v>
      </c>
      <c r="B30" s="27" t="s">
        <v>34</v>
      </c>
      <c r="C30" s="37">
        <v>41.68</v>
      </c>
      <c r="G30" s="14"/>
    </row>
    <row r="31" spans="1:7" x14ac:dyDescent="0.25">
      <c r="A31" s="26" t="s">
        <v>2</v>
      </c>
      <c r="B31" s="27" t="s">
        <v>35</v>
      </c>
      <c r="C31" s="37">
        <v>44.54</v>
      </c>
      <c r="G31" s="14"/>
    </row>
    <row r="32" spans="1:7" x14ac:dyDescent="0.25">
      <c r="A32" s="26" t="s">
        <v>2</v>
      </c>
      <c r="B32" s="27" t="s">
        <v>36</v>
      </c>
      <c r="C32" s="37">
        <v>50.81</v>
      </c>
    </row>
    <row r="33" spans="1:3" x14ac:dyDescent="0.25">
      <c r="A33" s="26" t="s">
        <v>5</v>
      </c>
      <c r="B33" s="27" t="s">
        <v>37</v>
      </c>
      <c r="C33" s="37">
        <v>63.58</v>
      </c>
    </row>
    <row r="34" spans="1:3" x14ac:dyDescent="0.25">
      <c r="A34" s="26" t="s">
        <v>5</v>
      </c>
      <c r="B34" s="27" t="s">
        <v>38</v>
      </c>
      <c r="C34" s="37">
        <v>70.83</v>
      </c>
    </row>
    <row r="35" spans="1:3" x14ac:dyDescent="0.25">
      <c r="A35" s="26" t="s">
        <v>5</v>
      </c>
      <c r="B35" s="27" t="s">
        <v>39</v>
      </c>
      <c r="C35" s="37">
        <v>43.84</v>
      </c>
    </row>
    <row r="36" spans="1:3" x14ac:dyDescent="0.25">
      <c r="A36" s="26" t="s">
        <v>2</v>
      </c>
      <c r="B36" s="27" t="s">
        <v>40</v>
      </c>
      <c r="C36" s="37">
        <v>39.42</v>
      </c>
    </row>
    <row r="37" spans="1:3" x14ac:dyDescent="0.25">
      <c r="A37" s="26" t="s">
        <v>5</v>
      </c>
      <c r="B37" s="27" t="s">
        <v>41</v>
      </c>
      <c r="C37" s="37">
        <v>41.42</v>
      </c>
    </row>
    <row r="38" spans="1:3" x14ac:dyDescent="0.25">
      <c r="A38" s="26" t="s">
        <v>2</v>
      </c>
      <c r="B38" s="27" t="s">
        <v>42</v>
      </c>
      <c r="C38" s="37">
        <v>43.58</v>
      </c>
    </row>
    <row r="39" spans="1:3" x14ac:dyDescent="0.25">
      <c r="A39" s="26" t="s">
        <v>5</v>
      </c>
      <c r="B39" s="27" t="s">
        <v>43</v>
      </c>
      <c r="C39" s="37">
        <v>30.29</v>
      </c>
    </row>
    <row r="40" spans="1:3" x14ac:dyDescent="0.25">
      <c r="A40" s="26" t="s">
        <v>101</v>
      </c>
      <c r="B40" s="27" t="s">
        <v>44</v>
      </c>
      <c r="C40" s="37">
        <v>30.17</v>
      </c>
    </row>
    <row r="41" spans="1:3" x14ac:dyDescent="0.25">
      <c r="A41" s="26" t="s">
        <v>5</v>
      </c>
      <c r="B41" s="27" t="s">
        <v>45</v>
      </c>
      <c r="C41" s="37">
        <v>52.49</v>
      </c>
    </row>
    <row r="42" spans="1:3" x14ac:dyDescent="0.25">
      <c r="A42" s="26" t="s">
        <v>2</v>
      </c>
      <c r="B42" s="27" t="s">
        <v>46</v>
      </c>
      <c r="C42" s="37">
        <v>66.89</v>
      </c>
    </row>
    <row r="43" spans="1:3" x14ac:dyDescent="0.25">
      <c r="A43" s="26" t="s">
        <v>2</v>
      </c>
      <c r="B43" s="27" t="s">
        <v>47</v>
      </c>
      <c r="C43" s="37">
        <v>30.09</v>
      </c>
    </row>
    <row r="44" spans="1:3" x14ac:dyDescent="0.25">
      <c r="A44" s="26" t="s">
        <v>101</v>
      </c>
      <c r="B44" s="27" t="s">
        <v>48</v>
      </c>
      <c r="C44" s="37">
        <v>35.340000000000003</v>
      </c>
    </row>
    <row r="45" spans="1:3" x14ac:dyDescent="0.25">
      <c r="A45" s="26" t="s">
        <v>101</v>
      </c>
      <c r="B45" s="27" t="s">
        <v>49</v>
      </c>
      <c r="C45" s="37">
        <v>44.92</v>
      </c>
    </row>
    <row r="46" spans="1:3" x14ac:dyDescent="0.25">
      <c r="A46" s="26" t="s">
        <v>5</v>
      </c>
      <c r="B46" s="27" t="s">
        <v>50</v>
      </c>
      <c r="C46" s="37">
        <v>55.76</v>
      </c>
    </row>
    <row r="47" spans="1:3" x14ac:dyDescent="0.25">
      <c r="A47" s="26" t="s">
        <v>2</v>
      </c>
      <c r="B47" s="27" t="s">
        <v>51</v>
      </c>
      <c r="C47" s="37">
        <v>61.52</v>
      </c>
    </row>
    <row r="48" spans="1:3" x14ac:dyDescent="0.25">
      <c r="A48" s="26" t="s">
        <v>101</v>
      </c>
      <c r="B48" s="27" t="s">
        <v>52</v>
      </c>
      <c r="C48" s="37">
        <v>29.12</v>
      </c>
    </row>
    <row r="49" spans="1:3" x14ac:dyDescent="0.25">
      <c r="A49" s="26" t="s">
        <v>5</v>
      </c>
      <c r="B49" s="27" t="s">
        <v>53</v>
      </c>
      <c r="C49" s="37">
        <v>31.03</v>
      </c>
    </row>
    <row r="50" spans="1:3" x14ac:dyDescent="0.25">
      <c r="A50" s="26" t="s">
        <v>101</v>
      </c>
      <c r="B50" s="27" t="s">
        <v>54</v>
      </c>
      <c r="C50" s="37">
        <v>56.48</v>
      </c>
    </row>
    <row r="51" spans="1:3" x14ac:dyDescent="0.25">
      <c r="A51" s="26" t="s">
        <v>101</v>
      </c>
      <c r="B51" s="27" t="s">
        <v>55</v>
      </c>
      <c r="C51" s="37">
        <v>27.5</v>
      </c>
    </row>
    <row r="52" spans="1:3" x14ac:dyDescent="0.25">
      <c r="A52" s="26" t="s">
        <v>5</v>
      </c>
      <c r="B52" s="27" t="s">
        <v>56</v>
      </c>
      <c r="C52" s="37">
        <v>32.03</v>
      </c>
    </row>
    <row r="53" spans="1:3" x14ac:dyDescent="0.25">
      <c r="A53" s="26" t="s">
        <v>5</v>
      </c>
      <c r="B53" s="27" t="s">
        <v>57</v>
      </c>
      <c r="C53" s="37">
        <v>32.549999999999997</v>
      </c>
    </row>
    <row r="54" spans="1:3" x14ac:dyDescent="0.25">
      <c r="A54" s="26" t="s">
        <v>101</v>
      </c>
      <c r="B54" s="27" t="s">
        <v>58</v>
      </c>
      <c r="C54" s="37">
        <v>29.51</v>
      </c>
    </row>
    <row r="55" spans="1:3" x14ac:dyDescent="0.25">
      <c r="A55" s="26" t="s">
        <v>101</v>
      </c>
      <c r="B55" s="27" t="s">
        <v>59</v>
      </c>
      <c r="C55" s="37">
        <v>24.09</v>
      </c>
    </row>
    <row r="56" spans="1:3" x14ac:dyDescent="0.25">
      <c r="A56" s="26" t="s">
        <v>101</v>
      </c>
      <c r="B56" s="27" t="s">
        <v>60</v>
      </c>
      <c r="C56" s="37">
        <v>26.73</v>
      </c>
    </row>
    <row r="57" spans="1:3" x14ac:dyDescent="0.25">
      <c r="A57" s="26" t="s">
        <v>101</v>
      </c>
      <c r="B57" s="27" t="s">
        <v>61</v>
      </c>
      <c r="C57" s="37">
        <v>44.19</v>
      </c>
    </row>
    <row r="58" spans="1:3" x14ac:dyDescent="0.25">
      <c r="A58" s="26" t="s">
        <v>5</v>
      </c>
      <c r="B58" s="27" t="s">
        <v>62</v>
      </c>
      <c r="C58" s="37">
        <v>42.21</v>
      </c>
    </row>
    <row r="59" spans="1:3" x14ac:dyDescent="0.25">
      <c r="A59" s="26" t="s">
        <v>101</v>
      </c>
      <c r="B59" s="27" t="s">
        <v>63</v>
      </c>
      <c r="C59" s="37">
        <v>28.36</v>
      </c>
    </row>
    <row r="60" spans="1:3" x14ac:dyDescent="0.25">
      <c r="A60" s="26" t="s">
        <v>5</v>
      </c>
      <c r="B60" s="27" t="s">
        <v>64</v>
      </c>
      <c r="C60" s="37">
        <v>67</v>
      </c>
    </row>
    <row r="61" spans="1:3" x14ac:dyDescent="0.25">
      <c r="A61" s="26" t="s">
        <v>101</v>
      </c>
      <c r="B61" s="27" t="s">
        <v>65</v>
      </c>
      <c r="C61" s="37">
        <v>40.700000000000003</v>
      </c>
    </row>
    <row r="62" spans="1:3" x14ac:dyDescent="0.25">
      <c r="A62" s="26" t="s">
        <v>5</v>
      </c>
      <c r="B62" s="27" t="s">
        <v>66</v>
      </c>
      <c r="C62" s="37">
        <v>33.200000000000003</v>
      </c>
    </row>
    <row r="63" spans="1:3" x14ac:dyDescent="0.25">
      <c r="A63" s="26" t="s">
        <v>2</v>
      </c>
      <c r="B63" s="27" t="s">
        <v>67</v>
      </c>
      <c r="C63" s="37">
        <v>55.92</v>
      </c>
    </row>
    <row r="64" spans="1:3" x14ac:dyDescent="0.25">
      <c r="A64" s="26" t="s">
        <v>2</v>
      </c>
      <c r="B64" s="27" t="s">
        <v>68</v>
      </c>
      <c r="C64" s="37">
        <v>47.53</v>
      </c>
    </row>
    <row r="65" spans="1:3" x14ac:dyDescent="0.25">
      <c r="A65" s="26" t="s">
        <v>2</v>
      </c>
      <c r="B65" s="27" t="s">
        <v>69</v>
      </c>
      <c r="C65" s="37">
        <v>58.85</v>
      </c>
    </row>
    <row r="66" spans="1:3" x14ac:dyDescent="0.25">
      <c r="A66" s="26" t="s">
        <v>101</v>
      </c>
      <c r="B66" s="27" t="s">
        <v>70</v>
      </c>
      <c r="C66" s="37">
        <v>31.94</v>
      </c>
    </row>
    <row r="67" spans="1:3" x14ac:dyDescent="0.25">
      <c r="A67" s="26" t="s">
        <v>101</v>
      </c>
      <c r="B67" s="27" t="s">
        <v>71</v>
      </c>
      <c r="C67" s="37">
        <v>28.88</v>
      </c>
    </row>
    <row r="68" spans="1:3" x14ac:dyDescent="0.25">
      <c r="A68" s="26" t="s">
        <v>5</v>
      </c>
      <c r="B68" s="27" t="s">
        <v>72</v>
      </c>
      <c r="C68" s="37">
        <v>35.799999999999997</v>
      </c>
    </row>
    <row r="69" spans="1:3" x14ac:dyDescent="0.25">
      <c r="A69" s="26" t="s">
        <v>101</v>
      </c>
      <c r="B69" s="27" t="s">
        <v>73</v>
      </c>
      <c r="C69" s="37">
        <v>32.04</v>
      </c>
    </row>
    <row r="70" spans="1:3" x14ac:dyDescent="0.25">
      <c r="A70" s="26" t="s">
        <v>101</v>
      </c>
      <c r="B70" s="27" t="s">
        <v>74</v>
      </c>
      <c r="C70" s="37">
        <v>24.45</v>
      </c>
    </row>
    <row r="71" spans="1:3" x14ac:dyDescent="0.25">
      <c r="A71" s="26" t="s">
        <v>2</v>
      </c>
      <c r="B71" s="27" t="s">
        <v>75</v>
      </c>
      <c r="C71" s="37">
        <v>39.67</v>
      </c>
    </row>
    <row r="72" spans="1:3" x14ac:dyDescent="0.25">
      <c r="A72" s="26" t="s">
        <v>101</v>
      </c>
      <c r="B72" s="27" t="s">
        <v>76</v>
      </c>
      <c r="C72" s="37">
        <v>30.43</v>
      </c>
    </row>
    <row r="73" spans="1:3" x14ac:dyDescent="0.25">
      <c r="A73" s="26" t="s">
        <v>5</v>
      </c>
      <c r="B73" s="27" t="s">
        <v>77</v>
      </c>
      <c r="C73" s="37">
        <v>38.29</v>
      </c>
    </row>
    <row r="74" spans="1:3" x14ac:dyDescent="0.25">
      <c r="A74" s="26" t="s">
        <v>2</v>
      </c>
      <c r="B74" s="27" t="s">
        <v>78</v>
      </c>
      <c r="C74" s="37">
        <v>58.31</v>
      </c>
    </row>
    <row r="75" spans="1:3" x14ac:dyDescent="0.25">
      <c r="A75" s="26" t="s">
        <v>2</v>
      </c>
      <c r="B75" s="27" t="s">
        <v>79</v>
      </c>
      <c r="C75" s="37">
        <v>33.409999999999997</v>
      </c>
    </row>
    <row r="76" spans="1:3" x14ac:dyDescent="0.25">
      <c r="A76" s="26" t="s">
        <v>101</v>
      </c>
      <c r="B76" s="27" t="s">
        <v>80</v>
      </c>
      <c r="C76" s="37">
        <v>38.01</v>
      </c>
    </row>
    <row r="77" spans="1:3" x14ac:dyDescent="0.25">
      <c r="A77" s="26" t="s">
        <v>101</v>
      </c>
      <c r="B77" s="27" t="s">
        <v>81</v>
      </c>
      <c r="C77" s="37">
        <v>73.47</v>
      </c>
    </row>
    <row r="78" spans="1:3" x14ac:dyDescent="0.25">
      <c r="A78" s="26" t="s">
        <v>2</v>
      </c>
      <c r="B78" s="27" t="s">
        <v>82</v>
      </c>
      <c r="C78" s="37">
        <v>50.11</v>
      </c>
    </row>
    <row r="79" spans="1:3" ht="15.75" thickBot="1" x14ac:dyDescent="0.3">
      <c r="A79" s="28" t="s">
        <v>2</v>
      </c>
      <c r="B79" s="29" t="s">
        <v>83</v>
      </c>
      <c r="C79" s="38">
        <v>45.35</v>
      </c>
    </row>
    <row r="80" spans="1:3" ht="15.75" thickBot="1" x14ac:dyDescent="0.3">
      <c r="A80" s="80" t="s">
        <v>84</v>
      </c>
      <c r="B80" s="81"/>
      <c r="C80" s="15">
        <v>50.83</v>
      </c>
    </row>
    <row r="82" spans="1:6" x14ac:dyDescent="0.25">
      <c r="A82" s="32" t="s">
        <v>85</v>
      </c>
      <c r="B82" s="16"/>
      <c r="C82" s="16"/>
      <c r="D82" s="16"/>
      <c r="E82" s="16"/>
      <c r="F82" s="16"/>
    </row>
    <row r="83" spans="1:6" x14ac:dyDescent="0.25">
      <c r="A83" s="32" t="s">
        <v>105</v>
      </c>
      <c r="B83" s="16"/>
      <c r="C83" s="16"/>
      <c r="D83" s="16"/>
      <c r="E83" s="16"/>
      <c r="F83" s="16"/>
    </row>
    <row r="84" spans="1:6" x14ac:dyDescent="0.25">
      <c r="A84" s="33" t="s">
        <v>87</v>
      </c>
      <c r="B84" s="16"/>
      <c r="C84" s="16"/>
      <c r="D84" s="16"/>
      <c r="E84" s="16"/>
      <c r="F84" s="16"/>
    </row>
    <row r="85" spans="1:6" x14ac:dyDescent="0.25">
      <c r="A85" s="41" t="s">
        <v>179</v>
      </c>
      <c r="B85" s="16"/>
      <c r="C85" s="16"/>
      <c r="D85" s="16"/>
      <c r="E85" s="16"/>
      <c r="F85" s="16"/>
    </row>
    <row r="86" spans="1:6" x14ac:dyDescent="0.25">
      <c r="A86" s="41" t="s">
        <v>180</v>
      </c>
      <c r="B86" s="16"/>
      <c r="C86" s="16"/>
      <c r="D86" s="16"/>
      <c r="E86" s="16"/>
      <c r="F86" s="16"/>
    </row>
    <row r="87" spans="1:6" x14ac:dyDescent="0.25">
      <c r="A87" s="34" t="s">
        <v>108</v>
      </c>
    </row>
    <row r="88" spans="1:6" x14ac:dyDescent="0.25">
      <c r="A88" s="35"/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4" workbookViewId="0">
      <selection activeCell="C2" sqref="C2:F80"/>
    </sheetView>
  </sheetViews>
  <sheetFormatPr defaultRowHeight="15" x14ac:dyDescent="0.25"/>
  <cols>
    <col min="1" max="1" width="16.5703125" style="20" bestFit="1" customWidth="1"/>
    <col min="2" max="2" width="23.85546875" style="20" bestFit="1" customWidth="1"/>
    <col min="3" max="6" width="20.28515625" style="20" customWidth="1"/>
    <col min="7" max="16384" width="9.140625" style="20"/>
  </cols>
  <sheetData>
    <row r="1" spans="1:6" s="21" customFormat="1" ht="30" x14ac:dyDescent="0.25">
      <c r="A1" s="17" t="s">
        <v>99</v>
      </c>
      <c r="B1" s="17" t="s">
        <v>94</v>
      </c>
      <c r="C1" s="18" t="s">
        <v>95</v>
      </c>
      <c r="D1" s="18" t="s">
        <v>96</v>
      </c>
      <c r="E1" s="19" t="s">
        <v>97</v>
      </c>
      <c r="F1" s="19" t="s">
        <v>98</v>
      </c>
    </row>
    <row r="2" spans="1:6" x14ac:dyDescent="0.25">
      <c r="A2" s="22" t="s">
        <v>92</v>
      </c>
      <c r="B2" s="22" t="s">
        <v>6</v>
      </c>
      <c r="C2" s="39">
        <v>89.41</v>
      </c>
      <c r="D2" s="39">
        <v>73.72</v>
      </c>
      <c r="E2" s="39">
        <v>66.489999999999995</v>
      </c>
      <c r="F2" s="39">
        <v>42.52</v>
      </c>
    </row>
    <row r="3" spans="1:6" x14ac:dyDescent="0.25">
      <c r="A3" s="22" t="s">
        <v>100</v>
      </c>
      <c r="B3" s="22" t="s">
        <v>7</v>
      </c>
      <c r="C3" s="39">
        <v>102.33</v>
      </c>
      <c r="D3" s="39">
        <v>88.62</v>
      </c>
      <c r="E3" s="39">
        <v>76.92</v>
      </c>
      <c r="F3" s="39">
        <v>53.86</v>
      </c>
    </row>
    <row r="4" spans="1:6" ht="15" customHeight="1" x14ac:dyDescent="0.25">
      <c r="A4" s="22" t="s">
        <v>100</v>
      </c>
      <c r="B4" s="22" t="s">
        <v>8</v>
      </c>
      <c r="C4" s="39">
        <v>58.78</v>
      </c>
      <c r="D4" s="39">
        <v>58.35</v>
      </c>
      <c r="E4" s="39">
        <v>64.63</v>
      </c>
      <c r="F4" s="39">
        <v>39.130000000000003</v>
      </c>
    </row>
    <row r="5" spans="1:6" ht="15" customHeight="1" x14ac:dyDescent="0.25">
      <c r="A5" s="22" t="s">
        <v>93</v>
      </c>
      <c r="B5" s="22" t="s">
        <v>9</v>
      </c>
      <c r="C5" s="39">
        <v>78.17</v>
      </c>
      <c r="D5" s="39">
        <v>69.930000000000007</v>
      </c>
      <c r="E5" s="39">
        <v>56.05</v>
      </c>
      <c r="F5" s="39">
        <v>44.44</v>
      </c>
    </row>
    <row r="6" spans="1:6" ht="15" customHeight="1" x14ac:dyDescent="0.25">
      <c r="A6" s="22" t="s">
        <v>93</v>
      </c>
      <c r="B6" s="22" t="s">
        <v>10</v>
      </c>
      <c r="C6" s="39">
        <v>84.99</v>
      </c>
      <c r="D6" s="39">
        <v>78.849999999999994</v>
      </c>
      <c r="E6" s="39">
        <v>51.93</v>
      </c>
      <c r="F6" s="39">
        <v>52.27</v>
      </c>
    </row>
    <row r="7" spans="1:6" ht="15" customHeight="1" x14ac:dyDescent="0.25">
      <c r="A7" s="22" t="s">
        <v>100</v>
      </c>
      <c r="B7" s="22" t="s">
        <v>11</v>
      </c>
      <c r="C7" s="39">
        <v>99.08</v>
      </c>
      <c r="D7" s="39">
        <v>92.55</v>
      </c>
      <c r="E7" s="39">
        <v>88.92</v>
      </c>
      <c r="F7" s="39">
        <v>68.349999999999994</v>
      </c>
    </row>
    <row r="8" spans="1:6" ht="15" customHeight="1" x14ac:dyDescent="0.25">
      <c r="A8" s="22" t="s">
        <v>93</v>
      </c>
      <c r="B8" s="22" t="s">
        <v>12</v>
      </c>
      <c r="C8" s="39">
        <v>85.46</v>
      </c>
      <c r="D8" s="39">
        <v>73.81</v>
      </c>
      <c r="E8" s="39">
        <v>64.540000000000006</v>
      </c>
      <c r="F8" s="39">
        <v>49.71</v>
      </c>
    </row>
    <row r="9" spans="1:6" ht="15" customHeight="1" x14ac:dyDescent="0.25">
      <c r="A9" s="22" t="s">
        <v>93</v>
      </c>
      <c r="B9" s="22" t="s">
        <v>13</v>
      </c>
      <c r="C9" s="39">
        <v>70.290000000000006</v>
      </c>
      <c r="D9" s="39">
        <v>66.88</v>
      </c>
      <c r="E9" s="39">
        <v>43.48</v>
      </c>
      <c r="F9" s="39">
        <v>32.5</v>
      </c>
    </row>
    <row r="10" spans="1:6" ht="15" customHeight="1" x14ac:dyDescent="0.25">
      <c r="A10" s="22" t="s">
        <v>92</v>
      </c>
      <c r="B10" s="22" t="s">
        <v>14</v>
      </c>
      <c r="C10" s="39">
        <v>68.72</v>
      </c>
      <c r="D10" s="39">
        <v>58.4</v>
      </c>
      <c r="E10" s="39">
        <v>48.85</v>
      </c>
      <c r="F10" s="39">
        <v>34.35</v>
      </c>
    </row>
    <row r="11" spans="1:6" ht="15" customHeight="1" x14ac:dyDescent="0.25">
      <c r="A11" s="22" t="s">
        <v>93</v>
      </c>
      <c r="B11" s="22" t="s">
        <v>102</v>
      </c>
      <c r="C11" s="39">
        <v>81.67</v>
      </c>
      <c r="D11" s="39">
        <v>65.25</v>
      </c>
      <c r="E11" s="39">
        <v>62.5</v>
      </c>
      <c r="F11" s="39">
        <v>39.72</v>
      </c>
    </row>
    <row r="12" spans="1:6" ht="15" customHeight="1" x14ac:dyDescent="0.25">
      <c r="A12" s="22" t="s">
        <v>100</v>
      </c>
      <c r="B12" s="22" t="s">
        <v>16</v>
      </c>
      <c r="C12" s="39">
        <v>83.28</v>
      </c>
      <c r="D12" s="39">
        <v>72.08</v>
      </c>
      <c r="E12" s="39">
        <v>64.81</v>
      </c>
      <c r="F12" s="39">
        <v>40.19</v>
      </c>
    </row>
    <row r="13" spans="1:6" x14ac:dyDescent="0.25">
      <c r="A13" s="22" t="s">
        <v>100</v>
      </c>
      <c r="B13" s="22" t="s">
        <v>17</v>
      </c>
      <c r="C13" s="39">
        <v>68.680000000000007</v>
      </c>
      <c r="D13" s="39">
        <v>58</v>
      </c>
      <c r="E13" s="39">
        <v>54.01</v>
      </c>
      <c r="F13" s="39">
        <v>31.2</v>
      </c>
    </row>
    <row r="14" spans="1:6" x14ac:dyDescent="0.25">
      <c r="A14" s="22" t="s">
        <v>100</v>
      </c>
      <c r="B14" s="22" t="s">
        <v>18</v>
      </c>
      <c r="C14" s="39">
        <v>75.989999999999995</v>
      </c>
      <c r="D14" s="39">
        <v>63.94</v>
      </c>
      <c r="E14" s="39">
        <v>34.049999999999997</v>
      </c>
      <c r="F14" s="39">
        <v>24.93</v>
      </c>
    </row>
    <row r="15" spans="1:6" ht="15" customHeight="1" x14ac:dyDescent="0.25">
      <c r="A15" s="22" t="s">
        <v>93</v>
      </c>
      <c r="B15" s="22" t="s">
        <v>19</v>
      </c>
      <c r="C15" s="39">
        <v>76.88</v>
      </c>
      <c r="D15" s="39">
        <v>55.15</v>
      </c>
      <c r="E15" s="39">
        <v>55.38</v>
      </c>
      <c r="F15" s="39">
        <v>27.46</v>
      </c>
    </row>
    <row r="16" spans="1:6" ht="15" customHeight="1" x14ac:dyDescent="0.25">
      <c r="A16" s="22" t="s">
        <v>92</v>
      </c>
      <c r="B16" s="22" t="s">
        <v>20</v>
      </c>
      <c r="C16" s="39">
        <v>94.3</v>
      </c>
      <c r="D16" s="39">
        <v>72.87</v>
      </c>
      <c r="E16" s="39">
        <v>49.08</v>
      </c>
      <c r="F16" s="39">
        <v>34.07</v>
      </c>
    </row>
    <row r="17" spans="1:6" ht="15" customHeight="1" x14ac:dyDescent="0.25">
      <c r="A17" s="22" t="s">
        <v>93</v>
      </c>
      <c r="B17" s="22" t="s">
        <v>21</v>
      </c>
      <c r="C17" s="39">
        <v>72.77</v>
      </c>
      <c r="D17" s="39">
        <v>58.99</v>
      </c>
      <c r="E17" s="39">
        <v>60.47</v>
      </c>
      <c r="F17" s="39">
        <v>36.01</v>
      </c>
    </row>
    <row r="18" spans="1:6" ht="15" customHeight="1" x14ac:dyDescent="0.25">
      <c r="A18" s="22" t="s">
        <v>92</v>
      </c>
      <c r="B18" s="22" t="s">
        <v>22</v>
      </c>
      <c r="C18" s="39">
        <v>73.040000000000006</v>
      </c>
      <c r="D18" s="39">
        <v>54.51</v>
      </c>
      <c r="E18" s="39">
        <v>39.03</v>
      </c>
      <c r="F18" s="39">
        <v>25.68</v>
      </c>
    </row>
    <row r="19" spans="1:6" ht="15" customHeight="1" x14ac:dyDescent="0.25">
      <c r="A19" s="22" t="s">
        <v>93</v>
      </c>
      <c r="B19" s="22" t="s">
        <v>23</v>
      </c>
      <c r="C19" s="39">
        <v>86.84</v>
      </c>
      <c r="D19" s="39">
        <v>73.36</v>
      </c>
      <c r="E19" s="39">
        <v>70.09</v>
      </c>
      <c r="F19" s="39">
        <v>49.57</v>
      </c>
    </row>
    <row r="20" spans="1:6" ht="15" customHeight="1" x14ac:dyDescent="0.25">
      <c r="A20" s="22" t="s">
        <v>100</v>
      </c>
      <c r="B20" s="22" t="s">
        <v>24</v>
      </c>
      <c r="C20" s="39">
        <v>40.9</v>
      </c>
      <c r="D20" s="39">
        <v>35.64</v>
      </c>
      <c r="E20" s="39">
        <v>25.81</v>
      </c>
      <c r="F20" s="39">
        <v>15.9</v>
      </c>
    </row>
    <row r="21" spans="1:6" x14ac:dyDescent="0.25">
      <c r="A21" s="22" t="s">
        <v>100</v>
      </c>
      <c r="B21" s="22" t="s">
        <v>25</v>
      </c>
      <c r="C21" s="39">
        <v>72.05</v>
      </c>
      <c r="D21" s="39">
        <v>54.19</v>
      </c>
      <c r="E21" s="39">
        <v>56.99</v>
      </c>
      <c r="F21" s="39">
        <v>32.06</v>
      </c>
    </row>
    <row r="22" spans="1:6" ht="15" customHeight="1" x14ac:dyDescent="0.25">
      <c r="A22" s="22" t="s">
        <v>92</v>
      </c>
      <c r="B22" s="22" t="s">
        <v>26</v>
      </c>
      <c r="C22" s="39">
        <v>91.93</v>
      </c>
      <c r="D22" s="39">
        <v>83.92</v>
      </c>
      <c r="E22" s="39">
        <v>60.04</v>
      </c>
      <c r="F22" s="39">
        <v>41.17</v>
      </c>
    </row>
    <row r="23" spans="1:6" ht="15" customHeight="1" x14ac:dyDescent="0.25">
      <c r="A23" s="22" t="s">
        <v>93</v>
      </c>
      <c r="B23" s="22" t="s">
        <v>27</v>
      </c>
      <c r="C23" s="39">
        <v>98.19</v>
      </c>
      <c r="D23" s="39">
        <v>85.05</v>
      </c>
      <c r="E23" s="39">
        <v>89.76</v>
      </c>
      <c r="F23" s="39">
        <v>60.31</v>
      </c>
    </row>
    <row r="24" spans="1:6" ht="15" customHeight="1" x14ac:dyDescent="0.25">
      <c r="A24" s="22" t="s">
        <v>92</v>
      </c>
      <c r="B24" s="22" t="s">
        <v>28</v>
      </c>
      <c r="C24" s="39">
        <v>99.75</v>
      </c>
      <c r="D24" s="39">
        <v>90.32</v>
      </c>
      <c r="E24" s="39">
        <v>66.040000000000006</v>
      </c>
      <c r="F24" s="39">
        <v>50.18</v>
      </c>
    </row>
    <row r="25" spans="1:6" ht="15" customHeight="1" x14ac:dyDescent="0.25">
      <c r="A25" s="22" t="s">
        <v>93</v>
      </c>
      <c r="B25" s="22" t="s">
        <v>29</v>
      </c>
      <c r="C25" s="39">
        <v>87.46</v>
      </c>
      <c r="D25" s="39">
        <v>81.400000000000006</v>
      </c>
      <c r="E25" s="39">
        <v>82.44</v>
      </c>
      <c r="F25" s="39">
        <v>60.98</v>
      </c>
    </row>
    <row r="26" spans="1:6" x14ac:dyDescent="0.25">
      <c r="A26" s="22" t="s">
        <v>100</v>
      </c>
      <c r="B26" s="22" t="s">
        <v>30</v>
      </c>
      <c r="C26" s="39">
        <v>81.400000000000006</v>
      </c>
      <c r="D26" s="39">
        <v>72.12</v>
      </c>
      <c r="E26" s="39">
        <v>70.05</v>
      </c>
      <c r="F26" s="39">
        <v>54.09</v>
      </c>
    </row>
    <row r="27" spans="1:6" ht="15" customHeight="1" x14ac:dyDescent="0.25">
      <c r="A27" s="22" t="s">
        <v>92</v>
      </c>
      <c r="B27" s="22" t="s">
        <v>31</v>
      </c>
      <c r="C27" s="39">
        <v>60.84</v>
      </c>
      <c r="D27" s="39">
        <v>50.38</v>
      </c>
      <c r="E27" s="39">
        <v>32.56</v>
      </c>
      <c r="F27" s="39">
        <v>22.64</v>
      </c>
    </row>
    <row r="28" spans="1:6" ht="15" customHeight="1" x14ac:dyDescent="0.25">
      <c r="A28" s="22" t="s">
        <v>100</v>
      </c>
      <c r="B28" s="22" t="s">
        <v>32</v>
      </c>
      <c r="C28" s="39">
        <v>62.43</v>
      </c>
      <c r="D28" s="39">
        <v>57.97</v>
      </c>
      <c r="E28" s="39">
        <v>64.069999999999993</v>
      </c>
      <c r="F28" s="39">
        <v>46.09</v>
      </c>
    </row>
    <row r="29" spans="1:6" ht="15" customHeight="1" x14ac:dyDescent="0.25">
      <c r="A29" s="22" t="s">
        <v>93</v>
      </c>
      <c r="B29" s="22" t="s">
        <v>33</v>
      </c>
      <c r="C29" s="39">
        <v>73.989999999999995</v>
      </c>
      <c r="D29" s="39">
        <v>55.37</v>
      </c>
      <c r="E29" s="39">
        <v>43.27</v>
      </c>
      <c r="F29" s="39">
        <v>27.09</v>
      </c>
    </row>
    <row r="30" spans="1:6" ht="15" customHeight="1" x14ac:dyDescent="0.25">
      <c r="A30" s="22" t="s">
        <v>92</v>
      </c>
      <c r="B30" s="22" t="s">
        <v>34</v>
      </c>
      <c r="C30" s="39">
        <v>67.63</v>
      </c>
      <c r="D30" s="39">
        <v>51.4</v>
      </c>
      <c r="E30" s="39">
        <v>33.47</v>
      </c>
      <c r="F30" s="39">
        <v>23.55</v>
      </c>
    </row>
    <row r="31" spans="1:6" ht="15" customHeight="1" x14ac:dyDescent="0.25">
      <c r="A31" s="22" t="s">
        <v>92</v>
      </c>
      <c r="B31" s="22" t="s">
        <v>35</v>
      </c>
      <c r="C31" s="39">
        <v>80.14</v>
      </c>
      <c r="D31" s="39">
        <v>76.45</v>
      </c>
      <c r="E31" s="39">
        <v>64.44</v>
      </c>
      <c r="F31" s="39">
        <v>48.57</v>
      </c>
    </row>
    <row r="32" spans="1:6" x14ac:dyDescent="0.25">
      <c r="A32" s="22" t="s">
        <v>92</v>
      </c>
      <c r="B32" s="22" t="s">
        <v>36</v>
      </c>
      <c r="C32" s="39">
        <v>85.56</v>
      </c>
      <c r="D32" s="39">
        <v>73.55</v>
      </c>
      <c r="E32" s="39">
        <v>54.56</v>
      </c>
      <c r="F32" s="39">
        <v>40.22</v>
      </c>
    </row>
    <row r="33" spans="1:6" x14ac:dyDescent="0.25">
      <c r="A33" s="22" t="s">
        <v>93</v>
      </c>
      <c r="B33" s="22" t="s">
        <v>37</v>
      </c>
      <c r="C33" s="39">
        <v>57.8</v>
      </c>
      <c r="D33" s="39">
        <v>58.37</v>
      </c>
      <c r="E33" s="39">
        <v>45.78</v>
      </c>
      <c r="F33" s="39">
        <v>29.3</v>
      </c>
    </row>
    <row r="34" spans="1:6" x14ac:dyDescent="0.25">
      <c r="A34" s="22" t="s">
        <v>93</v>
      </c>
      <c r="B34" s="22" t="s">
        <v>38</v>
      </c>
      <c r="C34" s="39">
        <v>81.239999999999995</v>
      </c>
      <c r="D34" s="39">
        <v>75.430000000000007</v>
      </c>
      <c r="E34" s="39">
        <v>71.959999999999994</v>
      </c>
      <c r="F34" s="39">
        <v>50.09</v>
      </c>
    </row>
    <row r="35" spans="1:6" x14ac:dyDescent="0.25">
      <c r="A35" s="22" t="s">
        <v>93</v>
      </c>
      <c r="B35" s="22" t="s">
        <v>39</v>
      </c>
      <c r="C35" s="39">
        <v>71.22</v>
      </c>
      <c r="D35" s="39">
        <v>63.61</v>
      </c>
      <c r="E35" s="39">
        <v>72.13</v>
      </c>
      <c r="F35" s="39">
        <v>40.9</v>
      </c>
    </row>
    <row r="36" spans="1:6" x14ac:dyDescent="0.25">
      <c r="A36" s="22" t="s">
        <v>92</v>
      </c>
      <c r="B36" s="22" t="s">
        <v>40</v>
      </c>
      <c r="C36" s="39">
        <v>101.65</v>
      </c>
      <c r="D36" s="39">
        <v>88.87</v>
      </c>
      <c r="E36" s="39">
        <v>61.32</v>
      </c>
      <c r="F36" s="39">
        <v>48.99</v>
      </c>
    </row>
    <row r="37" spans="1:6" x14ac:dyDescent="0.25">
      <c r="A37" s="22" t="s">
        <v>93</v>
      </c>
      <c r="B37" s="22" t="s">
        <v>41</v>
      </c>
      <c r="C37" s="39">
        <v>76.459999999999994</v>
      </c>
      <c r="D37" s="39">
        <v>59.14</v>
      </c>
      <c r="E37" s="39">
        <v>60.95</v>
      </c>
      <c r="F37" s="39">
        <v>33.729999999999997</v>
      </c>
    </row>
    <row r="38" spans="1:6" x14ac:dyDescent="0.25">
      <c r="A38" s="22" t="s">
        <v>92</v>
      </c>
      <c r="B38" s="22" t="s">
        <v>42</v>
      </c>
      <c r="C38" s="39">
        <v>91.72</v>
      </c>
      <c r="D38" s="39">
        <v>83.38</v>
      </c>
      <c r="E38" s="39">
        <v>60.6</v>
      </c>
      <c r="F38" s="39">
        <v>49.03</v>
      </c>
    </row>
    <row r="39" spans="1:6" x14ac:dyDescent="0.25">
      <c r="A39" s="22" t="s">
        <v>93</v>
      </c>
      <c r="B39" s="22" t="s">
        <v>43</v>
      </c>
      <c r="C39" s="39">
        <v>69.13</v>
      </c>
      <c r="D39" s="39">
        <v>61.91</v>
      </c>
      <c r="E39" s="39">
        <v>68.069999999999993</v>
      </c>
      <c r="F39" s="39">
        <v>43.47</v>
      </c>
    </row>
    <row r="40" spans="1:6" x14ac:dyDescent="0.25">
      <c r="A40" s="22" t="s">
        <v>100</v>
      </c>
      <c r="B40" s="22" t="s">
        <v>44</v>
      </c>
      <c r="C40" s="39">
        <v>85.34</v>
      </c>
      <c r="D40" s="39">
        <v>77.209999999999994</v>
      </c>
      <c r="E40" s="39">
        <v>68.97</v>
      </c>
      <c r="F40" s="39">
        <v>43.88</v>
      </c>
    </row>
    <row r="41" spans="1:6" x14ac:dyDescent="0.25">
      <c r="A41" s="22" t="s">
        <v>93</v>
      </c>
      <c r="B41" s="22" t="s">
        <v>45</v>
      </c>
      <c r="C41" s="39">
        <v>90.21</v>
      </c>
      <c r="D41" s="39">
        <v>75.849999999999994</v>
      </c>
      <c r="E41" s="39">
        <v>61.07</v>
      </c>
      <c r="F41" s="39">
        <v>46.71</v>
      </c>
    </row>
    <row r="42" spans="1:6" x14ac:dyDescent="0.25">
      <c r="A42" s="22" t="s">
        <v>92</v>
      </c>
      <c r="B42" s="22" t="s">
        <v>46</v>
      </c>
      <c r="C42" s="39">
        <v>84.12</v>
      </c>
      <c r="D42" s="39">
        <v>75.75</v>
      </c>
      <c r="E42" s="39">
        <v>54.62</v>
      </c>
      <c r="F42" s="39">
        <v>41.02</v>
      </c>
    </row>
    <row r="43" spans="1:6" x14ac:dyDescent="0.25">
      <c r="A43" s="22" t="s">
        <v>92</v>
      </c>
      <c r="B43" s="22" t="s">
        <v>47</v>
      </c>
      <c r="C43" s="39">
        <v>92.57</v>
      </c>
      <c r="D43" s="39">
        <v>79.63</v>
      </c>
      <c r="E43" s="39">
        <v>66.87</v>
      </c>
      <c r="F43" s="39">
        <v>59.79</v>
      </c>
    </row>
    <row r="44" spans="1:6" x14ac:dyDescent="0.25">
      <c r="A44" s="22" t="s">
        <v>100</v>
      </c>
      <c r="B44" s="22" t="s">
        <v>48</v>
      </c>
      <c r="C44" s="39">
        <v>59.28</v>
      </c>
      <c r="D44" s="39">
        <v>48.77</v>
      </c>
      <c r="E44" s="39">
        <v>41.91</v>
      </c>
      <c r="F44" s="39">
        <v>25.77</v>
      </c>
    </row>
    <row r="45" spans="1:6" x14ac:dyDescent="0.25">
      <c r="A45" s="22" t="s">
        <v>100</v>
      </c>
      <c r="B45" s="22" t="s">
        <v>49</v>
      </c>
      <c r="C45" s="39">
        <v>76.84</v>
      </c>
      <c r="D45" s="39">
        <v>69.959999999999994</v>
      </c>
      <c r="E45" s="39">
        <v>52.69</v>
      </c>
      <c r="F45" s="39">
        <v>42.17</v>
      </c>
    </row>
    <row r="46" spans="1:6" x14ac:dyDescent="0.25">
      <c r="A46" s="22" t="s">
        <v>93</v>
      </c>
      <c r="B46" s="22" t="s">
        <v>50</v>
      </c>
      <c r="C46" s="39">
        <v>98.26</v>
      </c>
      <c r="D46" s="39">
        <v>81.61</v>
      </c>
      <c r="E46" s="39">
        <v>94.06</v>
      </c>
      <c r="F46" s="39">
        <v>52.89</v>
      </c>
    </row>
    <row r="47" spans="1:6" x14ac:dyDescent="0.25">
      <c r="A47" s="22" t="s">
        <v>92</v>
      </c>
      <c r="B47" s="22" t="s">
        <v>51</v>
      </c>
      <c r="C47" s="39">
        <v>93.47</v>
      </c>
      <c r="D47" s="39">
        <v>86.46</v>
      </c>
      <c r="E47" s="39">
        <v>56.97</v>
      </c>
      <c r="F47" s="39">
        <v>46.87</v>
      </c>
    </row>
    <row r="48" spans="1:6" x14ac:dyDescent="0.25">
      <c r="A48" s="22" t="s">
        <v>100</v>
      </c>
      <c r="B48" s="22" t="s">
        <v>52</v>
      </c>
      <c r="C48" s="39">
        <v>100.92</v>
      </c>
      <c r="D48" s="39">
        <v>96.3</v>
      </c>
      <c r="E48" s="39">
        <v>89.02</v>
      </c>
      <c r="F48" s="39">
        <v>58.28</v>
      </c>
    </row>
    <row r="49" spans="1:6" x14ac:dyDescent="0.25">
      <c r="A49" s="22" t="s">
        <v>93</v>
      </c>
      <c r="B49" s="22" t="s">
        <v>53</v>
      </c>
      <c r="C49" s="39">
        <v>74.39</v>
      </c>
      <c r="D49" s="39">
        <v>67.62</v>
      </c>
      <c r="E49" s="39">
        <v>58.16</v>
      </c>
      <c r="F49" s="39">
        <v>37.07</v>
      </c>
    </row>
    <row r="50" spans="1:6" x14ac:dyDescent="0.25">
      <c r="A50" s="22" t="s">
        <v>100</v>
      </c>
      <c r="B50" s="22" t="s">
        <v>54</v>
      </c>
      <c r="C50" s="39">
        <v>93.38</v>
      </c>
      <c r="D50" s="39">
        <v>81.33</v>
      </c>
      <c r="E50" s="39">
        <v>85.68</v>
      </c>
      <c r="F50" s="39">
        <v>52.28</v>
      </c>
    </row>
    <row r="51" spans="1:6" x14ac:dyDescent="0.25">
      <c r="A51" s="22" t="s">
        <v>100</v>
      </c>
      <c r="B51" s="22" t="s">
        <v>55</v>
      </c>
      <c r="C51" s="39">
        <v>89.89</v>
      </c>
      <c r="D51" s="39">
        <v>75.23</v>
      </c>
      <c r="E51" s="39">
        <v>60.64</v>
      </c>
      <c r="F51" s="39">
        <v>47.71</v>
      </c>
    </row>
    <row r="52" spans="1:6" x14ac:dyDescent="0.25">
      <c r="A52" s="22" t="s">
        <v>93</v>
      </c>
      <c r="B52" s="22" t="s">
        <v>56</v>
      </c>
      <c r="C52" s="39">
        <v>96.46</v>
      </c>
      <c r="D52" s="39">
        <v>86.64</v>
      </c>
      <c r="E52" s="39">
        <v>89.08</v>
      </c>
      <c r="F52" s="39">
        <v>64.95</v>
      </c>
    </row>
    <row r="53" spans="1:6" x14ac:dyDescent="0.25">
      <c r="A53" s="22" t="s">
        <v>93</v>
      </c>
      <c r="B53" s="22" t="s">
        <v>57</v>
      </c>
      <c r="C53" s="39">
        <v>74.05</v>
      </c>
      <c r="D53" s="39">
        <v>74.650000000000006</v>
      </c>
      <c r="E53" s="39">
        <v>56.08</v>
      </c>
      <c r="F53" s="39">
        <v>44.32</v>
      </c>
    </row>
    <row r="54" spans="1:6" x14ac:dyDescent="0.25">
      <c r="A54" s="22" t="s">
        <v>100</v>
      </c>
      <c r="B54" s="22" t="s">
        <v>58</v>
      </c>
      <c r="C54" s="39">
        <v>81.709999999999994</v>
      </c>
      <c r="D54" s="39">
        <v>70.42</v>
      </c>
      <c r="E54" s="39">
        <v>72.34</v>
      </c>
      <c r="F54" s="39">
        <v>48.75</v>
      </c>
    </row>
    <row r="55" spans="1:6" x14ac:dyDescent="0.25">
      <c r="A55" s="22" t="s">
        <v>100</v>
      </c>
      <c r="B55" s="22" t="s">
        <v>59</v>
      </c>
      <c r="C55" s="39">
        <v>68.36</v>
      </c>
      <c r="D55" s="39">
        <v>63.48</v>
      </c>
      <c r="E55" s="39">
        <v>64.38</v>
      </c>
      <c r="F55" s="39">
        <v>43.52</v>
      </c>
    </row>
    <row r="56" spans="1:6" x14ac:dyDescent="0.25">
      <c r="A56" s="22" t="s">
        <v>100</v>
      </c>
      <c r="B56" s="22" t="s">
        <v>60</v>
      </c>
      <c r="C56" s="39">
        <v>68.05</v>
      </c>
      <c r="D56" s="39">
        <v>55.43</v>
      </c>
      <c r="E56" s="39">
        <v>44.98</v>
      </c>
      <c r="F56" s="39">
        <v>30.86</v>
      </c>
    </row>
    <row r="57" spans="1:6" x14ac:dyDescent="0.25">
      <c r="A57" s="22" t="s">
        <v>100</v>
      </c>
      <c r="B57" s="22" t="s">
        <v>61</v>
      </c>
      <c r="C57" s="39">
        <v>63.29</v>
      </c>
      <c r="D57" s="39">
        <v>52.96</v>
      </c>
      <c r="E57" s="39">
        <v>44.73</v>
      </c>
      <c r="F57" s="39">
        <v>29.41</v>
      </c>
    </row>
    <row r="58" spans="1:6" x14ac:dyDescent="0.25">
      <c r="A58" s="22" t="s">
        <v>93</v>
      </c>
      <c r="B58" s="22" t="s">
        <v>62</v>
      </c>
      <c r="C58" s="39">
        <v>66.349999999999994</v>
      </c>
      <c r="D58" s="39">
        <v>50</v>
      </c>
      <c r="E58" s="39">
        <v>50</v>
      </c>
      <c r="F58" s="39">
        <v>28.46</v>
      </c>
    </row>
    <row r="59" spans="1:6" x14ac:dyDescent="0.25">
      <c r="A59" s="22" t="s">
        <v>100</v>
      </c>
      <c r="B59" s="22" t="s">
        <v>63</v>
      </c>
      <c r="C59" s="39">
        <v>93.08</v>
      </c>
      <c r="D59" s="39">
        <v>84.2</v>
      </c>
      <c r="E59" s="39">
        <v>70.75</v>
      </c>
      <c r="F59" s="39">
        <v>42.51</v>
      </c>
    </row>
    <row r="60" spans="1:6" x14ac:dyDescent="0.25">
      <c r="A60" s="22" t="s">
        <v>93</v>
      </c>
      <c r="B60" s="22" t="s">
        <v>64</v>
      </c>
      <c r="C60" s="39">
        <v>115.54</v>
      </c>
      <c r="D60" s="39">
        <v>98.49</v>
      </c>
      <c r="E60" s="39">
        <v>94.75</v>
      </c>
      <c r="F60" s="39">
        <v>62.9</v>
      </c>
    </row>
    <row r="61" spans="1:6" x14ac:dyDescent="0.25">
      <c r="A61" s="22" t="s">
        <v>100</v>
      </c>
      <c r="B61" s="22" t="s">
        <v>65</v>
      </c>
      <c r="C61" s="39">
        <v>96.25</v>
      </c>
      <c r="D61" s="39">
        <v>91.01</v>
      </c>
      <c r="E61" s="39">
        <v>94.44</v>
      </c>
      <c r="F61" s="39">
        <v>67.260000000000005</v>
      </c>
    </row>
    <row r="62" spans="1:6" x14ac:dyDescent="0.25">
      <c r="A62" s="22" t="s">
        <v>93</v>
      </c>
      <c r="B62" s="22" t="s">
        <v>66</v>
      </c>
      <c r="C62" s="39">
        <v>84.01</v>
      </c>
      <c r="D62" s="39">
        <v>65.58</v>
      </c>
      <c r="E62" s="39">
        <v>69.540000000000006</v>
      </c>
      <c r="F62" s="39">
        <v>42.64</v>
      </c>
    </row>
    <row r="63" spans="1:6" x14ac:dyDescent="0.25">
      <c r="A63" s="22" t="s">
        <v>92</v>
      </c>
      <c r="B63" s="22" t="s">
        <v>67</v>
      </c>
      <c r="C63" s="39">
        <v>70.239999999999995</v>
      </c>
      <c r="D63" s="39">
        <v>60.49</v>
      </c>
      <c r="E63" s="39">
        <v>30.95</v>
      </c>
      <c r="F63" s="39">
        <v>19.350000000000001</v>
      </c>
    </row>
    <row r="64" spans="1:6" x14ac:dyDescent="0.25">
      <c r="A64" s="22" t="s">
        <v>92</v>
      </c>
      <c r="B64" s="22" t="s">
        <v>68</v>
      </c>
      <c r="C64" s="39">
        <v>83.17</v>
      </c>
      <c r="D64" s="39">
        <v>66.47</v>
      </c>
      <c r="E64" s="39">
        <v>45.9</v>
      </c>
      <c r="F64" s="39">
        <v>31.33</v>
      </c>
    </row>
    <row r="65" spans="1:6" x14ac:dyDescent="0.25">
      <c r="A65" s="22" t="s">
        <v>92</v>
      </c>
      <c r="B65" s="22" t="s">
        <v>69</v>
      </c>
      <c r="C65" s="39">
        <v>94.26</v>
      </c>
      <c r="D65" s="39">
        <v>81.28</v>
      </c>
      <c r="E65" s="39">
        <v>59.6</v>
      </c>
      <c r="F65" s="39">
        <v>46.42</v>
      </c>
    </row>
    <row r="66" spans="1:6" x14ac:dyDescent="0.25">
      <c r="A66" s="22" t="s">
        <v>100</v>
      </c>
      <c r="B66" s="22" t="s">
        <v>70</v>
      </c>
      <c r="C66" s="39">
        <v>85.26</v>
      </c>
      <c r="D66" s="39">
        <v>78.3</v>
      </c>
      <c r="E66" s="39">
        <v>80.349999999999994</v>
      </c>
      <c r="F66" s="39">
        <v>55.36</v>
      </c>
    </row>
    <row r="67" spans="1:6" x14ac:dyDescent="0.25">
      <c r="A67" s="22" t="s">
        <v>100</v>
      </c>
      <c r="B67" s="22" t="s">
        <v>71</v>
      </c>
      <c r="C67" s="39">
        <v>58.99</v>
      </c>
      <c r="D67" s="39">
        <v>48.95</v>
      </c>
      <c r="E67" s="39">
        <v>50.84</v>
      </c>
      <c r="F67" s="39">
        <v>28.41</v>
      </c>
    </row>
    <row r="68" spans="1:6" x14ac:dyDescent="0.25">
      <c r="A68" s="22" t="s">
        <v>93</v>
      </c>
      <c r="B68" s="22" t="s">
        <v>72</v>
      </c>
      <c r="C68" s="39">
        <v>92.41</v>
      </c>
      <c r="D68" s="39">
        <v>79.41</v>
      </c>
      <c r="E68" s="39">
        <v>84.03</v>
      </c>
      <c r="F68" s="39">
        <v>49.1</v>
      </c>
    </row>
    <row r="69" spans="1:6" x14ac:dyDescent="0.25">
      <c r="A69" s="22" t="s">
        <v>100</v>
      </c>
      <c r="B69" s="22" t="s">
        <v>73</v>
      </c>
      <c r="C69" s="39">
        <v>72.78</v>
      </c>
      <c r="D69" s="39">
        <v>57.71</v>
      </c>
      <c r="E69" s="39">
        <v>51.78</v>
      </c>
      <c r="F69" s="39">
        <v>30.44</v>
      </c>
    </row>
    <row r="70" spans="1:6" x14ac:dyDescent="0.25">
      <c r="A70" s="22" t="s">
        <v>100</v>
      </c>
      <c r="B70" s="22" t="s">
        <v>74</v>
      </c>
      <c r="C70" s="39">
        <v>80.58</v>
      </c>
      <c r="D70" s="39">
        <v>75.290000000000006</v>
      </c>
      <c r="E70" s="39">
        <v>62.28</v>
      </c>
      <c r="F70" s="39">
        <v>46.55</v>
      </c>
    </row>
    <row r="71" spans="1:6" x14ac:dyDescent="0.25">
      <c r="A71" s="22" t="s">
        <v>92</v>
      </c>
      <c r="B71" s="22" t="s">
        <v>75</v>
      </c>
      <c r="C71" s="39">
        <v>69.45</v>
      </c>
      <c r="D71" s="39">
        <v>52.4</v>
      </c>
      <c r="E71" s="39">
        <v>35.450000000000003</v>
      </c>
      <c r="F71" s="39">
        <v>23.87</v>
      </c>
    </row>
    <row r="72" spans="1:6" x14ac:dyDescent="0.25">
      <c r="A72" s="22" t="s">
        <v>100</v>
      </c>
      <c r="B72" s="22" t="s">
        <v>76</v>
      </c>
      <c r="C72" s="39">
        <v>66.23</v>
      </c>
      <c r="D72" s="39">
        <v>55.43</v>
      </c>
      <c r="E72" s="39">
        <v>53.98</v>
      </c>
      <c r="F72" s="39">
        <v>34.299999999999997</v>
      </c>
    </row>
    <row r="73" spans="1:6" x14ac:dyDescent="0.25">
      <c r="A73" s="22" t="s">
        <v>93</v>
      </c>
      <c r="B73" s="22" t="s">
        <v>77</v>
      </c>
      <c r="C73" s="39">
        <v>75.28</v>
      </c>
      <c r="D73" s="39">
        <v>63.24</v>
      </c>
      <c r="E73" s="39">
        <v>64.650000000000006</v>
      </c>
      <c r="F73" s="39">
        <v>45.3</v>
      </c>
    </row>
    <row r="74" spans="1:6" x14ac:dyDescent="0.25">
      <c r="A74" s="22" t="s">
        <v>92</v>
      </c>
      <c r="B74" s="22" t="s">
        <v>78</v>
      </c>
      <c r="C74" s="39">
        <v>81.73</v>
      </c>
      <c r="D74" s="39">
        <v>74.36</v>
      </c>
      <c r="E74" s="39">
        <v>57.59</v>
      </c>
      <c r="F74" s="39">
        <v>44.25</v>
      </c>
    </row>
    <row r="75" spans="1:6" x14ac:dyDescent="0.25">
      <c r="A75" s="22" t="s">
        <v>92</v>
      </c>
      <c r="B75" s="22" t="s">
        <v>79</v>
      </c>
      <c r="C75" s="39">
        <v>72.87</v>
      </c>
      <c r="D75" s="39">
        <v>54.64</v>
      </c>
      <c r="E75" s="39">
        <v>43.84</v>
      </c>
      <c r="F75" s="39">
        <v>29.63</v>
      </c>
    </row>
    <row r="76" spans="1:6" x14ac:dyDescent="0.25">
      <c r="A76" s="22" t="s">
        <v>100</v>
      </c>
      <c r="B76" s="22" t="s">
        <v>80</v>
      </c>
      <c r="C76" s="39">
        <v>93.22</v>
      </c>
      <c r="D76" s="39">
        <v>91.9</v>
      </c>
      <c r="E76" s="39">
        <v>73.75</v>
      </c>
      <c r="F76" s="39">
        <v>59.24</v>
      </c>
    </row>
    <row r="77" spans="1:6" x14ac:dyDescent="0.25">
      <c r="A77" s="22" t="s">
        <v>100</v>
      </c>
      <c r="B77" s="22" t="s">
        <v>81</v>
      </c>
      <c r="C77" s="39">
        <v>94.38</v>
      </c>
      <c r="D77" s="39">
        <v>83.76</v>
      </c>
      <c r="E77" s="39">
        <v>73.78</v>
      </c>
      <c r="F77" s="39">
        <v>56.37</v>
      </c>
    </row>
    <row r="78" spans="1:6" x14ac:dyDescent="0.25">
      <c r="A78" s="22" t="s">
        <v>92</v>
      </c>
      <c r="B78" s="22" t="s">
        <v>82</v>
      </c>
      <c r="C78" s="39">
        <v>72.63</v>
      </c>
      <c r="D78" s="39">
        <v>55.76</v>
      </c>
      <c r="E78" s="39">
        <v>46</v>
      </c>
      <c r="F78" s="39">
        <v>29.96</v>
      </c>
    </row>
    <row r="79" spans="1:6" x14ac:dyDescent="0.25">
      <c r="A79" s="22" t="s">
        <v>92</v>
      </c>
      <c r="B79" s="22" t="s">
        <v>83</v>
      </c>
      <c r="C79" s="39">
        <v>75.22</v>
      </c>
      <c r="D79" s="39">
        <v>61.72</v>
      </c>
      <c r="E79" s="39">
        <v>43.83</v>
      </c>
      <c r="F79" s="39">
        <v>30.94</v>
      </c>
    </row>
    <row r="80" spans="1:6" x14ac:dyDescent="0.25">
      <c r="A80" s="82" t="s">
        <v>103</v>
      </c>
      <c r="B80" s="82"/>
      <c r="C80" s="40">
        <v>73.2</v>
      </c>
      <c r="D80" s="40">
        <v>59.31</v>
      </c>
      <c r="E80" s="40">
        <v>57.7</v>
      </c>
      <c r="F80" s="40">
        <v>35.159999999999997</v>
      </c>
    </row>
    <row r="83" spans="1:1" x14ac:dyDescent="0.25">
      <c r="A83" s="32" t="s">
        <v>106</v>
      </c>
    </row>
    <row r="84" spans="1:1" x14ac:dyDescent="0.25">
      <c r="A84" s="32" t="s">
        <v>107</v>
      </c>
    </row>
    <row r="85" spans="1:1" x14ac:dyDescent="0.25">
      <c r="A85" s="33" t="s">
        <v>104</v>
      </c>
    </row>
    <row r="86" spans="1:1" x14ac:dyDescent="0.25">
      <c r="A86" s="33" t="s">
        <v>109</v>
      </c>
    </row>
    <row r="87" spans="1:1" x14ac:dyDescent="0.25">
      <c r="A87" s="41" t="s">
        <v>178</v>
      </c>
    </row>
    <row r="88" spans="1:1" x14ac:dyDescent="0.25">
      <c r="A88" s="34" t="s">
        <v>108</v>
      </c>
    </row>
  </sheetData>
  <autoFilter ref="B1:B88"/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52" workbookViewId="0">
      <selection activeCell="O85" sqref="O85"/>
    </sheetView>
  </sheetViews>
  <sheetFormatPr defaultRowHeight="15" x14ac:dyDescent="0.25"/>
  <cols>
    <col min="1" max="1" width="18.140625" style="42" customWidth="1"/>
    <col min="2" max="2" width="23.85546875" style="42" bestFit="1" customWidth="1"/>
    <col min="3" max="11" width="13" style="42" customWidth="1"/>
    <col min="12" max="12" width="10.140625" style="42" customWidth="1"/>
    <col min="13" max="16" width="14.28515625" style="42" customWidth="1"/>
    <col min="17" max="16384" width="9.140625" style="42"/>
  </cols>
  <sheetData>
    <row r="1" spans="1:16" ht="59.25" customHeight="1" x14ac:dyDescent="0.25">
      <c r="A1" s="43" t="s">
        <v>0</v>
      </c>
      <c r="B1" s="43" t="s">
        <v>1</v>
      </c>
      <c r="C1" s="45" t="s">
        <v>137</v>
      </c>
      <c r="D1" s="45" t="s">
        <v>145</v>
      </c>
      <c r="E1" s="45" t="s">
        <v>139</v>
      </c>
      <c r="F1" s="45" t="s">
        <v>141</v>
      </c>
      <c r="G1" s="45" t="s">
        <v>143</v>
      </c>
      <c r="H1" s="45" t="s">
        <v>153</v>
      </c>
      <c r="I1" s="45" t="s">
        <v>147</v>
      </c>
      <c r="J1" s="45" t="s">
        <v>149</v>
      </c>
      <c r="K1" s="45" t="s">
        <v>151</v>
      </c>
      <c r="L1" s="45" t="s">
        <v>155</v>
      </c>
      <c r="M1" s="45" t="s">
        <v>167</v>
      </c>
      <c r="N1" s="45" t="s">
        <v>168</v>
      </c>
      <c r="O1" s="45" t="s">
        <v>169</v>
      </c>
      <c r="P1" s="58" t="s">
        <v>170</v>
      </c>
    </row>
    <row r="2" spans="1:16" x14ac:dyDescent="0.25">
      <c r="A2" s="2" t="s">
        <v>2</v>
      </c>
      <c r="B2" s="2" t="s">
        <v>6</v>
      </c>
      <c r="C2" s="7">
        <f>'Cobertura Rotina &lt; 2 anos'!F2</f>
        <v>0.96437054631828978</v>
      </c>
      <c r="D2" s="7">
        <f>'Cobertura Rotina &lt; 2 anos'!N2</f>
        <v>0.89311163895486934</v>
      </c>
      <c r="E2" s="7">
        <f>'Cobertura Rotina &lt; 2 anos'!H2</f>
        <v>0.83610451306413303</v>
      </c>
      <c r="F2" s="7">
        <f>'Cobertura Rotina &lt; 2 anos'!J2</f>
        <v>0.84085510688836107</v>
      </c>
      <c r="G2" s="7">
        <f>'Cobertura Rotina &lt; 2 anos'!L2</f>
        <v>0.90736342042755347</v>
      </c>
      <c r="H2" s="7">
        <f>'Cobertura Rotina &lt; 2 anos'!V2</f>
        <v>0.90736342042755347</v>
      </c>
      <c r="I2" s="7">
        <f>'Cobertura Rotina &lt; 2 anos'!P2</f>
        <v>0.74584323040380052</v>
      </c>
      <c r="J2" s="7">
        <f>'Cobertura Rotina &lt; 2 anos'!R2</f>
        <v>0.75534441805225649</v>
      </c>
      <c r="K2" s="7">
        <f>'Cobertura Rotina &lt; 2 anos'!T2</f>
        <v>0.85510688836104509</v>
      </c>
      <c r="L2" s="7">
        <f>'Cobertura Rotina &lt; 2 anos'!X2</f>
        <v>0.82185273159144889</v>
      </c>
      <c r="M2" s="2">
        <f t="shared" ref="M2:M33" si="0">COUNTIF(C2:D2,"&gt;=0,9")</f>
        <v>1</v>
      </c>
      <c r="N2" s="2">
        <f t="shared" ref="N2:N33" si="1">COUNTIFS(E2:L2,"&gt;=0,95")</f>
        <v>0</v>
      </c>
      <c r="O2" s="2">
        <f>SUM(M2:N2)</f>
        <v>1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7">
        <f>'Cobertura Rotina &lt; 2 anos'!F3</f>
        <v>0.7</v>
      </c>
      <c r="D3" s="7">
        <f>'Cobertura Rotina &lt; 2 anos'!N3</f>
        <v>0.91249999999999998</v>
      </c>
      <c r="E3" s="7">
        <f>'Cobertura Rotina &lt; 2 anos'!H3</f>
        <v>0.875</v>
      </c>
      <c r="F3" s="7">
        <f>'Cobertura Rotina &lt; 2 anos'!J3</f>
        <v>0.88749999999999996</v>
      </c>
      <c r="G3" s="7">
        <f>'Cobertura Rotina &lt; 2 anos'!L3</f>
        <v>0.92500000000000004</v>
      </c>
      <c r="H3" s="7">
        <f>'Cobertura Rotina &lt; 2 anos'!V3</f>
        <v>1.0874999999999999</v>
      </c>
      <c r="I3" s="7">
        <f>'Cobertura Rotina &lt; 2 anos'!P3</f>
        <v>0.88749999999999996</v>
      </c>
      <c r="J3" s="7">
        <f>'Cobertura Rotina &lt; 2 anos'!R3</f>
        <v>0.7</v>
      </c>
      <c r="K3" s="7">
        <f>'Cobertura Rotina &lt; 2 anos'!T3</f>
        <v>1.0125</v>
      </c>
      <c r="L3" s="7">
        <f>'Cobertura Rotina &lt; 2 anos'!X3</f>
        <v>0.88749999999999996</v>
      </c>
      <c r="M3" s="2">
        <f t="shared" si="0"/>
        <v>1</v>
      </c>
      <c r="N3" s="2">
        <f t="shared" si="1"/>
        <v>2</v>
      </c>
      <c r="O3" s="2">
        <f t="shared" ref="O3:O66" si="2">SUM(M3:N3)</f>
        <v>3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7">
        <f>'Cobertura Rotina &lt; 2 anos'!F4</f>
        <v>0.78333333333333333</v>
      </c>
      <c r="D4" s="7">
        <f>'Cobertura Rotina &lt; 2 anos'!N4</f>
        <v>1.2</v>
      </c>
      <c r="E4" s="7">
        <f>'Cobertura Rotina &lt; 2 anos'!H4</f>
        <v>1.1666666666666667</v>
      </c>
      <c r="F4" s="7">
        <f>'Cobertura Rotina &lt; 2 anos'!J4</f>
        <v>1.1499999999999999</v>
      </c>
      <c r="G4" s="7">
        <f>'Cobertura Rotina &lt; 2 anos'!L4</f>
        <v>1.2333333333333334</v>
      </c>
      <c r="H4" s="7">
        <f>'Cobertura Rotina &lt; 2 anos'!V4</f>
        <v>1.3333333333333333</v>
      </c>
      <c r="I4" s="7">
        <f>'Cobertura Rotina &lt; 2 anos'!P4</f>
        <v>1.1166666666666667</v>
      </c>
      <c r="J4" s="7">
        <f>'Cobertura Rotina &lt; 2 anos'!R4</f>
        <v>0.91666666666666663</v>
      </c>
      <c r="K4" s="7">
        <f>'Cobertura Rotina &lt; 2 anos'!T4</f>
        <v>1.2166666666666666</v>
      </c>
      <c r="L4" s="7">
        <f>'Cobertura Rotina &lt; 2 anos'!X4</f>
        <v>1.1000000000000001</v>
      </c>
      <c r="M4" s="2">
        <f t="shared" si="0"/>
        <v>1</v>
      </c>
      <c r="N4" s="2">
        <f t="shared" si="1"/>
        <v>7</v>
      </c>
      <c r="O4" s="2">
        <f t="shared" si="2"/>
        <v>8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7">
        <f>'Cobertura Rotina &lt; 2 anos'!F5</f>
        <v>0.58892128279883382</v>
      </c>
      <c r="D5" s="7">
        <f>'Cobertura Rotina &lt; 2 anos'!N5</f>
        <v>0.93877551020408168</v>
      </c>
      <c r="E5" s="7">
        <f>'Cobertura Rotina &lt; 2 anos'!H5</f>
        <v>0.92128279883381925</v>
      </c>
      <c r="F5" s="7">
        <f>'Cobertura Rotina &lt; 2 anos'!J5</f>
        <v>0.91545189504373181</v>
      </c>
      <c r="G5" s="7">
        <f>'Cobertura Rotina &lt; 2 anos'!L5</f>
        <v>0.96793002915451898</v>
      </c>
      <c r="H5" s="7">
        <f>'Cobertura Rotina &lt; 2 anos'!V5</f>
        <v>0.90379008746355682</v>
      </c>
      <c r="I5" s="7">
        <f>'Cobertura Rotina &lt; 2 anos'!P5</f>
        <v>0.88629737609329451</v>
      </c>
      <c r="J5" s="7">
        <f>'Cobertura Rotina &lt; 2 anos'!R5</f>
        <v>0.83381924198250734</v>
      </c>
      <c r="K5" s="7">
        <f>'Cobertura Rotina &lt; 2 anos'!T5</f>
        <v>0.96209912536443154</v>
      </c>
      <c r="L5" s="7">
        <f>'Cobertura Rotina &lt; 2 anos'!X5</f>
        <v>0.90379008746355682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7">
        <f>'Cobertura Rotina &lt; 2 anos'!F6</f>
        <v>0.58992805755395683</v>
      </c>
      <c r="D6" s="7">
        <f>'Cobertura Rotina &lt; 2 anos'!N6</f>
        <v>0.92086330935251803</v>
      </c>
      <c r="E6" s="7">
        <f>'Cobertura Rotina &lt; 2 anos'!H6</f>
        <v>0.61870503597122306</v>
      </c>
      <c r="F6" s="7">
        <f>'Cobertura Rotina &lt; 2 anos'!J6</f>
        <v>0.61870503597122306</v>
      </c>
      <c r="G6" s="7">
        <f>'Cobertura Rotina &lt; 2 anos'!L6</f>
        <v>0.93525179856115104</v>
      </c>
      <c r="H6" s="7">
        <f>'Cobertura Rotina &lt; 2 anos'!V6</f>
        <v>0.7769784172661871</v>
      </c>
      <c r="I6" s="7">
        <f>'Cobertura Rotina &lt; 2 anos'!P6</f>
        <v>0.70503597122302153</v>
      </c>
      <c r="J6" s="7">
        <f>'Cobertura Rotina &lt; 2 anos'!R6</f>
        <v>0.79136690647482011</v>
      </c>
      <c r="K6" s="7">
        <f>'Cobertura Rotina &lt; 2 anos'!T6</f>
        <v>0.79136690647482011</v>
      </c>
      <c r="L6" s="7">
        <f>'Cobertura Rotina &lt; 2 anos'!X6</f>
        <v>0.82014388489208634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7">
        <f>'Cobertura Rotina &lt; 2 anos'!F7</f>
        <v>0.39603960396039606</v>
      </c>
      <c r="D7" s="7">
        <f>'Cobertura Rotina &lt; 2 anos'!N7</f>
        <v>0.8910891089108911</v>
      </c>
      <c r="E7" s="7">
        <f>'Cobertura Rotina &lt; 2 anos'!H7</f>
        <v>0.67326732673267331</v>
      </c>
      <c r="F7" s="7">
        <f>'Cobertura Rotina &lt; 2 anos'!J7</f>
        <v>0.67326732673267331</v>
      </c>
      <c r="G7" s="7">
        <f>'Cobertura Rotina &lt; 2 anos'!L7</f>
        <v>0.8910891089108911</v>
      </c>
      <c r="H7" s="7">
        <f>'Cobertura Rotina &lt; 2 anos'!V7</f>
        <v>0.99009900990099009</v>
      </c>
      <c r="I7" s="7">
        <f>'Cobertura Rotina &lt; 2 anos'!P7</f>
        <v>0.79207920792079212</v>
      </c>
      <c r="J7" s="7">
        <f>'Cobertura Rotina &lt; 2 anos'!R7</f>
        <v>0.61386138613861385</v>
      </c>
      <c r="K7" s="7">
        <f>'Cobertura Rotina &lt; 2 anos'!T7</f>
        <v>1.1485148514851484</v>
      </c>
      <c r="L7" s="7">
        <f>'Cobertura Rotina &lt; 2 anos'!X7</f>
        <v>1.0693069306930694</v>
      </c>
      <c r="M7" s="2">
        <f t="shared" si="0"/>
        <v>0</v>
      </c>
      <c r="N7" s="2">
        <f t="shared" si="1"/>
        <v>3</v>
      </c>
      <c r="O7" s="2">
        <f t="shared" si="2"/>
        <v>3</v>
      </c>
      <c r="P7" s="2">
        <f t="shared" si="3"/>
        <v>1</v>
      </c>
    </row>
    <row r="8" spans="1:16" x14ac:dyDescent="0.25">
      <c r="A8" s="2" t="s">
        <v>5</v>
      </c>
      <c r="B8" s="2" t="s">
        <v>12</v>
      </c>
      <c r="C8" s="7">
        <f>'Cobertura Rotina &lt; 2 anos'!F8</f>
        <v>0.75578406169665813</v>
      </c>
      <c r="D8" s="7">
        <f>'Cobertura Rotina &lt; 2 anos'!N8</f>
        <v>0.96658097686375322</v>
      </c>
      <c r="E8" s="7">
        <f>'Cobertura Rotina &lt; 2 anos'!H8</f>
        <v>0.92544987146529567</v>
      </c>
      <c r="F8" s="7">
        <f>'Cobertura Rotina &lt; 2 anos'!J8</f>
        <v>0.90488431876606679</v>
      </c>
      <c r="G8" s="7">
        <f>'Cobertura Rotina &lt; 2 anos'!L8</f>
        <v>0.99228791773778924</v>
      </c>
      <c r="H8" s="7">
        <f>'Cobertura Rotina &lt; 2 anos'!V8</f>
        <v>1.0488431876606683</v>
      </c>
      <c r="I8" s="7">
        <f>'Cobertura Rotina &lt; 2 anos'!P8</f>
        <v>0.96658097686375322</v>
      </c>
      <c r="J8" s="7">
        <f>'Cobertura Rotina &lt; 2 anos'!R8</f>
        <v>0.7763496143958869</v>
      </c>
      <c r="K8" s="7">
        <f>'Cobertura Rotina &lt; 2 anos'!T8</f>
        <v>0.94087403598971719</v>
      </c>
      <c r="L8" s="7">
        <f>'Cobertura Rotina &lt; 2 anos'!X8</f>
        <v>0.88431876606683801</v>
      </c>
      <c r="M8" s="2">
        <f t="shared" si="0"/>
        <v>1</v>
      </c>
      <c r="N8" s="2">
        <f t="shared" si="1"/>
        <v>3</v>
      </c>
      <c r="O8" s="2">
        <f t="shared" si="2"/>
        <v>4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7">
        <f>'Cobertura Rotina &lt; 2 anos'!F9</f>
        <v>1.28</v>
      </c>
      <c r="D9" s="7">
        <f>'Cobertura Rotina &lt; 2 anos'!N9</f>
        <v>0.8</v>
      </c>
      <c r="E9" s="7">
        <f>'Cobertura Rotina &lt; 2 anos'!H9</f>
        <v>0.8</v>
      </c>
      <c r="F9" s="7">
        <f>'Cobertura Rotina &lt; 2 anos'!J9</f>
        <v>0.82666666666666666</v>
      </c>
      <c r="G9" s="7">
        <f>'Cobertura Rotina &lt; 2 anos'!L9</f>
        <v>0.8</v>
      </c>
      <c r="H9" s="7">
        <f>'Cobertura Rotina &lt; 2 anos'!V9</f>
        <v>1.1466666666666667</v>
      </c>
      <c r="I9" s="7">
        <f>'Cobertura Rotina &lt; 2 anos'!P9</f>
        <v>0.69333333333333336</v>
      </c>
      <c r="J9" s="7">
        <f>'Cobertura Rotina &lt; 2 anos'!R9</f>
        <v>0.82666666666666666</v>
      </c>
      <c r="K9" s="7">
        <f>'Cobertura Rotina &lt; 2 anos'!T9</f>
        <v>0.85333333333333339</v>
      </c>
      <c r="L9" s="7">
        <f>'Cobertura Rotina &lt; 2 anos'!X9</f>
        <v>0.82666666666666666</v>
      </c>
      <c r="M9" s="2">
        <f t="shared" si="0"/>
        <v>1</v>
      </c>
      <c r="N9" s="2">
        <f t="shared" si="1"/>
        <v>1</v>
      </c>
      <c r="O9" s="2">
        <f t="shared" si="2"/>
        <v>2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7">
        <f>'Cobertura Rotina &lt; 2 anos'!F10</f>
        <v>0.92063492063492058</v>
      </c>
      <c r="D10" s="7">
        <f>'Cobertura Rotina &lt; 2 anos'!N10</f>
        <v>0.9868875086266391</v>
      </c>
      <c r="E10" s="7">
        <f>'Cobertura Rotina &lt; 2 anos'!H10</f>
        <v>0.91649413388543821</v>
      </c>
      <c r="F10" s="7">
        <f>'Cobertura Rotina &lt; 2 anos'!J10</f>
        <v>0.91649413388543821</v>
      </c>
      <c r="G10" s="7">
        <f>'Cobertura Rotina &lt; 2 anos'!L10</f>
        <v>1.0255348516218081</v>
      </c>
      <c r="H10" s="7">
        <f>'Cobertura Rotina &lt; 2 anos'!V10</f>
        <v>0.9634230503795721</v>
      </c>
      <c r="I10" s="7">
        <f>'Cobertura Rotina &lt; 2 anos'!P10</f>
        <v>0.94962042788129741</v>
      </c>
      <c r="J10" s="7">
        <f>'Cobertura Rotina &lt; 2 anos'!R10</f>
        <v>0.87646652864044172</v>
      </c>
      <c r="K10" s="7">
        <f>'Cobertura Rotina &lt; 2 anos'!T10</f>
        <v>0.91925465838509313</v>
      </c>
      <c r="L10" s="7">
        <f>'Cobertura Rotina &lt; 2 anos'!X10</f>
        <v>0.80469289164941338</v>
      </c>
      <c r="M10" s="2">
        <f t="shared" si="0"/>
        <v>2</v>
      </c>
      <c r="N10" s="2">
        <f t="shared" si="1"/>
        <v>2</v>
      </c>
      <c r="O10" s="2">
        <f t="shared" si="2"/>
        <v>4</v>
      </c>
      <c r="P10" s="2">
        <f t="shared" si="3"/>
        <v>2</v>
      </c>
    </row>
    <row r="11" spans="1:16" x14ac:dyDescent="0.25">
      <c r="A11" s="2" t="s">
        <v>5</v>
      </c>
      <c r="B11" s="2" t="s">
        <v>15</v>
      </c>
      <c r="C11" s="7">
        <f>'Cobertura Rotina &lt; 2 anos'!F11</f>
        <v>9.6551724137931033E-2</v>
      </c>
      <c r="D11" s="7">
        <f>'Cobertura Rotina &lt; 2 anos'!N11</f>
        <v>1.0344827586206897</v>
      </c>
      <c r="E11" s="7">
        <f>'Cobertura Rotina &lt; 2 anos'!H11</f>
        <v>1.0344827586206897</v>
      </c>
      <c r="F11" s="7">
        <f>'Cobertura Rotina &lt; 2 anos'!J11</f>
        <v>1.0344827586206897</v>
      </c>
      <c r="G11" s="7">
        <f>'Cobertura Rotina &lt; 2 anos'!L11</f>
        <v>0.99310344827586206</v>
      </c>
      <c r="H11" s="7">
        <f>'Cobertura Rotina &lt; 2 anos'!V11</f>
        <v>0.99310344827586206</v>
      </c>
      <c r="I11" s="7">
        <f>'Cobertura Rotina &lt; 2 anos'!P11</f>
        <v>1.0068965517241379</v>
      </c>
      <c r="J11" s="7">
        <f>'Cobertura Rotina &lt; 2 anos'!R11</f>
        <v>0.86896551724137927</v>
      </c>
      <c r="K11" s="7">
        <f>'Cobertura Rotina &lt; 2 anos'!T11</f>
        <v>0.8413793103448276</v>
      </c>
      <c r="L11" s="7">
        <f>'Cobertura Rotina &lt; 2 anos'!X11</f>
        <v>0.77241379310344827</v>
      </c>
      <c r="M11" s="2">
        <f t="shared" si="0"/>
        <v>1</v>
      </c>
      <c r="N11" s="2">
        <f t="shared" si="1"/>
        <v>5</v>
      </c>
      <c r="O11" s="2">
        <f t="shared" si="2"/>
        <v>6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7">
        <f>'Cobertura Rotina &lt; 2 anos'!F12</f>
        <v>0.44736842105263158</v>
      </c>
      <c r="D12" s="7">
        <f>'Cobertura Rotina &lt; 2 anos'!N12</f>
        <v>0.95263157894736838</v>
      </c>
      <c r="E12" s="7">
        <f>'Cobertura Rotina &lt; 2 anos'!H12</f>
        <v>0.77368421052631575</v>
      </c>
      <c r="F12" s="7">
        <f>'Cobertura Rotina &lt; 2 anos'!J12</f>
        <v>0.78947368421052633</v>
      </c>
      <c r="G12" s="7">
        <f>'Cobertura Rotina &lt; 2 anos'!L12</f>
        <v>0.9631578947368421</v>
      </c>
      <c r="H12" s="7">
        <f>'Cobertura Rotina &lt; 2 anos'!V12</f>
        <v>0.9263157894736842</v>
      </c>
      <c r="I12" s="7">
        <f>'Cobertura Rotina &lt; 2 anos'!P12</f>
        <v>0.86315789473684212</v>
      </c>
      <c r="J12" s="7">
        <f>'Cobertura Rotina &lt; 2 anos'!R12</f>
        <v>0.84210526315789469</v>
      </c>
      <c r="K12" s="7">
        <f>'Cobertura Rotina &lt; 2 anos'!T12</f>
        <v>1.0473684210526315</v>
      </c>
      <c r="L12" s="7">
        <f>'Cobertura Rotina &lt; 2 anos'!X12</f>
        <v>0.90526315789473688</v>
      </c>
      <c r="M12" s="2">
        <f t="shared" si="0"/>
        <v>1</v>
      </c>
      <c r="N12" s="2">
        <f t="shared" si="1"/>
        <v>2</v>
      </c>
      <c r="O12" s="2">
        <f t="shared" si="2"/>
        <v>3</v>
      </c>
      <c r="P12" s="2">
        <f t="shared" si="3"/>
        <v>1</v>
      </c>
    </row>
    <row r="13" spans="1:16" x14ac:dyDescent="0.25">
      <c r="A13" s="2" t="s">
        <v>3</v>
      </c>
      <c r="B13" s="2" t="s">
        <v>17</v>
      </c>
      <c r="C13" s="7">
        <f>'Cobertura Rotina &lt; 2 anos'!F13</f>
        <v>0.46129541864139023</v>
      </c>
      <c r="D13" s="7">
        <f>'Cobertura Rotina &lt; 2 anos'!N13</f>
        <v>0.78357030015797791</v>
      </c>
      <c r="E13" s="7">
        <f>'Cobertura Rotina &lt; 2 anos'!H13</f>
        <v>0.78041074249605058</v>
      </c>
      <c r="F13" s="7">
        <f>'Cobertura Rotina &lt; 2 anos'!J13</f>
        <v>0.75513428120063186</v>
      </c>
      <c r="G13" s="7">
        <f>'Cobertura Rotina &lt; 2 anos'!L13</f>
        <v>0.81832543443917849</v>
      </c>
      <c r="H13" s="7">
        <f>'Cobertura Rotina &lt; 2 anos'!V13</f>
        <v>0.70458135860979465</v>
      </c>
      <c r="I13" s="7">
        <f>'Cobertura Rotina &lt; 2 anos'!P13</f>
        <v>0.77725118483412325</v>
      </c>
      <c r="J13" s="7">
        <f>'Cobertura Rotina &lt; 2 anos'!R13</f>
        <v>0.79304897314375988</v>
      </c>
      <c r="K13" s="7">
        <f>'Cobertura Rotina &lt; 2 anos'!T13</f>
        <v>0.65718799368088465</v>
      </c>
      <c r="L13" s="7">
        <f>'Cobertura Rotina &lt; 2 anos'!X13</f>
        <v>0.56872037914691942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7">
        <f>'Cobertura Rotina &lt; 2 anos'!F14</f>
        <v>0.83132530120481929</v>
      </c>
      <c r="D14" s="7">
        <f>'Cobertura Rotina &lt; 2 anos'!N14</f>
        <v>1.2409638554216869</v>
      </c>
      <c r="E14" s="7">
        <f>'Cobertura Rotina &lt; 2 anos'!H14</f>
        <v>1.1566265060240963</v>
      </c>
      <c r="F14" s="7">
        <f>'Cobertura Rotina &lt; 2 anos'!J14</f>
        <v>1.1927710843373494</v>
      </c>
      <c r="G14" s="7">
        <f>'Cobertura Rotina &lt; 2 anos'!L14</f>
        <v>1.2168674698795181</v>
      </c>
      <c r="H14" s="7">
        <f>'Cobertura Rotina &lt; 2 anos'!V14</f>
        <v>1.1445783132530121</v>
      </c>
      <c r="I14" s="7">
        <f>'Cobertura Rotina &lt; 2 anos'!P14</f>
        <v>1.036144578313253</v>
      </c>
      <c r="J14" s="7">
        <f>'Cobertura Rotina &lt; 2 anos'!R14</f>
        <v>1.1325301204819278</v>
      </c>
      <c r="K14" s="7">
        <f>'Cobertura Rotina &lt; 2 anos'!T14</f>
        <v>1.036144578313253</v>
      </c>
      <c r="L14" s="7">
        <f>'Cobertura Rotina &lt; 2 anos'!X14</f>
        <v>0.87951807228915657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7">
        <f>'Cobertura Rotina &lt; 2 anos'!F15</f>
        <v>1.0642201834862386</v>
      </c>
      <c r="D15" s="7">
        <f>'Cobertura Rotina &lt; 2 anos'!N15</f>
        <v>0.91743119266055051</v>
      </c>
      <c r="E15" s="7">
        <f>'Cobertura Rotina &lt; 2 anos'!H15</f>
        <v>0.91743119266055051</v>
      </c>
      <c r="F15" s="7">
        <f>'Cobertura Rotina &lt; 2 anos'!J15</f>
        <v>0.93577981651376152</v>
      </c>
      <c r="G15" s="7">
        <f>'Cobertura Rotina &lt; 2 anos'!L15</f>
        <v>0.8990825688073395</v>
      </c>
      <c r="H15" s="7">
        <f>'Cobertura Rotina &lt; 2 anos'!V15</f>
        <v>1.1192660550458715</v>
      </c>
      <c r="I15" s="7">
        <f>'Cobertura Rotina &lt; 2 anos'!P15</f>
        <v>1.0642201834862386</v>
      </c>
      <c r="J15" s="7">
        <f>'Cobertura Rotina &lt; 2 anos'!R15</f>
        <v>1.0275229357798166</v>
      </c>
      <c r="K15" s="7">
        <f>'Cobertura Rotina &lt; 2 anos'!T15</f>
        <v>1.0642201834862386</v>
      </c>
      <c r="L15" s="7">
        <f>'Cobertura Rotina &lt; 2 anos'!X15</f>
        <v>0.91743119266055051</v>
      </c>
      <c r="M15" s="2">
        <f t="shared" si="0"/>
        <v>2</v>
      </c>
      <c r="N15" s="2">
        <f t="shared" si="1"/>
        <v>4</v>
      </c>
      <c r="O15" s="2">
        <f t="shared" si="2"/>
        <v>6</v>
      </c>
      <c r="P15" s="2">
        <f t="shared" si="3"/>
        <v>1</v>
      </c>
    </row>
    <row r="16" spans="1:16" x14ac:dyDescent="0.25">
      <c r="A16" s="2" t="s">
        <v>2</v>
      </c>
      <c r="B16" s="2" t="s">
        <v>20</v>
      </c>
      <c r="C16" s="7">
        <f>'Cobertura Rotina &lt; 2 anos'!F16</f>
        <v>0.44334975369458129</v>
      </c>
      <c r="D16" s="7">
        <f>'Cobertura Rotina &lt; 2 anos'!N16</f>
        <v>0.93596059113300489</v>
      </c>
      <c r="E16" s="7">
        <f>'Cobertura Rotina &lt; 2 anos'!H16</f>
        <v>1.0738916256157636</v>
      </c>
      <c r="F16" s="7">
        <f>'Cobertura Rotina &lt; 2 anos'!J16</f>
        <v>1.0541871921182266</v>
      </c>
      <c r="G16" s="7">
        <f>'Cobertura Rotina &lt; 2 anos'!L16</f>
        <v>0.96551724137931039</v>
      </c>
      <c r="H16" s="7">
        <f>'Cobertura Rotina &lt; 2 anos'!V16</f>
        <v>1.1527093596059113</v>
      </c>
      <c r="I16" s="7">
        <f>'Cobertura Rotina &lt; 2 anos'!P16</f>
        <v>0.98522167487684731</v>
      </c>
      <c r="J16" s="7">
        <f>'Cobertura Rotina &lt; 2 anos'!R16</f>
        <v>0.98522167487684731</v>
      </c>
      <c r="K16" s="7">
        <f>'Cobertura Rotina &lt; 2 anos'!T16</f>
        <v>1.0246305418719213</v>
      </c>
      <c r="L16" s="7">
        <f>'Cobertura Rotina &lt; 2 anos'!X16</f>
        <v>0.98522167487684731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7">
        <f>'Cobertura Rotina &lt; 2 anos'!F17</f>
        <v>1.8862745098039215</v>
      </c>
      <c r="D17" s="7">
        <f>'Cobertura Rotina &lt; 2 anos'!N17</f>
        <v>0.86196078431372547</v>
      </c>
      <c r="E17" s="7">
        <f>'Cobertura Rotina &lt; 2 anos'!H17</f>
        <v>0.86274509803921573</v>
      </c>
      <c r="F17" s="7">
        <f>'Cobertura Rotina &lt; 2 anos'!J17</f>
        <v>0.85647058823529409</v>
      </c>
      <c r="G17" s="7">
        <f>'Cobertura Rotina &lt; 2 anos'!L17</f>
        <v>0.89568627450980387</v>
      </c>
      <c r="H17" s="7">
        <f>'Cobertura Rotina &lt; 2 anos'!V17</f>
        <v>0.80392156862745101</v>
      </c>
      <c r="I17" s="7">
        <f>'Cobertura Rotina &lt; 2 anos'!P17</f>
        <v>0.86274509803921573</v>
      </c>
      <c r="J17" s="7">
        <f>'Cobertura Rotina &lt; 2 anos'!R17</f>
        <v>0.76313725490196083</v>
      </c>
      <c r="K17" s="7">
        <f>'Cobertura Rotina &lt; 2 anos'!T17</f>
        <v>0.80862745098039213</v>
      </c>
      <c r="L17" s="7">
        <f>'Cobertura Rotina &lt; 2 anos'!X17</f>
        <v>0.66980392156862745</v>
      </c>
      <c r="M17" s="2">
        <f t="shared" si="0"/>
        <v>1</v>
      </c>
      <c r="N17" s="2">
        <f t="shared" si="1"/>
        <v>0</v>
      </c>
      <c r="O17" s="2">
        <f t="shared" si="2"/>
        <v>1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7">
        <f>'Cobertura Rotina &lt; 2 anos'!F18</f>
        <v>0.61918328584995252</v>
      </c>
      <c r="D18" s="7">
        <f>'Cobertura Rotina &lt; 2 anos'!N18</f>
        <v>0.79962013295346623</v>
      </c>
      <c r="E18" s="7">
        <f>'Cobertura Rotina &lt; 2 anos'!H18</f>
        <v>0.77758784425451088</v>
      </c>
      <c r="F18" s="7">
        <f>'Cobertura Rotina &lt; 2 anos'!J18</f>
        <v>0.77644824311490979</v>
      </c>
      <c r="G18" s="7">
        <f>'Cobertura Rotina &lt; 2 anos'!L18</f>
        <v>0.83494776828110162</v>
      </c>
      <c r="H18" s="7">
        <f>'Cobertura Rotina &lt; 2 anos'!V18</f>
        <v>0.74567901234567902</v>
      </c>
      <c r="I18" s="7">
        <f>'Cobertura Rotina &lt; 2 anos'!P18</f>
        <v>0.77682811016144349</v>
      </c>
      <c r="J18" s="7">
        <f>'Cobertura Rotina &lt; 2 anos'!R18</f>
        <v>0.76505223171889836</v>
      </c>
      <c r="K18" s="7">
        <f>'Cobertura Rotina &lt; 2 anos'!T18</f>
        <v>0.83532763532763532</v>
      </c>
      <c r="L18" s="7">
        <f>'Cobertura Rotina &lt; 2 anos'!X18</f>
        <v>0.6541310541310541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7">
        <f>'Cobertura Rotina &lt; 2 anos'!F19</f>
        <v>0.86486486486486491</v>
      </c>
      <c r="D19" s="7">
        <f>'Cobertura Rotina &lt; 2 anos'!N19</f>
        <v>1.031941031941032</v>
      </c>
      <c r="E19" s="7">
        <f>'Cobertura Rotina &lt; 2 anos'!H19</f>
        <v>1.1154791154791155</v>
      </c>
      <c r="F19" s="7">
        <f>'Cobertura Rotina &lt; 2 anos'!J19</f>
        <v>1.1056511056511056</v>
      </c>
      <c r="G19" s="7">
        <f>'Cobertura Rotina &lt; 2 anos'!L19</f>
        <v>1.0024570024570025</v>
      </c>
      <c r="H19" s="7">
        <f>'Cobertura Rotina &lt; 2 anos'!V19</f>
        <v>1.2088452088452089</v>
      </c>
      <c r="I19" s="7">
        <f>'Cobertura Rotina &lt; 2 anos'!P19</f>
        <v>0.96805896805896807</v>
      </c>
      <c r="J19" s="7">
        <f>'Cobertura Rotina &lt; 2 anos'!R19</f>
        <v>1.1695331695331694</v>
      </c>
      <c r="K19" s="7">
        <f>'Cobertura Rotina &lt; 2 anos'!T19</f>
        <v>1.031941031941032</v>
      </c>
      <c r="L19" s="7">
        <f>'Cobertura Rotina &lt; 2 anos'!X19</f>
        <v>0.96314496314496312</v>
      </c>
      <c r="M19" s="2">
        <f t="shared" si="0"/>
        <v>1</v>
      </c>
      <c r="N19" s="2">
        <f t="shared" si="1"/>
        <v>8</v>
      </c>
      <c r="O19" s="2">
        <f t="shared" si="2"/>
        <v>9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7">
        <f>'Cobertura Rotina &lt; 2 anos'!F20</f>
        <v>1.6445338698859826</v>
      </c>
      <c r="D20" s="7">
        <f>'Cobertura Rotina &lt; 2 anos'!N20</f>
        <v>0.81690140845070425</v>
      </c>
      <c r="E20" s="7">
        <f>'Cobertura Rotina &lt; 2 anos'!H20</f>
        <v>0.7458081824279007</v>
      </c>
      <c r="F20" s="7">
        <f>'Cobertura Rotina &lt; 2 anos'!J20</f>
        <v>0.74044265593561365</v>
      </c>
      <c r="G20" s="7">
        <f>'Cobertura Rotina &lt; 2 anos'!L20</f>
        <v>0.81958417169684772</v>
      </c>
      <c r="H20" s="7">
        <f>'Cobertura Rotina &lt; 2 anos'!V20</f>
        <v>0.75922199865861839</v>
      </c>
      <c r="I20" s="7">
        <f>'Cobertura Rotina &lt; 2 anos'!P20</f>
        <v>0.7458081824279007</v>
      </c>
      <c r="J20" s="7">
        <f>'Cobertura Rotina &lt; 2 anos'!R20</f>
        <v>0.73239436619718312</v>
      </c>
      <c r="K20" s="7">
        <f>'Cobertura Rotina &lt; 2 anos'!T20</f>
        <v>0.75653923541247481</v>
      </c>
      <c r="L20" s="7">
        <f>'Cobertura Rotina &lt; 2 anos'!X20</f>
        <v>0.65325285043594905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7">
        <f>'Cobertura Rotina &lt; 2 anos'!F21</f>
        <v>0.14871794871794872</v>
      </c>
      <c r="D21" s="7">
        <f>'Cobertura Rotina &lt; 2 anos'!N21</f>
        <v>0.90256410256410258</v>
      </c>
      <c r="E21" s="7">
        <f>'Cobertura Rotina &lt; 2 anos'!H21</f>
        <v>0.89743589743589747</v>
      </c>
      <c r="F21" s="7">
        <f>'Cobertura Rotina &lt; 2 anos'!J21</f>
        <v>0.89230769230769236</v>
      </c>
      <c r="G21" s="7">
        <f>'Cobertura Rotina &lt; 2 anos'!L21</f>
        <v>0.94871794871794868</v>
      </c>
      <c r="H21" s="7">
        <f>'Cobertura Rotina &lt; 2 anos'!V21</f>
        <v>0.99487179487179489</v>
      </c>
      <c r="I21" s="7">
        <f>'Cobertura Rotina &lt; 2 anos'!P21</f>
        <v>0.93846153846153846</v>
      </c>
      <c r="J21" s="7">
        <f>'Cobertura Rotina &lt; 2 anos'!R21</f>
        <v>0.81025641025641026</v>
      </c>
      <c r="K21" s="7">
        <f>'Cobertura Rotina &lt; 2 anos'!T21</f>
        <v>1.035897435897436</v>
      </c>
      <c r="L21" s="7">
        <f>'Cobertura Rotina &lt; 2 anos'!X21</f>
        <v>0.97948717948717945</v>
      </c>
      <c r="M21" s="2">
        <f t="shared" si="0"/>
        <v>1</v>
      </c>
      <c r="N21" s="2">
        <f t="shared" si="1"/>
        <v>3</v>
      </c>
      <c r="O21" s="2">
        <f t="shared" si="2"/>
        <v>4</v>
      </c>
      <c r="P21" s="2">
        <f t="shared" si="3"/>
        <v>1</v>
      </c>
    </row>
    <row r="22" spans="1:16" x14ac:dyDescent="0.25">
      <c r="A22" s="2" t="s">
        <v>2</v>
      </c>
      <c r="B22" s="2" t="s">
        <v>26</v>
      </c>
      <c r="C22" s="7">
        <f>'Cobertura Rotina &lt; 2 anos'!F22</f>
        <v>0</v>
      </c>
      <c r="D22" s="7">
        <f>'Cobertura Rotina &lt; 2 anos'!N22</f>
        <v>0.7640449438202247</v>
      </c>
      <c r="E22" s="7">
        <f>'Cobertura Rotina &lt; 2 anos'!H22</f>
        <v>0.6966292134831461</v>
      </c>
      <c r="F22" s="7">
        <f>'Cobertura Rotina &lt; 2 anos'!J22</f>
        <v>0.7078651685393258</v>
      </c>
      <c r="G22" s="7">
        <f>'Cobertura Rotina &lt; 2 anos'!L22</f>
        <v>0.7528089887640449</v>
      </c>
      <c r="H22" s="7">
        <f>'Cobertura Rotina &lt; 2 anos'!V22</f>
        <v>0.797752808988764</v>
      </c>
      <c r="I22" s="7">
        <f>'Cobertura Rotina &lt; 2 anos'!P22</f>
        <v>0.7528089887640449</v>
      </c>
      <c r="J22" s="7">
        <f>'Cobertura Rotina &lt; 2 anos'!R22</f>
        <v>0.6404494382022472</v>
      </c>
      <c r="K22" s="7">
        <f>'Cobertura Rotina &lt; 2 anos'!T22</f>
        <v>0.7191011235955056</v>
      </c>
      <c r="L22" s="7">
        <f>'Cobertura Rotina &lt; 2 anos'!X22</f>
        <v>0.7191011235955056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7">
        <f>'Cobertura Rotina &lt; 2 anos'!F23</f>
        <v>0.88135593220338981</v>
      </c>
      <c r="D23" s="7">
        <f>'Cobertura Rotina &lt; 2 anos'!N23</f>
        <v>1.0169491525423728</v>
      </c>
      <c r="E23" s="7">
        <f>'Cobertura Rotina &lt; 2 anos'!H23</f>
        <v>1.2542372881355932</v>
      </c>
      <c r="F23" s="7">
        <f>'Cobertura Rotina &lt; 2 anos'!J23</f>
        <v>1.2542372881355932</v>
      </c>
      <c r="G23" s="7">
        <f>'Cobertura Rotina &lt; 2 anos'!L23</f>
        <v>1.0169491525423728</v>
      </c>
      <c r="H23" s="7">
        <f>'Cobertura Rotina &lt; 2 anos'!V23</f>
        <v>1.0169491525423728</v>
      </c>
      <c r="I23" s="7">
        <f>'Cobertura Rotina &lt; 2 anos'!P23</f>
        <v>1.0847457627118644</v>
      </c>
      <c r="J23" s="7">
        <f>'Cobertura Rotina &lt; 2 anos'!R23</f>
        <v>0.88135593220338981</v>
      </c>
      <c r="K23" s="7">
        <f>'Cobertura Rotina &lt; 2 anos'!T23</f>
        <v>0.98305084745762716</v>
      </c>
      <c r="L23" s="7">
        <f>'Cobertura Rotina &lt; 2 anos'!X23</f>
        <v>0.98305084745762716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7">
        <f>'Cobertura Rotina &lt; 2 anos'!F24</f>
        <v>0.18961625282167044</v>
      </c>
      <c r="D24" s="7">
        <f>'Cobertura Rotina &lt; 2 anos'!N24</f>
        <v>0.99322799097065462</v>
      </c>
      <c r="E24" s="7">
        <f>'Cobertura Rotina &lt; 2 anos'!H24</f>
        <v>0.94356659142212185</v>
      </c>
      <c r="F24" s="7">
        <f>'Cobertura Rotina &lt; 2 anos'!J24</f>
        <v>0.94808126410835214</v>
      </c>
      <c r="G24" s="7">
        <f>'Cobertura Rotina &lt; 2 anos'!L24</f>
        <v>0.98871331828442433</v>
      </c>
      <c r="H24" s="7">
        <f>'Cobertura Rotina &lt; 2 anos'!V24</f>
        <v>0.82618510158013547</v>
      </c>
      <c r="I24" s="7">
        <f>'Cobertura Rotina &lt; 2 anos'!P24</f>
        <v>0.91196388261851014</v>
      </c>
      <c r="J24" s="7">
        <f>'Cobertura Rotina &lt; 2 anos'!R24</f>
        <v>0.89841986455981937</v>
      </c>
      <c r="K24" s="7">
        <f>'Cobertura Rotina &lt; 2 anos'!T24</f>
        <v>0.87133182844243795</v>
      </c>
      <c r="L24" s="7">
        <f>'Cobertura Rotina &lt; 2 anos'!X24</f>
        <v>0.79006772009029347</v>
      </c>
      <c r="M24" s="2">
        <f t="shared" si="0"/>
        <v>1</v>
      </c>
      <c r="N24" s="2">
        <f t="shared" si="1"/>
        <v>1</v>
      </c>
      <c r="O24" s="2">
        <f t="shared" si="2"/>
        <v>2</v>
      </c>
      <c r="P24" s="2">
        <f t="shared" si="3"/>
        <v>1</v>
      </c>
    </row>
    <row r="25" spans="1:16" x14ac:dyDescent="0.25">
      <c r="A25" s="2" t="s">
        <v>5</v>
      </c>
      <c r="B25" s="2" t="s">
        <v>29</v>
      </c>
      <c r="C25" s="7">
        <f>'Cobertura Rotina &lt; 2 anos'!F25</f>
        <v>0.81395348837209303</v>
      </c>
      <c r="D25" s="7">
        <f>'Cobertura Rotina &lt; 2 anos'!N25</f>
        <v>0.90697674418604646</v>
      </c>
      <c r="E25" s="7">
        <f>'Cobertura Rotina &lt; 2 anos'!H25</f>
        <v>0.81395348837209303</v>
      </c>
      <c r="F25" s="7">
        <f>'Cobertura Rotina &lt; 2 anos'!J25</f>
        <v>0.86046511627906974</v>
      </c>
      <c r="G25" s="7">
        <f>'Cobertura Rotina &lt; 2 anos'!L25</f>
        <v>0.93023255813953487</v>
      </c>
      <c r="H25" s="7">
        <f>'Cobertura Rotina &lt; 2 anos'!V25</f>
        <v>0.7441860465116279</v>
      </c>
      <c r="I25" s="7">
        <f>'Cobertura Rotina &lt; 2 anos'!P25</f>
        <v>0.86046511627906974</v>
      </c>
      <c r="J25" s="7">
        <f>'Cobertura Rotina &lt; 2 anos'!R25</f>
        <v>0.93023255813953487</v>
      </c>
      <c r="K25" s="7">
        <f>'Cobertura Rotina &lt; 2 anos'!T25</f>
        <v>0.83720930232558144</v>
      </c>
      <c r="L25" s="7">
        <f>'Cobertura Rotina &lt; 2 anos'!X25</f>
        <v>0.72093023255813948</v>
      </c>
      <c r="M25" s="2">
        <f t="shared" si="0"/>
        <v>1</v>
      </c>
      <c r="N25" s="2">
        <f t="shared" si="1"/>
        <v>0</v>
      </c>
      <c r="O25" s="2">
        <f t="shared" si="2"/>
        <v>1</v>
      </c>
      <c r="P25" s="2">
        <f t="shared" si="3"/>
        <v>0</v>
      </c>
    </row>
    <row r="26" spans="1:16" x14ac:dyDescent="0.25">
      <c r="A26" s="2" t="s">
        <v>3</v>
      </c>
      <c r="B26" s="2" t="s">
        <v>30</v>
      </c>
      <c r="C26" s="7">
        <f>'Cobertura Rotina &lt; 2 anos'!F26</f>
        <v>0.53281853281853286</v>
      </c>
      <c r="D26" s="7">
        <f>'Cobertura Rotina &lt; 2 anos'!N26</f>
        <v>0.90347490347490345</v>
      </c>
      <c r="E26" s="7">
        <f>'Cobertura Rotina &lt; 2 anos'!H26</f>
        <v>0.91891891891891897</v>
      </c>
      <c r="F26" s="7">
        <f>'Cobertura Rotina &lt; 2 anos'!J26</f>
        <v>0.88030888030888033</v>
      </c>
      <c r="G26" s="7">
        <f>'Cobertura Rotina &lt; 2 anos'!L26</f>
        <v>0.91891891891891897</v>
      </c>
      <c r="H26" s="7">
        <f>'Cobertura Rotina &lt; 2 anos'!V26</f>
        <v>0.89575289575289574</v>
      </c>
      <c r="I26" s="7">
        <f>'Cobertura Rotina &lt; 2 anos'!P26</f>
        <v>0.89575289575289574</v>
      </c>
      <c r="J26" s="7">
        <f>'Cobertura Rotina &lt; 2 anos'!R26</f>
        <v>0.9575289575289575</v>
      </c>
      <c r="K26" s="7">
        <f>'Cobertura Rotina &lt; 2 anos'!T26</f>
        <v>0.73359073359073357</v>
      </c>
      <c r="L26" s="7">
        <f>'Cobertura Rotina &lt; 2 anos'!X26</f>
        <v>0.74131274131274127</v>
      </c>
      <c r="M26" s="2">
        <f t="shared" si="0"/>
        <v>1</v>
      </c>
      <c r="N26" s="2">
        <f t="shared" si="1"/>
        <v>1</v>
      </c>
      <c r="O26" s="2">
        <f t="shared" si="2"/>
        <v>2</v>
      </c>
      <c r="P26" s="2">
        <f t="shared" si="3"/>
        <v>0</v>
      </c>
    </row>
    <row r="27" spans="1:16" x14ac:dyDescent="0.25">
      <c r="A27" s="2" t="s">
        <v>2</v>
      </c>
      <c r="B27" s="2" t="s">
        <v>31</v>
      </c>
      <c r="C27" s="7">
        <f>'Cobertura Rotina &lt; 2 anos'!F27</f>
        <v>0.51660516605166051</v>
      </c>
      <c r="D27" s="7">
        <f>'Cobertura Rotina &lt; 2 anos'!N27</f>
        <v>0.86346863468634683</v>
      </c>
      <c r="E27" s="7">
        <f>'Cobertura Rotina &lt; 2 anos'!H27</f>
        <v>0.8487084870848709</v>
      </c>
      <c r="F27" s="7">
        <f>'Cobertura Rotina &lt; 2 anos'!J27</f>
        <v>0.86346863468634683</v>
      </c>
      <c r="G27" s="7">
        <f>'Cobertura Rotina &lt; 2 anos'!L27</f>
        <v>0.86346863468634683</v>
      </c>
      <c r="H27" s="7">
        <f>'Cobertura Rotina &lt; 2 anos'!V27</f>
        <v>0.88560885608856088</v>
      </c>
      <c r="I27" s="7">
        <f>'Cobertura Rotina &lt; 2 anos'!P27</f>
        <v>0.83394833948339486</v>
      </c>
      <c r="J27" s="7">
        <f>'Cobertura Rotina &lt; 2 anos'!R27</f>
        <v>0.75276752767527677</v>
      </c>
      <c r="K27" s="7">
        <f>'Cobertura Rotina &lt; 2 anos'!T27</f>
        <v>0.77490774907749083</v>
      </c>
      <c r="L27" s="7">
        <f>'Cobertura Rotina &lt; 2 anos'!X27</f>
        <v>0.78966789667896675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7">
        <f>'Cobertura Rotina &lt; 2 anos'!F28</f>
        <v>0.515625</v>
      </c>
      <c r="D28" s="7">
        <f>'Cobertura Rotina &lt; 2 anos'!N28</f>
        <v>0.96875</v>
      </c>
      <c r="E28" s="7">
        <f>'Cobertura Rotina &lt; 2 anos'!H28</f>
        <v>0.96875</v>
      </c>
      <c r="F28" s="7">
        <f>'Cobertura Rotina &lt; 2 anos'!J28</f>
        <v>0.953125</v>
      </c>
      <c r="G28" s="7">
        <f>'Cobertura Rotina &lt; 2 anos'!L28</f>
        <v>0.90625</v>
      </c>
      <c r="H28" s="7">
        <f>'Cobertura Rotina &lt; 2 anos'!V28</f>
        <v>1.171875</v>
      </c>
      <c r="I28" s="7">
        <f>'Cobertura Rotina &lt; 2 anos'!P28</f>
        <v>0.890625</v>
      </c>
      <c r="J28" s="7">
        <f>'Cobertura Rotina &lt; 2 anos'!R28</f>
        <v>1.03125</v>
      </c>
      <c r="K28" s="7">
        <f>'Cobertura Rotina &lt; 2 anos'!T28</f>
        <v>1.21875</v>
      </c>
      <c r="L28" s="7">
        <f>'Cobertura Rotina &lt; 2 anos'!X28</f>
        <v>1.03125</v>
      </c>
      <c r="M28" s="2">
        <f t="shared" si="0"/>
        <v>1</v>
      </c>
      <c r="N28" s="2">
        <f t="shared" si="1"/>
        <v>6</v>
      </c>
      <c r="O28" s="2">
        <f t="shared" si="2"/>
        <v>7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7">
        <f>'Cobertura Rotina &lt; 2 anos'!F29</f>
        <v>0.61072261072261069</v>
      </c>
      <c r="D29" s="7">
        <f>'Cobertura Rotina &lt; 2 anos'!N29</f>
        <v>0.95104895104895104</v>
      </c>
      <c r="E29" s="7">
        <f>'Cobertura Rotina &lt; 2 anos'!H29</f>
        <v>0.87179487179487181</v>
      </c>
      <c r="F29" s="7">
        <f>'Cobertura Rotina &lt; 2 anos'!J29</f>
        <v>0.86713286713286708</v>
      </c>
      <c r="G29" s="7">
        <f>'Cobertura Rotina &lt; 2 anos'!L29</f>
        <v>0.96969696969696972</v>
      </c>
      <c r="H29" s="7">
        <f>'Cobertura Rotina &lt; 2 anos'!V29</f>
        <v>0.76923076923076927</v>
      </c>
      <c r="I29" s="7">
        <f>'Cobertura Rotina &lt; 2 anos'!P29</f>
        <v>0.99766899766899764</v>
      </c>
      <c r="J29" s="7">
        <f>'Cobertura Rotina &lt; 2 anos'!R29</f>
        <v>0.72727272727272729</v>
      </c>
      <c r="K29" s="7">
        <f>'Cobertura Rotina &lt; 2 anos'!T29</f>
        <v>0.703962703962704</v>
      </c>
      <c r="L29" s="7">
        <f>'Cobertura Rotina &lt; 2 anos'!X29</f>
        <v>0.6806526806526807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7">
        <f>'Cobertura Rotina &lt; 2 anos'!F30</f>
        <v>0.83736263736263739</v>
      </c>
      <c r="D30" s="7">
        <f>'Cobertura Rotina &lt; 2 anos'!N30</f>
        <v>0.79340659340659336</v>
      </c>
      <c r="E30" s="7">
        <f>'Cobertura Rotina &lt; 2 anos'!H30</f>
        <v>0.77472527472527475</v>
      </c>
      <c r="F30" s="7">
        <f>'Cobertura Rotina &lt; 2 anos'!J30</f>
        <v>0.77472527472527475</v>
      </c>
      <c r="G30" s="7">
        <f>'Cobertura Rotina &lt; 2 anos'!L30</f>
        <v>0.82967032967032972</v>
      </c>
      <c r="H30" s="7">
        <f>'Cobertura Rotina &lt; 2 anos'!V30</f>
        <v>0.8340659340659341</v>
      </c>
      <c r="I30" s="7">
        <f>'Cobertura Rotina &lt; 2 anos'!P30</f>
        <v>0.73626373626373631</v>
      </c>
      <c r="J30" s="7">
        <f>'Cobertura Rotina &lt; 2 anos'!R30</f>
        <v>0.64505494505494509</v>
      </c>
      <c r="K30" s="7">
        <f>'Cobertura Rotina &lt; 2 anos'!T30</f>
        <v>0.85494505494505491</v>
      </c>
      <c r="L30" s="7">
        <f>'Cobertura Rotina &lt; 2 anos'!X30</f>
        <v>0.7395604395604396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7">
        <f>'Cobertura Rotina &lt; 2 anos'!F31</f>
        <v>0.91847826086956519</v>
      </c>
      <c r="D31" s="7">
        <f>'Cobertura Rotina &lt; 2 anos'!N31</f>
        <v>0.99456521739130432</v>
      </c>
      <c r="E31" s="7">
        <f>'Cobertura Rotina &lt; 2 anos'!H31</f>
        <v>1.0271739130434783</v>
      </c>
      <c r="F31" s="7">
        <f>'Cobertura Rotina &lt; 2 anos'!J31</f>
        <v>1</v>
      </c>
      <c r="G31" s="7">
        <f>'Cobertura Rotina &lt; 2 anos'!L31</f>
        <v>1.0217391304347827</v>
      </c>
      <c r="H31" s="7">
        <f>'Cobertura Rotina &lt; 2 anos'!V31</f>
        <v>1.0054347826086956</v>
      </c>
      <c r="I31" s="7">
        <f>'Cobertura Rotina &lt; 2 anos'!P31</f>
        <v>1.0217391304347827</v>
      </c>
      <c r="J31" s="7">
        <f>'Cobertura Rotina &lt; 2 anos'!R31</f>
        <v>0.98913043478260865</v>
      </c>
      <c r="K31" s="7">
        <f>'Cobertura Rotina &lt; 2 anos'!T31</f>
        <v>1.0271739130434783</v>
      </c>
      <c r="L31" s="7">
        <f>'Cobertura Rotina &lt; 2 anos'!X31</f>
        <v>1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7">
        <f>'Cobertura Rotina &lt; 2 anos'!F32</f>
        <v>0.73469387755102045</v>
      </c>
      <c r="D32" s="7">
        <f>'Cobertura Rotina &lt; 2 anos'!N32</f>
        <v>0.84353741496598644</v>
      </c>
      <c r="E32" s="7">
        <f>'Cobertura Rotina &lt; 2 anos'!H32</f>
        <v>0.80272108843537415</v>
      </c>
      <c r="F32" s="7">
        <f>'Cobertura Rotina &lt; 2 anos'!J32</f>
        <v>0.80272108843537415</v>
      </c>
      <c r="G32" s="7">
        <f>'Cobertura Rotina &lt; 2 anos'!L32</f>
        <v>0.8571428571428571</v>
      </c>
      <c r="H32" s="7">
        <f>'Cobertura Rotina &lt; 2 anos'!V32</f>
        <v>1.0476190476190477</v>
      </c>
      <c r="I32" s="7">
        <f>'Cobertura Rotina &lt; 2 anos'!P32</f>
        <v>0.8571428571428571</v>
      </c>
      <c r="J32" s="7">
        <f>'Cobertura Rotina &lt; 2 anos'!R32</f>
        <v>0.77551020408163263</v>
      </c>
      <c r="K32" s="7">
        <f>'Cobertura Rotina &lt; 2 anos'!T32</f>
        <v>0.8571428571428571</v>
      </c>
      <c r="L32" s="7">
        <f>'Cobertura Rotina &lt; 2 anos'!X32</f>
        <v>0.84353741496598644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7">
        <f>'Cobertura Rotina &lt; 2 anos'!F33</f>
        <v>0.66153846153846152</v>
      </c>
      <c r="D33" s="7">
        <f>'Cobertura Rotina &lt; 2 anos'!N33</f>
        <v>0.8</v>
      </c>
      <c r="E33" s="7">
        <f>'Cobertura Rotina &lt; 2 anos'!H33</f>
        <v>0.69230769230769229</v>
      </c>
      <c r="F33" s="7">
        <f>'Cobertura Rotina &lt; 2 anos'!J33</f>
        <v>0.72307692307692306</v>
      </c>
      <c r="G33" s="7">
        <f>'Cobertura Rotina &lt; 2 anos'!L33</f>
        <v>0.8</v>
      </c>
      <c r="H33" s="7">
        <f>'Cobertura Rotina &lt; 2 anos'!V33</f>
        <v>0.96923076923076923</v>
      </c>
      <c r="I33" s="7">
        <f>'Cobertura Rotina &lt; 2 anos'!P33</f>
        <v>0.75384615384615383</v>
      </c>
      <c r="J33" s="7">
        <f>'Cobertura Rotina &lt; 2 anos'!R33</f>
        <v>0.7846153846153846</v>
      </c>
      <c r="K33" s="7">
        <f>'Cobertura Rotina &lt; 2 anos'!T33</f>
        <v>0.84615384615384615</v>
      </c>
      <c r="L33" s="7">
        <f>'Cobertura Rotina &lt; 2 anos'!X33</f>
        <v>0.92307692307692313</v>
      </c>
      <c r="M33" s="2">
        <f t="shared" si="0"/>
        <v>0</v>
      </c>
      <c r="N33" s="2">
        <f t="shared" si="1"/>
        <v>1</v>
      </c>
      <c r="O33" s="2">
        <f t="shared" si="2"/>
        <v>1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7">
        <f>'Cobertura Rotina &lt; 2 anos'!F34</f>
        <v>0.61016949152542377</v>
      </c>
      <c r="D34" s="7">
        <f>'Cobertura Rotina &lt; 2 anos'!N34</f>
        <v>1.1355932203389831</v>
      </c>
      <c r="E34" s="7">
        <f>'Cobertura Rotina &lt; 2 anos'!H34</f>
        <v>0.89830508474576276</v>
      </c>
      <c r="F34" s="7">
        <f>'Cobertura Rotina &lt; 2 anos'!J34</f>
        <v>0.89830508474576276</v>
      </c>
      <c r="G34" s="7">
        <f>'Cobertura Rotina &lt; 2 anos'!L34</f>
        <v>1.1355932203389831</v>
      </c>
      <c r="H34" s="7">
        <f>'Cobertura Rotina &lt; 2 anos'!V34</f>
        <v>0.9152542372881356</v>
      </c>
      <c r="I34" s="7">
        <f>'Cobertura Rotina &lt; 2 anos'!P34</f>
        <v>1.0508474576271187</v>
      </c>
      <c r="J34" s="7">
        <f>'Cobertura Rotina &lt; 2 anos'!R34</f>
        <v>1</v>
      </c>
      <c r="K34" s="7">
        <f>'Cobertura Rotina &lt; 2 anos'!T34</f>
        <v>0.76271186440677963</v>
      </c>
      <c r="L34" s="7">
        <f>'Cobertura Rotina &lt; 2 anos'!X34</f>
        <v>0.67796610169491522</v>
      </c>
      <c r="M34" s="2">
        <f t="shared" ref="M34:M65" si="4">COUNTIF(C34:D34,"&gt;=0,9")</f>
        <v>1</v>
      </c>
      <c r="N34" s="2">
        <f t="shared" ref="N34:N65" si="5">COUNTIFS(E34:L34,"&gt;=0,95")</f>
        <v>3</v>
      </c>
      <c r="O34" s="2">
        <f t="shared" si="2"/>
        <v>4</v>
      </c>
      <c r="P34" s="2">
        <f t="shared" si="3"/>
        <v>1</v>
      </c>
    </row>
    <row r="35" spans="1:16" x14ac:dyDescent="0.25">
      <c r="A35" s="2" t="s">
        <v>5</v>
      </c>
      <c r="B35" s="2" t="s">
        <v>39</v>
      </c>
      <c r="C35" s="7">
        <f>'Cobertura Rotina &lt; 2 anos'!F35</f>
        <v>0.98324022346368711</v>
      </c>
      <c r="D35" s="7">
        <f>'Cobertura Rotina &lt; 2 anos'!N35</f>
        <v>0.93854748603351956</v>
      </c>
      <c r="E35" s="7">
        <f>'Cobertura Rotina &lt; 2 anos'!H35</f>
        <v>0.92737430167597767</v>
      </c>
      <c r="F35" s="7">
        <f>'Cobertura Rotina &lt; 2 anos'!J35</f>
        <v>0.93854748603351956</v>
      </c>
      <c r="G35" s="7">
        <f>'Cobertura Rotina &lt; 2 anos'!L35</f>
        <v>1.0167597765363128</v>
      </c>
      <c r="H35" s="7">
        <f>'Cobertura Rotina &lt; 2 anos'!V35</f>
        <v>0.92737430167597767</v>
      </c>
      <c r="I35" s="7">
        <f>'Cobertura Rotina &lt; 2 anos'!P35</f>
        <v>0.79329608938547491</v>
      </c>
      <c r="J35" s="7">
        <f>'Cobertura Rotina &lt; 2 anos'!R35</f>
        <v>1.0502793296089385</v>
      </c>
      <c r="K35" s="7">
        <f>'Cobertura Rotina &lt; 2 anos'!T35</f>
        <v>1.1620111731843576</v>
      </c>
      <c r="L35" s="7">
        <f>'Cobertura Rotina &lt; 2 anos'!X35</f>
        <v>1.0167597765363128</v>
      </c>
      <c r="M35" s="2">
        <f t="shared" si="4"/>
        <v>2</v>
      </c>
      <c r="N35" s="2">
        <f t="shared" si="5"/>
        <v>4</v>
      </c>
      <c r="O35" s="2">
        <f t="shared" si="2"/>
        <v>6</v>
      </c>
      <c r="P35" s="2">
        <f t="shared" si="3"/>
        <v>1</v>
      </c>
    </row>
    <row r="36" spans="1:16" x14ac:dyDescent="0.25">
      <c r="A36" s="2" t="s">
        <v>2</v>
      </c>
      <c r="B36" s="2" t="s">
        <v>40</v>
      </c>
      <c r="C36" s="7">
        <f>'Cobertura Rotina &lt; 2 anos'!F36</f>
        <v>0.90140845070422537</v>
      </c>
      <c r="D36" s="7">
        <f>'Cobertura Rotina &lt; 2 anos'!N36</f>
        <v>1.0845070422535212</v>
      </c>
      <c r="E36" s="7">
        <f>'Cobertura Rotina &lt; 2 anos'!H36</f>
        <v>1.0422535211267605</v>
      </c>
      <c r="F36" s="7">
        <f>'Cobertura Rotina &lt; 2 anos'!J36</f>
        <v>1.0422535211267605</v>
      </c>
      <c r="G36" s="7">
        <f>'Cobertura Rotina &lt; 2 anos'!L36</f>
        <v>1.056338028169014</v>
      </c>
      <c r="H36" s="7">
        <f>'Cobertura Rotina &lt; 2 anos'!V36</f>
        <v>0.92957746478873238</v>
      </c>
      <c r="I36" s="7">
        <f>'Cobertura Rotina &lt; 2 anos'!P36</f>
        <v>1.1126760563380282</v>
      </c>
      <c r="J36" s="7">
        <f>'Cobertura Rotina &lt; 2 anos'!R36</f>
        <v>1.0140845070422535</v>
      </c>
      <c r="K36" s="7">
        <f>'Cobertura Rotina &lt; 2 anos'!T36</f>
        <v>0.94366197183098588</v>
      </c>
      <c r="L36" s="7">
        <f>'Cobertura Rotina &lt; 2 anos'!X36</f>
        <v>0.95774647887323938</v>
      </c>
      <c r="M36" s="2">
        <f t="shared" si="4"/>
        <v>2</v>
      </c>
      <c r="N36" s="2">
        <f t="shared" si="5"/>
        <v>6</v>
      </c>
      <c r="O36" s="2">
        <f t="shared" si="2"/>
        <v>8</v>
      </c>
      <c r="P36" s="2">
        <f t="shared" si="3"/>
        <v>3</v>
      </c>
    </row>
    <row r="37" spans="1:16" x14ac:dyDescent="0.25">
      <c r="A37" s="2" t="s">
        <v>5</v>
      </c>
      <c r="B37" s="2" t="s">
        <v>41</v>
      </c>
      <c r="C37" s="7">
        <f>'Cobertura Rotina &lt; 2 anos'!F37</f>
        <v>0.55755395683453235</v>
      </c>
      <c r="D37" s="7">
        <f>'Cobertura Rotina &lt; 2 anos'!N37</f>
        <v>0.85611510791366907</v>
      </c>
      <c r="E37" s="7">
        <f>'Cobertura Rotina &lt; 2 anos'!H37</f>
        <v>0.84892086330935257</v>
      </c>
      <c r="F37" s="7">
        <f>'Cobertura Rotina &lt; 2 anos'!J37</f>
        <v>0.81294964028776984</v>
      </c>
      <c r="G37" s="7">
        <f>'Cobertura Rotina &lt; 2 anos'!L37</f>
        <v>0.8848920863309353</v>
      </c>
      <c r="H37" s="7">
        <f>'Cobertura Rotina &lt; 2 anos'!V37</f>
        <v>0.74100719424460426</v>
      </c>
      <c r="I37" s="7">
        <f>'Cobertura Rotina &lt; 2 anos'!P37</f>
        <v>0.78417266187050361</v>
      </c>
      <c r="J37" s="7">
        <f>'Cobertura Rotina &lt; 2 anos'!R37</f>
        <v>0.62589928057553956</v>
      </c>
      <c r="K37" s="7">
        <f>'Cobertura Rotina &lt; 2 anos'!T37</f>
        <v>0.65467625899280579</v>
      </c>
      <c r="L37" s="7">
        <f>'Cobertura Rotina &lt; 2 anos'!X37</f>
        <v>0.48201438848920863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7">
        <f>'Cobertura Rotina &lt; 2 anos'!F38</f>
        <v>1</v>
      </c>
      <c r="D38" s="7">
        <f>'Cobertura Rotina &lt; 2 anos'!N38</f>
        <v>1.0384615384615385</v>
      </c>
      <c r="E38" s="7">
        <f>'Cobertura Rotina &lt; 2 anos'!H38</f>
        <v>0.98076923076923073</v>
      </c>
      <c r="F38" s="7">
        <f>'Cobertura Rotina &lt; 2 anos'!J38</f>
        <v>0.98076923076923073</v>
      </c>
      <c r="G38" s="7">
        <f>'Cobertura Rotina &lt; 2 anos'!L38</f>
        <v>0.96153846153846156</v>
      </c>
      <c r="H38" s="7">
        <f>'Cobertura Rotina &lt; 2 anos'!V38</f>
        <v>1.0961538461538463</v>
      </c>
      <c r="I38" s="7">
        <f>'Cobertura Rotina &lt; 2 anos'!P38</f>
        <v>0.98076923076923073</v>
      </c>
      <c r="J38" s="7">
        <f>'Cobertura Rotina &lt; 2 anos'!R38</f>
        <v>1.0769230769230769</v>
      </c>
      <c r="K38" s="7">
        <f>'Cobertura Rotina &lt; 2 anos'!T38</f>
        <v>0.92307692307692313</v>
      </c>
      <c r="L38" s="7">
        <f>'Cobertura Rotina &lt; 2 anos'!X38</f>
        <v>0.90384615384615385</v>
      </c>
      <c r="M38" s="2">
        <f t="shared" si="4"/>
        <v>2</v>
      </c>
      <c r="N38" s="2">
        <f t="shared" si="5"/>
        <v>6</v>
      </c>
      <c r="O38" s="2">
        <f t="shared" si="2"/>
        <v>8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7">
        <f>'Cobertura Rotina &lt; 2 anos'!F39</f>
        <v>0.8565022421524664</v>
      </c>
      <c r="D39" s="7">
        <f>'Cobertura Rotina &lt; 2 anos'!N39</f>
        <v>0.82959641255605376</v>
      </c>
      <c r="E39" s="7">
        <f>'Cobertura Rotina &lt; 2 anos'!H39</f>
        <v>0.76681614349775784</v>
      </c>
      <c r="F39" s="7">
        <f>'Cobertura Rotina &lt; 2 anos'!J39</f>
        <v>0.7623318385650224</v>
      </c>
      <c r="G39" s="7">
        <f>'Cobertura Rotina &lt; 2 anos'!L39</f>
        <v>0.84753363228699552</v>
      </c>
      <c r="H39" s="7">
        <f>'Cobertura Rotina &lt; 2 anos'!V39</f>
        <v>0.73991031390134532</v>
      </c>
      <c r="I39" s="7">
        <f>'Cobertura Rotina &lt; 2 anos'!P39</f>
        <v>0.83856502242152464</v>
      </c>
      <c r="J39" s="7">
        <f>'Cobertura Rotina &lt; 2 anos'!R39</f>
        <v>0.77578475336322872</v>
      </c>
      <c r="K39" s="7">
        <f>'Cobertura Rotina &lt; 2 anos'!T39</f>
        <v>0.84753363228699552</v>
      </c>
      <c r="L39" s="7">
        <f>'Cobertura Rotina &lt; 2 anos'!X39</f>
        <v>0.78923766816143492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7">
        <f>'Cobertura Rotina &lt; 2 anos'!F40</f>
        <v>0.88791208791208787</v>
      </c>
      <c r="D40" s="7">
        <f>'Cobertura Rotina &lt; 2 anos'!N40</f>
        <v>0.99780219780219781</v>
      </c>
      <c r="E40" s="7">
        <f>'Cobertura Rotina &lt; 2 anos'!H40</f>
        <v>1.0065934065934066</v>
      </c>
      <c r="F40" s="7">
        <f>'Cobertura Rotina &lt; 2 anos'!J40</f>
        <v>1.0197802197802197</v>
      </c>
      <c r="G40" s="7">
        <f>'Cobertura Rotina &lt; 2 anos'!L40</f>
        <v>1.0285714285714285</v>
      </c>
      <c r="H40" s="7">
        <f>'Cobertura Rotina &lt; 2 anos'!V40</f>
        <v>1.098901098901099</v>
      </c>
      <c r="I40" s="7">
        <f>'Cobertura Rotina &lt; 2 anos'!P40</f>
        <v>0.9538461538461539</v>
      </c>
      <c r="J40" s="7">
        <f>'Cobertura Rotina &lt; 2 anos'!R40</f>
        <v>0.86593406593406597</v>
      </c>
      <c r="K40" s="7">
        <f>'Cobertura Rotina &lt; 2 anos'!T40</f>
        <v>0.93186813186813189</v>
      </c>
      <c r="L40" s="7">
        <f>'Cobertura Rotina &lt; 2 anos'!X40</f>
        <v>0.77362637362637365</v>
      </c>
      <c r="M40" s="2">
        <f t="shared" si="4"/>
        <v>1</v>
      </c>
      <c r="N40" s="2">
        <f t="shared" si="5"/>
        <v>5</v>
      </c>
      <c r="O40" s="2">
        <f t="shared" si="2"/>
        <v>6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7">
        <f>'Cobertura Rotina &lt; 2 anos'!F41</f>
        <v>0.38666666666666666</v>
      </c>
      <c r="D41" s="7">
        <f>'Cobertura Rotina &lt; 2 anos'!N41</f>
        <v>0.97333333333333338</v>
      </c>
      <c r="E41" s="7">
        <f>'Cobertura Rotina &lt; 2 anos'!H41</f>
        <v>0.98666666666666669</v>
      </c>
      <c r="F41" s="7">
        <f>'Cobertura Rotina &lt; 2 anos'!J41</f>
        <v>1.0266666666666666</v>
      </c>
      <c r="G41" s="7">
        <f>'Cobertura Rotina &lt; 2 anos'!L41</f>
        <v>1.04</v>
      </c>
      <c r="H41" s="7">
        <f>'Cobertura Rotina &lt; 2 anos'!V41</f>
        <v>0.84</v>
      </c>
      <c r="I41" s="7">
        <f>'Cobertura Rotina &lt; 2 anos'!P41</f>
        <v>0.94666666666666666</v>
      </c>
      <c r="J41" s="7">
        <f>'Cobertura Rotina &lt; 2 anos'!R41</f>
        <v>0.94666666666666666</v>
      </c>
      <c r="K41" s="7">
        <f>'Cobertura Rotina &lt; 2 anos'!T41</f>
        <v>0.90666666666666662</v>
      </c>
      <c r="L41" s="7">
        <f>'Cobertura Rotina &lt; 2 anos'!X41</f>
        <v>0.8666666666666667</v>
      </c>
      <c r="M41" s="2">
        <f t="shared" si="4"/>
        <v>1</v>
      </c>
      <c r="N41" s="2">
        <f t="shared" si="5"/>
        <v>3</v>
      </c>
      <c r="O41" s="2">
        <f t="shared" si="2"/>
        <v>4</v>
      </c>
      <c r="P41" s="2">
        <f t="shared" si="3"/>
        <v>3</v>
      </c>
    </row>
    <row r="42" spans="1:16" x14ac:dyDescent="0.25">
      <c r="A42" s="2" t="s">
        <v>2</v>
      </c>
      <c r="B42" s="2" t="s">
        <v>46</v>
      </c>
      <c r="C42" s="7">
        <f>'Cobertura Rotina &lt; 2 anos'!F42</f>
        <v>1.05</v>
      </c>
      <c r="D42" s="7">
        <f>'Cobertura Rotina &lt; 2 anos'!N42</f>
        <v>0.88749999999999996</v>
      </c>
      <c r="E42" s="7">
        <f>'Cobertura Rotina &lt; 2 anos'!H42</f>
        <v>0.82499999999999996</v>
      </c>
      <c r="F42" s="7">
        <f>'Cobertura Rotina &lt; 2 anos'!J42</f>
        <v>0.8125</v>
      </c>
      <c r="G42" s="7">
        <f>'Cobertura Rotina &lt; 2 anos'!L42</f>
        <v>0.91249999999999998</v>
      </c>
      <c r="H42" s="7">
        <f>'Cobertura Rotina &lt; 2 anos'!V42</f>
        <v>0.96250000000000002</v>
      </c>
      <c r="I42" s="7">
        <f>'Cobertura Rotina &lt; 2 anos'!P42</f>
        <v>0.91249999999999998</v>
      </c>
      <c r="J42" s="7">
        <f>'Cobertura Rotina &lt; 2 anos'!R42</f>
        <v>0.9</v>
      </c>
      <c r="K42" s="7">
        <f>'Cobertura Rotina &lt; 2 anos'!T42</f>
        <v>0.875</v>
      </c>
      <c r="L42" s="7">
        <f>'Cobertura Rotina &lt; 2 anos'!X42</f>
        <v>0.9</v>
      </c>
      <c r="M42" s="2">
        <f t="shared" si="4"/>
        <v>1</v>
      </c>
      <c r="N42" s="2">
        <f t="shared" si="5"/>
        <v>1</v>
      </c>
      <c r="O42" s="2">
        <f t="shared" si="2"/>
        <v>2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7">
        <f>'Cobertura Rotina &lt; 2 anos'!F43</f>
        <v>1.2916666666666667</v>
      </c>
      <c r="D43" s="7">
        <f>'Cobertura Rotina &lt; 2 anos'!N43</f>
        <v>1.2291666666666667</v>
      </c>
      <c r="E43" s="7">
        <f>'Cobertura Rotina &lt; 2 anos'!H43</f>
        <v>0.83333333333333337</v>
      </c>
      <c r="F43" s="7">
        <f>'Cobertura Rotina &lt; 2 anos'!J43</f>
        <v>0.8125</v>
      </c>
      <c r="G43" s="7">
        <f>'Cobertura Rotina &lt; 2 anos'!L43</f>
        <v>1.2291666666666667</v>
      </c>
      <c r="H43" s="7">
        <f>'Cobertura Rotina &lt; 2 anos'!V43</f>
        <v>1.1666666666666667</v>
      </c>
      <c r="I43" s="7">
        <f>'Cobertura Rotina &lt; 2 anos'!P43</f>
        <v>1.0625</v>
      </c>
      <c r="J43" s="7">
        <f>'Cobertura Rotina &lt; 2 anos'!R43</f>
        <v>0.97916666666666663</v>
      </c>
      <c r="K43" s="7">
        <f>'Cobertura Rotina &lt; 2 anos'!T43</f>
        <v>0.83333333333333337</v>
      </c>
      <c r="L43" s="7">
        <f>'Cobertura Rotina &lt; 2 anos'!X43</f>
        <v>0.875</v>
      </c>
      <c r="M43" s="2">
        <f t="shared" si="4"/>
        <v>2</v>
      </c>
      <c r="N43" s="2">
        <f t="shared" si="5"/>
        <v>4</v>
      </c>
      <c r="O43" s="2">
        <f t="shared" si="2"/>
        <v>6</v>
      </c>
      <c r="P43" s="2">
        <f t="shared" si="3"/>
        <v>2</v>
      </c>
    </row>
    <row r="44" spans="1:16" x14ac:dyDescent="0.25">
      <c r="A44" s="2" t="s">
        <v>4</v>
      </c>
      <c r="B44" s="2" t="s">
        <v>48</v>
      </c>
      <c r="C44" s="7">
        <f>'Cobertura Rotina &lt; 2 anos'!F44</f>
        <v>0.83614088820826948</v>
      </c>
      <c r="D44" s="7">
        <f>'Cobertura Rotina &lt; 2 anos'!N44</f>
        <v>0.81393568147013784</v>
      </c>
      <c r="E44" s="7">
        <f>'Cobertura Rotina &lt; 2 anos'!H44</f>
        <v>0.7741194486983155</v>
      </c>
      <c r="F44" s="7">
        <f>'Cobertura Rotina &lt; 2 anos'!J44</f>
        <v>0.76416539050535992</v>
      </c>
      <c r="G44" s="7">
        <f>'Cobertura Rotina &lt; 2 anos'!L44</f>
        <v>0.83307810107197555</v>
      </c>
      <c r="H44" s="7">
        <f>'Cobertura Rotina &lt; 2 anos'!V44</f>
        <v>0.84379785604900459</v>
      </c>
      <c r="I44" s="7">
        <f>'Cobertura Rotina &lt; 2 anos'!P44</f>
        <v>0.80781010719754975</v>
      </c>
      <c r="J44" s="7">
        <f>'Cobertura Rotina &lt; 2 anos'!R44</f>
        <v>0.76033690658499231</v>
      </c>
      <c r="K44" s="7">
        <f>'Cobertura Rotina &lt; 2 anos'!T44</f>
        <v>0.78330781010719752</v>
      </c>
      <c r="L44" s="7">
        <f>'Cobertura Rotina &lt; 2 anos'!X44</f>
        <v>0.72741194486983152</v>
      </c>
      <c r="M44" s="2">
        <f t="shared" si="4"/>
        <v>0</v>
      </c>
      <c r="N44" s="2">
        <f t="shared" si="5"/>
        <v>0</v>
      </c>
      <c r="O44" s="2">
        <f t="shared" si="2"/>
        <v>0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7">
        <f>'Cobertura Rotina &lt; 2 anos'!F45</f>
        <v>0.63218390804597702</v>
      </c>
      <c r="D45" s="7">
        <f>'Cobertura Rotina &lt; 2 anos'!N45</f>
        <v>0.91954022988505746</v>
      </c>
      <c r="E45" s="7">
        <f>'Cobertura Rotina &lt; 2 anos'!H45</f>
        <v>0.83908045977011492</v>
      </c>
      <c r="F45" s="7">
        <f>'Cobertura Rotina &lt; 2 anos'!J45</f>
        <v>0.83908045977011492</v>
      </c>
      <c r="G45" s="7">
        <f>'Cobertura Rotina &lt; 2 anos'!L45</f>
        <v>0.91954022988505746</v>
      </c>
      <c r="H45" s="7">
        <f>'Cobertura Rotina &lt; 2 anos'!V45</f>
        <v>0.81609195402298851</v>
      </c>
      <c r="I45" s="7">
        <f>'Cobertura Rotina &lt; 2 anos'!P45</f>
        <v>0.85057471264367812</v>
      </c>
      <c r="J45" s="7">
        <f>'Cobertura Rotina &lt; 2 anos'!R45</f>
        <v>0.73563218390804597</v>
      </c>
      <c r="K45" s="7">
        <f>'Cobertura Rotina &lt; 2 anos'!T45</f>
        <v>0.77011494252873558</v>
      </c>
      <c r="L45" s="7">
        <f>'Cobertura Rotina &lt; 2 anos'!X45</f>
        <v>0.7931034482758621</v>
      </c>
      <c r="M45" s="2">
        <f t="shared" si="4"/>
        <v>1</v>
      </c>
      <c r="N45" s="2">
        <f t="shared" si="5"/>
        <v>0</v>
      </c>
      <c r="O45" s="2">
        <f t="shared" si="2"/>
        <v>1</v>
      </c>
      <c r="P45" s="2">
        <f t="shared" si="3"/>
        <v>0</v>
      </c>
    </row>
    <row r="46" spans="1:16" x14ac:dyDescent="0.25">
      <c r="A46" s="2" t="s">
        <v>5</v>
      </c>
      <c r="B46" s="2" t="s">
        <v>50</v>
      </c>
      <c r="C46" s="7">
        <f>'Cobertura Rotina &lt; 2 anos'!F46</f>
        <v>0.7569573283858998</v>
      </c>
      <c r="D46" s="7">
        <f>'Cobertura Rotina &lt; 2 anos'!N46</f>
        <v>0.9424860853432282</v>
      </c>
      <c r="E46" s="7">
        <f>'Cobertura Rotina &lt; 2 anos'!H46</f>
        <v>0.93877551020408168</v>
      </c>
      <c r="F46" s="7">
        <f>'Cobertura Rotina &lt; 2 anos'!J46</f>
        <v>0.95361781076066787</v>
      </c>
      <c r="G46" s="7">
        <f>'Cobertura Rotina &lt; 2 anos'!L46</f>
        <v>0.95361781076066787</v>
      </c>
      <c r="H46" s="7">
        <f>'Cobertura Rotina &lt; 2 anos'!V46</f>
        <v>0.96846011131725418</v>
      </c>
      <c r="I46" s="7">
        <f>'Cobertura Rotina &lt; 2 anos'!P46</f>
        <v>0.91280148423005569</v>
      </c>
      <c r="J46" s="7">
        <f>'Cobertura Rotina &lt; 2 anos'!R46</f>
        <v>0.7866419294990723</v>
      </c>
      <c r="K46" s="7">
        <f>'Cobertura Rotina &lt; 2 anos'!T46</f>
        <v>0.86085343228200373</v>
      </c>
      <c r="L46" s="7">
        <f>'Cobertura Rotina &lt; 2 anos'!X46</f>
        <v>0.7866419294990723</v>
      </c>
      <c r="M46" s="2">
        <f t="shared" si="4"/>
        <v>1</v>
      </c>
      <c r="N46" s="2">
        <f t="shared" si="5"/>
        <v>3</v>
      </c>
      <c r="O46" s="2">
        <f t="shared" si="2"/>
        <v>4</v>
      </c>
      <c r="P46" s="2">
        <f t="shared" si="3"/>
        <v>3</v>
      </c>
    </row>
    <row r="47" spans="1:16" x14ac:dyDescent="0.25">
      <c r="A47" s="2" t="s">
        <v>2</v>
      </c>
      <c r="B47" s="2" t="s">
        <v>51</v>
      </c>
      <c r="C47" s="7">
        <f>'Cobertura Rotina &lt; 2 anos'!F47</f>
        <v>0.32128514056224899</v>
      </c>
      <c r="D47" s="7">
        <f>'Cobertura Rotina &lt; 2 anos'!N47</f>
        <v>0.77911646586345384</v>
      </c>
      <c r="E47" s="7">
        <f>'Cobertura Rotina &lt; 2 anos'!H47</f>
        <v>0.75502008032128509</v>
      </c>
      <c r="F47" s="7">
        <f>'Cobertura Rotina &lt; 2 anos'!J47</f>
        <v>0.74698795180722888</v>
      </c>
      <c r="G47" s="7">
        <f>'Cobertura Rotina &lt; 2 anos'!L47</f>
        <v>0.8112449799196787</v>
      </c>
      <c r="H47" s="7">
        <f>'Cobertura Rotina &lt; 2 anos'!V47</f>
        <v>0.98795180722891562</v>
      </c>
      <c r="I47" s="7">
        <f>'Cobertura Rotina &lt; 2 anos'!P47</f>
        <v>0.6987951807228916</v>
      </c>
      <c r="J47" s="7">
        <f>'Cobertura Rotina &lt; 2 anos'!R47</f>
        <v>0.70682730923694781</v>
      </c>
      <c r="K47" s="7">
        <f>'Cobertura Rotina &lt; 2 anos'!T47</f>
        <v>1.1004016064257027</v>
      </c>
      <c r="L47" s="7">
        <f>'Cobertura Rotina &lt; 2 anos'!X47</f>
        <v>0.82730923694779113</v>
      </c>
      <c r="M47" s="2">
        <f t="shared" si="4"/>
        <v>0</v>
      </c>
      <c r="N47" s="2">
        <f t="shared" si="5"/>
        <v>2</v>
      </c>
      <c r="O47" s="2">
        <f t="shared" si="2"/>
        <v>2</v>
      </c>
      <c r="P47" s="2">
        <f t="shared" si="3"/>
        <v>1</v>
      </c>
    </row>
    <row r="48" spans="1:16" x14ac:dyDescent="0.25">
      <c r="A48" s="2" t="s">
        <v>4</v>
      </c>
      <c r="B48" s="2" t="s">
        <v>52</v>
      </c>
      <c r="C48" s="7">
        <f>'Cobertura Rotina &lt; 2 anos'!F48</f>
        <v>0.42465753424657532</v>
      </c>
      <c r="D48" s="7">
        <f>'Cobertura Rotina &lt; 2 anos'!N48</f>
        <v>0.9452054794520548</v>
      </c>
      <c r="E48" s="7">
        <f>'Cobertura Rotina &lt; 2 anos'!H48</f>
        <v>0.78082191780821919</v>
      </c>
      <c r="F48" s="7">
        <f>'Cobertura Rotina &lt; 2 anos'!J48</f>
        <v>0.78082191780821919</v>
      </c>
      <c r="G48" s="7">
        <f>'Cobertura Rotina &lt; 2 anos'!L48</f>
        <v>0.95890410958904104</v>
      </c>
      <c r="H48" s="7">
        <f>'Cobertura Rotina &lt; 2 anos'!V48</f>
        <v>1.0821917808219179</v>
      </c>
      <c r="I48" s="7">
        <f>'Cobertura Rotina &lt; 2 anos'!P48</f>
        <v>0.79452054794520544</v>
      </c>
      <c r="J48" s="7">
        <f>'Cobertura Rotina &lt; 2 anos'!R48</f>
        <v>0.95890410958904104</v>
      </c>
      <c r="K48" s="7">
        <f>'Cobertura Rotina &lt; 2 anos'!T48</f>
        <v>0.9726027397260274</v>
      </c>
      <c r="L48" s="7">
        <f>'Cobertura Rotina &lt; 2 anos'!X48</f>
        <v>0.9726027397260274</v>
      </c>
      <c r="M48" s="2">
        <f t="shared" si="4"/>
        <v>1</v>
      </c>
      <c r="N48" s="2">
        <f t="shared" si="5"/>
        <v>5</v>
      </c>
      <c r="O48" s="2">
        <f t="shared" si="2"/>
        <v>6</v>
      </c>
      <c r="P48" s="2">
        <f t="shared" si="3"/>
        <v>2</v>
      </c>
    </row>
    <row r="49" spans="1:16" x14ac:dyDescent="0.25">
      <c r="A49" s="2" t="s">
        <v>5</v>
      </c>
      <c r="B49" s="2" t="s">
        <v>53</v>
      </c>
      <c r="C49" s="7">
        <f>'Cobertura Rotina &lt; 2 anos'!F49</f>
        <v>0.3517915309446254</v>
      </c>
      <c r="D49" s="7">
        <f>'Cobertura Rotina &lt; 2 anos'!N49</f>
        <v>0.63192182410423448</v>
      </c>
      <c r="E49" s="7">
        <f>'Cobertura Rotina &lt; 2 anos'!H49</f>
        <v>0.67752442996742668</v>
      </c>
      <c r="F49" s="7">
        <f>'Cobertura Rotina &lt; 2 anos'!J49</f>
        <v>0.67752442996742668</v>
      </c>
      <c r="G49" s="7">
        <f>'Cobertura Rotina &lt; 2 anos'!L49</f>
        <v>0.65798045602605859</v>
      </c>
      <c r="H49" s="7">
        <f>'Cobertura Rotina &lt; 2 anos'!V49</f>
        <v>0.7947882736156352</v>
      </c>
      <c r="I49" s="7">
        <f>'Cobertura Rotina &lt; 2 anos'!P49</f>
        <v>0.6123778501628665</v>
      </c>
      <c r="J49" s="7">
        <f>'Cobertura Rotina &lt; 2 anos'!R49</f>
        <v>0.78175895765472314</v>
      </c>
      <c r="K49" s="7">
        <f>'Cobertura Rotina &lt; 2 anos'!T49</f>
        <v>0.76872964169381108</v>
      </c>
      <c r="L49" s="7">
        <f>'Cobertura Rotina &lt; 2 anos'!X49</f>
        <v>0.74267100977198697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7">
        <f>'Cobertura Rotina &lt; 2 anos'!F50</f>
        <v>0.55905511811023623</v>
      </c>
      <c r="D50" s="7">
        <f>'Cobertura Rotina &lt; 2 anos'!N50</f>
        <v>0.96062992125984248</v>
      </c>
      <c r="E50" s="7">
        <f>'Cobertura Rotina &lt; 2 anos'!H50</f>
        <v>1.0708661417322836</v>
      </c>
      <c r="F50" s="7">
        <f>'Cobertura Rotina &lt; 2 anos'!J50</f>
        <v>1.0708661417322836</v>
      </c>
      <c r="G50" s="7">
        <f>'Cobertura Rotina &lt; 2 anos'!L50</f>
        <v>0.952755905511811</v>
      </c>
      <c r="H50" s="7">
        <f>'Cobertura Rotina &lt; 2 anos'!V50</f>
        <v>1.0472440944881889</v>
      </c>
      <c r="I50" s="7">
        <f>'Cobertura Rotina &lt; 2 anos'!P50</f>
        <v>0.96062992125984248</v>
      </c>
      <c r="J50" s="7">
        <f>'Cobertura Rotina &lt; 2 anos'!R50</f>
        <v>1.1023622047244095</v>
      </c>
      <c r="K50" s="7">
        <f>'Cobertura Rotina &lt; 2 anos'!T50</f>
        <v>1.015748031496063</v>
      </c>
      <c r="L50" s="7">
        <f>'Cobertura Rotina &lt; 2 anos'!X50</f>
        <v>0.94488188976377951</v>
      </c>
      <c r="M50" s="2">
        <f t="shared" si="4"/>
        <v>1</v>
      </c>
      <c r="N50" s="2">
        <f t="shared" si="5"/>
        <v>7</v>
      </c>
      <c r="O50" s="2">
        <f t="shared" si="2"/>
        <v>8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7">
        <f>'Cobertura Rotina &lt; 2 anos'!F51</f>
        <v>0</v>
      </c>
      <c r="D51" s="7">
        <f>'Cobertura Rotina &lt; 2 anos'!N51</f>
        <v>0.5977011494252874</v>
      </c>
      <c r="E51" s="7">
        <f>'Cobertura Rotina &lt; 2 anos'!H51</f>
        <v>0.55172413793103448</v>
      </c>
      <c r="F51" s="7">
        <f>'Cobertura Rotina &lt; 2 anos'!J51</f>
        <v>0.55172413793103448</v>
      </c>
      <c r="G51" s="7">
        <f>'Cobertura Rotina &lt; 2 anos'!L51</f>
        <v>0.5977011494252874</v>
      </c>
      <c r="H51" s="7">
        <f>'Cobertura Rotina &lt; 2 anos'!V51</f>
        <v>1.0114942528735633</v>
      </c>
      <c r="I51" s="7">
        <f>'Cobertura Rotina &lt; 2 anos'!P51</f>
        <v>0.62068965517241381</v>
      </c>
      <c r="J51" s="7">
        <f>'Cobertura Rotina &lt; 2 anos'!R51</f>
        <v>0.87356321839080464</v>
      </c>
      <c r="K51" s="7">
        <f>'Cobertura Rotina &lt; 2 anos'!T51</f>
        <v>0.87356321839080464</v>
      </c>
      <c r="L51" s="7">
        <f>'Cobertura Rotina &lt; 2 anos'!X51</f>
        <v>0.87356321839080464</v>
      </c>
      <c r="M51" s="2">
        <f t="shared" si="4"/>
        <v>0</v>
      </c>
      <c r="N51" s="2">
        <f t="shared" si="5"/>
        <v>1</v>
      </c>
      <c r="O51" s="2">
        <f t="shared" si="2"/>
        <v>1</v>
      </c>
      <c r="P51" s="2">
        <f t="shared" si="3"/>
        <v>1</v>
      </c>
    </row>
    <row r="52" spans="1:16" x14ac:dyDescent="0.25">
      <c r="A52" s="2" t="s">
        <v>5</v>
      </c>
      <c r="B52" s="2" t="s">
        <v>56</v>
      </c>
      <c r="C52" s="7">
        <f>'Cobertura Rotina &lt; 2 anos'!F52</f>
        <v>1</v>
      </c>
      <c r="D52" s="7">
        <f>'Cobertura Rotina &lt; 2 anos'!N52</f>
        <v>1.1770833333333333</v>
      </c>
      <c r="E52" s="7">
        <f>'Cobertura Rotina &lt; 2 anos'!H52</f>
        <v>1.0416666666666667</v>
      </c>
      <c r="F52" s="7">
        <f>'Cobertura Rotina &lt; 2 anos'!J52</f>
        <v>1.0416666666666667</v>
      </c>
      <c r="G52" s="7">
        <f>'Cobertura Rotina &lt; 2 anos'!L52</f>
        <v>1.1875</v>
      </c>
      <c r="H52" s="7">
        <f>'Cobertura Rotina &lt; 2 anos'!V52</f>
        <v>1.0520833333333333</v>
      </c>
      <c r="I52" s="7">
        <f>'Cobertura Rotina &lt; 2 anos'!P52</f>
        <v>1.0833333333333333</v>
      </c>
      <c r="J52" s="7">
        <f>'Cobertura Rotina &lt; 2 anos'!R52</f>
        <v>1.125</v>
      </c>
      <c r="K52" s="7">
        <f>'Cobertura Rotina &lt; 2 anos'!T52</f>
        <v>1.0729166666666667</v>
      </c>
      <c r="L52" s="7">
        <f>'Cobertura Rotina &lt; 2 anos'!X52</f>
        <v>1.09375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7">
        <f>'Cobertura Rotina &lt; 2 anos'!F53</f>
        <v>0.3258426966292135</v>
      </c>
      <c r="D53" s="7">
        <f>'Cobertura Rotina &lt; 2 anos'!N53</f>
        <v>0.7415730337078652</v>
      </c>
      <c r="E53" s="7">
        <f>'Cobertura Rotina &lt; 2 anos'!H53</f>
        <v>0.7415730337078652</v>
      </c>
      <c r="F53" s="7">
        <f>'Cobertura Rotina &lt; 2 anos'!J53</f>
        <v>0.7303370786516854</v>
      </c>
      <c r="G53" s="7">
        <f>'Cobertura Rotina &lt; 2 anos'!L53</f>
        <v>0.7415730337078652</v>
      </c>
      <c r="H53" s="7">
        <f>'Cobertura Rotina &lt; 2 anos'!V53</f>
        <v>1.0561797752808988</v>
      </c>
      <c r="I53" s="7">
        <f>'Cobertura Rotina &lt; 2 anos'!P53</f>
        <v>0.7415730337078652</v>
      </c>
      <c r="J53" s="7">
        <f>'Cobertura Rotina &lt; 2 anos'!R53</f>
        <v>0.9550561797752809</v>
      </c>
      <c r="K53" s="7">
        <f>'Cobertura Rotina &lt; 2 anos'!T53</f>
        <v>1.0786516853932584</v>
      </c>
      <c r="L53" s="7">
        <f>'Cobertura Rotina &lt; 2 anos'!X53</f>
        <v>1.0898876404494382</v>
      </c>
      <c r="M53" s="2">
        <f t="shared" si="4"/>
        <v>0</v>
      </c>
      <c r="N53" s="2">
        <f t="shared" si="5"/>
        <v>4</v>
      </c>
      <c r="O53" s="2">
        <f t="shared" si="2"/>
        <v>4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7">
        <f>'Cobertura Rotina &lt; 2 anos'!F54</f>
        <v>0.76641221374045798</v>
      </c>
      <c r="D54" s="7">
        <f>'Cobertura Rotina &lt; 2 anos'!N54</f>
        <v>0.90687022900763359</v>
      </c>
      <c r="E54" s="7">
        <f>'Cobertura Rotina &lt; 2 anos'!H54</f>
        <v>0.8641221374045801</v>
      </c>
      <c r="F54" s="7">
        <f>'Cobertura Rotina &lt; 2 anos'!J54</f>
        <v>0.84885496183206111</v>
      </c>
      <c r="G54" s="7">
        <f>'Cobertura Rotina &lt; 2 anos'!L54</f>
        <v>0.90687022900763359</v>
      </c>
      <c r="H54" s="7">
        <f>'Cobertura Rotina &lt; 2 anos'!V54</f>
        <v>0.96183206106870234</v>
      </c>
      <c r="I54" s="7">
        <f>'Cobertura Rotina &lt; 2 anos'!P54</f>
        <v>0.94656488549618323</v>
      </c>
      <c r="J54" s="7">
        <f>'Cobertura Rotina &lt; 2 anos'!R54</f>
        <v>0.89770992366412217</v>
      </c>
      <c r="K54" s="7">
        <f>'Cobertura Rotina &lt; 2 anos'!T54</f>
        <v>0.9221374045801527</v>
      </c>
      <c r="L54" s="7">
        <f>'Cobertura Rotina &lt; 2 anos'!X54</f>
        <v>0.8854961832061069</v>
      </c>
      <c r="M54" s="2">
        <f t="shared" si="4"/>
        <v>1</v>
      </c>
      <c r="N54" s="2">
        <f t="shared" si="5"/>
        <v>1</v>
      </c>
      <c r="O54" s="2">
        <f t="shared" si="2"/>
        <v>2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7">
        <f>'Cobertura Rotina &lt; 2 anos'!F55</f>
        <v>0.47111111111111109</v>
      </c>
      <c r="D55" s="7">
        <f>'Cobertura Rotina &lt; 2 anos'!N55</f>
        <v>0.94222222222222218</v>
      </c>
      <c r="E55" s="7">
        <f>'Cobertura Rotina &lt; 2 anos'!H55</f>
        <v>1.0311111111111111</v>
      </c>
      <c r="F55" s="7">
        <f>'Cobertura Rotina &lt; 2 anos'!J55</f>
        <v>1.0222222222222221</v>
      </c>
      <c r="G55" s="7">
        <f>'Cobertura Rotina &lt; 2 anos'!L55</f>
        <v>0.95111111111111113</v>
      </c>
      <c r="H55" s="7">
        <f>'Cobertura Rotina &lt; 2 anos'!V55</f>
        <v>0.87111111111111106</v>
      </c>
      <c r="I55" s="7">
        <f>'Cobertura Rotina &lt; 2 anos'!P55</f>
        <v>0.96888888888888891</v>
      </c>
      <c r="J55" s="7">
        <f>'Cobertura Rotina &lt; 2 anos'!R55</f>
        <v>0.99555555555555553</v>
      </c>
      <c r="K55" s="7">
        <f>'Cobertura Rotina &lt; 2 anos'!T55</f>
        <v>0.7911111111111111</v>
      </c>
      <c r="L55" s="7">
        <f>'Cobertura Rotina &lt; 2 anos'!X55</f>
        <v>0.81777777777777783</v>
      </c>
      <c r="M55" s="2">
        <f t="shared" si="4"/>
        <v>1</v>
      </c>
      <c r="N55" s="2">
        <f t="shared" si="5"/>
        <v>5</v>
      </c>
      <c r="O55" s="2">
        <f t="shared" si="2"/>
        <v>6</v>
      </c>
      <c r="P55" s="2">
        <f t="shared" si="3"/>
        <v>3</v>
      </c>
    </row>
    <row r="56" spans="1:16" x14ac:dyDescent="0.25">
      <c r="A56" s="2" t="s">
        <v>3</v>
      </c>
      <c r="B56" s="2" t="s">
        <v>60</v>
      </c>
      <c r="C56" s="7">
        <f>'Cobertura Rotina &lt; 2 anos'!F56</f>
        <v>0.19240506329113924</v>
      </c>
      <c r="D56" s="7">
        <f>'Cobertura Rotina &lt; 2 anos'!N56</f>
        <v>0.83037974683544302</v>
      </c>
      <c r="E56" s="7">
        <f>'Cobertura Rotina &lt; 2 anos'!H56</f>
        <v>0.7443037974683544</v>
      </c>
      <c r="F56" s="7">
        <f>'Cobertura Rotina &lt; 2 anos'!J56</f>
        <v>0.7443037974683544</v>
      </c>
      <c r="G56" s="7">
        <f>'Cobertura Rotina &lt; 2 anos'!L56</f>
        <v>0.85569620253164558</v>
      </c>
      <c r="H56" s="7">
        <f>'Cobertura Rotina &lt; 2 anos'!V56</f>
        <v>0.76455696202531642</v>
      </c>
      <c r="I56" s="7">
        <f>'Cobertura Rotina &lt; 2 anos'!P56</f>
        <v>0.70379746835443036</v>
      </c>
      <c r="J56" s="7">
        <f>'Cobertura Rotina &lt; 2 anos'!R56</f>
        <v>0.71392405063291142</v>
      </c>
      <c r="K56" s="7">
        <f>'Cobertura Rotina &lt; 2 anos'!T56</f>
        <v>0.86075949367088611</v>
      </c>
      <c r="L56" s="7">
        <f>'Cobertura Rotina &lt; 2 anos'!X56</f>
        <v>0.76455696202531642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7">
        <f>'Cobertura Rotina &lt; 2 anos'!F57</f>
        <v>0.24927536231884059</v>
      </c>
      <c r="D57" s="7">
        <f>'Cobertura Rotina &lt; 2 anos'!N57</f>
        <v>0.62028985507246381</v>
      </c>
      <c r="E57" s="7">
        <f>'Cobertura Rotina &lt; 2 anos'!H57</f>
        <v>0.71304347826086956</v>
      </c>
      <c r="F57" s="7">
        <f>'Cobertura Rotina &lt; 2 anos'!J57</f>
        <v>0.71304347826086956</v>
      </c>
      <c r="G57" s="7">
        <f>'Cobertura Rotina &lt; 2 anos'!L57</f>
        <v>0.66666666666666663</v>
      </c>
      <c r="H57" s="7">
        <f>'Cobertura Rotina &lt; 2 anos'!V57</f>
        <v>0.95652173913043481</v>
      </c>
      <c r="I57" s="7">
        <f>'Cobertura Rotina &lt; 2 anos'!P57</f>
        <v>0.67826086956521736</v>
      </c>
      <c r="J57" s="7">
        <f>'Cobertura Rotina &lt; 2 anos'!R57</f>
        <v>0.78840579710144931</v>
      </c>
      <c r="K57" s="7">
        <f>'Cobertura Rotina &lt; 2 anos'!T57</f>
        <v>0.83478260869565213</v>
      </c>
      <c r="L57" s="7">
        <f>'Cobertura Rotina &lt; 2 anos'!X57</f>
        <v>0.77101449275362322</v>
      </c>
      <c r="M57" s="2">
        <f t="shared" si="4"/>
        <v>0</v>
      </c>
      <c r="N57" s="2">
        <f t="shared" si="5"/>
        <v>1</v>
      </c>
      <c r="O57" s="2">
        <f t="shared" si="2"/>
        <v>1</v>
      </c>
      <c r="P57" s="2">
        <f t="shared" si="3"/>
        <v>1</v>
      </c>
    </row>
    <row r="58" spans="1:16" x14ac:dyDescent="0.25">
      <c r="A58" s="2" t="s">
        <v>5</v>
      </c>
      <c r="B58" s="2" t="s">
        <v>62</v>
      </c>
      <c r="C58" s="7">
        <f>'Cobertura Rotina &lt; 2 anos'!F58</f>
        <v>0.61538461538461542</v>
      </c>
      <c r="D58" s="7">
        <f>'Cobertura Rotina &lt; 2 anos'!N58</f>
        <v>0.83974358974358976</v>
      </c>
      <c r="E58" s="7">
        <f>'Cobertura Rotina &lt; 2 anos'!H58</f>
        <v>0.89743589743589747</v>
      </c>
      <c r="F58" s="7">
        <f>'Cobertura Rotina &lt; 2 anos'!J58</f>
        <v>0.89743589743589747</v>
      </c>
      <c r="G58" s="7">
        <f>'Cobertura Rotina &lt; 2 anos'!L58</f>
        <v>0.89743589743589747</v>
      </c>
      <c r="H58" s="7">
        <f>'Cobertura Rotina &lt; 2 anos'!V58</f>
        <v>0.76923076923076927</v>
      </c>
      <c r="I58" s="7">
        <f>'Cobertura Rotina &lt; 2 anos'!P58</f>
        <v>0.80128205128205132</v>
      </c>
      <c r="J58" s="7">
        <f>'Cobertura Rotina &lt; 2 anos'!R58</f>
        <v>0.82692307692307687</v>
      </c>
      <c r="K58" s="7">
        <f>'Cobertura Rotina &lt; 2 anos'!T58</f>
        <v>0.85897435897435892</v>
      </c>
      <c r="L58" s="7">
        <f>'Cobertura Rotina &lt; 2 anos'!X58</f>
        <v>0.67948717948717952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7">
        <f>'Cobertura Rotina &lt; 2 anos'!F59</f>
        <v>6.4516129032258063E-2</v>
      </c>
      <c r="D59" s="7">
        <f>'Cobertura Rotina &lt; 2 anos'!N59</f>
        <v>1.010752688172043</v>
      </c>
      <c r="E59" s="7">
        <f>'Cobertura Rotina &lt; 2 anos'!H59</f>
        <v>0.989247311827957</v>
      </c>
      <c r="F59" s="7">
        <f>'Cobertura Rotina &lt; 2 anos'!J59</f>
        <v>0.989247311827957</v>
      </c>
      <c r="G59" s="7">
        <f>'Cobertura Rotina &lt; 2 anos'!L59</f>
        <v>1.010752688172043</v>
      </c>
      <c r="H59" s="7">
        <f>'Cobertura Rotina &lt; 2 anos'!V59</f>
        <v>0.90322580645161288</v>
      </c>
      <c r="I59" s="7">
        <f>'Cobertura Rotina &lt; 2 anos'!P59</f>
        <v>0.989247311827957</v>
      </c>
      <c r="J59" s="7">
        <f>'Cobertura Rotina &lt; 2 anos'!R59</f>
        <v>0.94623655913978499</v>
      </c>
      <c r="K59" s="7">
        <f>'Cobertura Rotina &lt; 2 anos'!T59</f>
        <v>1.032258064516129</v>
      </c>
      <c r="L59" s="7">
        <f>'Cobertura Rotina &lt; 2 anos'!X59</f>
        <v>1.075268817204301</v>
      </c>
      <c r="M59" s="2">
        <f t="shared" si="4"/>
        <v>1</v>
      </c>
      <c r="N59" s="2">
        <f t="shared" si="5"/>
        <v>6</v>
      </c>
      <c r="O59" s="2">
        <f t="shared" si="2"/>
        <v>7</v>
      </c>
      <c r="P59" s="2">
        <f t="shared" si="3"/>
        <v>3</v>
      </c>
    </row>
    <row r="60" spans="1:16" x14ac:dyDescent="0.25">
      <c r="A60" s="2" t="s">
        <v>5</v>
      </c>
      <c r="B60" s="2" t="s">
        <v>64</v>
      </c>
      <c r="C60" s="7">
        <f>'Cobertura Rotina &lt; 2 anos'!F60</f>
        <v>0.24630541871921183</v>
      </c>
      <c r="D60" s="7">
        <f>'Cobertura Rotina &lt; 2 anos'!N60</f>
        <v>0.95566502463054193</v>
      </c>
      <c r="E60" s="7">
        <f>'Cobertura Rotina &lt; 2 anos'!H60</f>
        <v>0.82758620689655171</v>
      </c>
      <c r="F60" s="7">
        <f>'Cobertura Rotina &lt; 2 anos'!J60</f>
        <v>0.82758620689655171</v>
      </c>
      <c r="G60" s="7">
        <f>'Cobertura Rotina &lt; 2 anos'!L60</f>
        <v>0.96551724137931039</v>
      </c>
      <c r="H60" s="7">
        <f>'Cobertura Rotina &lt; 2 anos'!V60</f>
        <v>0.91625615763546797</v>
      </c>
      <c r="I60" s="7">
        <f>'Cobertura Rotina &lt; 2 anos'!P60</f>
        <v>0.89655172413793105</v>
      </c>
      <c r="J60" s="7">
        <f>'Cobertura Rotina &lt; 2 anos'!R60</f>
        <v>0.82758620689655171</v>
      </c>
      <c r="K60" s="7">
        <f>'Cobertura Rotina &lt; 2 anos'!T60</f>
        <v>1.0541871921182266</v>
      </c>
      <c r="L60" s="7">
        <f>'Cobertura Rotina &lt; 2 anos'!X60</f>
        <v>0.98522167487684731</v>
      </c>
      <c r="M60" s="2">
        <f t="shared" si="4"/>
        <v>1</v>
      </c>
      <c r="N60" s="2">
        <f t="shared" si="5"/>
        <v>3</v>
      </c>
      <c r="O60" s="2">
        <f t="shared" si="2"/>
        <v>4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7">
        <f>'Cobertura Rotina &lt; 2 anos'!F61</f>
        <v>0.27681660899653981</v>
      </c>
      <c r="D61" s="7">
        <f>'Cobertura Rotina &lt; 2 anos'!N61</f>
        <v>1.0449826989619377</v>
      </c>
      <c r="E61" s="7">
        <f>'Cobertura Rotina &lt; 2 anos'!H61</f>
        <v>0.96193771626297575</v>
      </c>
      <c r="F61" s="7">
        <f>'Cobertura Rotina &lt; 2 anos'!J61</f>
        <v>0.96885813148788924</v>
      </c>
      <c r="G61" s="7">
        <f>'Cobertura Rotina &lt; 2 anos'!L61</f>
        <v>1.0103806228373702</v>
      </c>
      <c r="H61" s="7">
        <f>'Cobertura Rotina &lt; 2 anos'!V61</f>
        <v>1.1764705882352942</v>
      </c>
      <c r="I61" s="7">
        <f>'Cobertura Rotina &lt; 2 anos'!P61</f>
        <v>0.98961937716262971</v>
      </c>
      <c r="J61" s="7">
        <f>'Cobertura Rotina &lt; 2 anos'!R61</f>
        <v>1.0726643598615917</v>
      </c>
      <c r="K61" s="7">
        <f>'Cobertura Rotina &lt; 2 anos'!T61</f>
        <v>1.0657439446366781</v>
      </c>
      <c r="L61" s="7">
        <f>'Cobertura Rotina &lt; 2 anos'!X61</f>
        <v>1.0242214532871972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7">
        <f>'Cobertura Rotina &lt; 2 anos'!F62</f>
        <v>0.65517241379310343</v>
      </c>
      <c r="D62" s="7">
        <f>'Cobertura Rotina &lt; 2 anos'!N62</f>
        <v>1.0862068965517242</v>
      </c>
      <c r="E62" s="7">
        <f>'Cobertura Rotina &lt; 2 anos'!H62</f>
        <v>0.67241379310344829</v>
      </c>
      <c r="F62" s="7">
        <f>'Cobertura Rotina &lt; 2 anos'!J62</f>
        <v>0.67241379310344829</v>
      </c>
      <c r="G62" s="7">
        <f>'Cobertura Rotina &lt; 2 anos'!L62</f>
        <v>1.0517241379310345</v>
      </c>
      <c r="H62" s="7">
        <f>'Cobertura Rotina &lt; 2 anos'!V62</f>
        <v>1.0172413793103448</v>
      </c>
      <c r="I62" s="7">
        <f>'Cobertura Rotina &lt; 2 anos'!P62</f>
        <v>0.91379310344827591</v>
      </c>
      <c r="J62" s="7">
        <f>'Cobertura Rotina &lt; 2 anos'!R62</f>
        <v>1.2413793103448276</v>
      </c>
      <c r="K62" s="7">
        <f>'Cobertura Rotina &lt; 2 anos'!T62</f>
        <v>1.0862068965517242</v>
      </c>
      <c r="L62" s="7">
        <f>'Cobertura Rotina &lt; 2 anos'!X62</f>
        <v>0.93103448275862066</v>
      </c>
      <c r="M62" s="2">
        <f t="shared" si="4"/>
        <v>1</v>
      </c>
      <c r="N62" s="2">
        <f t="shared" si="5"/>
        <v>4</v>
      </c>
      <c r="O62" s="2">
        <f t="shared" si="2"/>
        <v>5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7">
        <f>'Cobertura Rotina &lt; 2 anos'!F63</f>
        <v>0.6495726495726496</v>
      </c>
      <c r="D63" s="7">
        <f>'Cobertura Rotina &lt; 2 anos'!N63</f>
        <v>0.94017094017094016</v>
      </c>
      <c r="E63" s="7">
        <f>'Cobertura Rotina &lt; 2 anos'!H63</f>
        <v>0.71794871794871795</v>
      </c>
      <c r="F63" s="7">
        <f>'Cobertura Rotina &lt; 2 anos'!J63</f>
        <v>0.71794871794871795</v>
      </c>
      <c r="G63" s="7">
        <f>'Cobertura Rotina &lt; 2 anos'!L63</f>
        <v>0.94017094017094016</v>
      </c>
      <c r="H63" s="7">
        <f>'Cobertura Rotina &lt; 2 anos'!V63</f>
        <v>0.92307692307692313</v>
      </c>
      <c r="I63" s="7">
        <f>'Cobertura Rotina &lt; 2 anos'!P63</f>
        <v>0.78632478632478631</v>
      </c>
      <c r="J63" s="7">
        <f>'Cobertura Rotina &lt; 2 anos'!R63</f>
        <v>0.78632478632478631</v>
      </c>
      <c r="K63" s="7">
        <f>'Cobertura Rotina &lt; 2 anos'!T63</f>
        <v>0.82051282051282048</v>
      </c>
      <c r="L63" s="7">
        <f>'Cobertura Rotina &lt; 2 anos'!X63</f>
        <v>0.71794871794871795</v>
      </c>
      <c r="M63" s="2">
        <f t="shared" si="4"/>
        <v>1</v>
      </c>
      <c r="N63" s="2">
        <f t="shared" si="5"/>
        <v>0</v>
      </c>
      <c r="O63" s="2">
        <f t="shared" si="2"/>
        <v>1</v>
      </c>
      <c r="P63" s="2">
        <f t="shared" si="3"/>
        <v>0</v>
      </c>
    </row>
    <row r="64" spans="1:16" x14ac:dyDescent="0.25">
      <c r="A64" s="2" t="s">
        <v>2</v>
      </c>
      <c r="B64" s="2" t="s">
        <v>68</v>
      </c>
      <c r="C64" s="7">
        <f>'Cobertura Rotina &lt; 2 anos'!F64</f>
        <v>0.86153846153846159</v>
      </c>
      <c r="D64" s="7">
        <f>'Cobertura Rotina &lt; 2 anos'!N64</f>
        <v>0.93426573426573423</v>
      </c>
      <c r="E64" s="7">
        <f>'Cobertura Rotina &lt; 2 anos'!H64</f>
        <v>0.79160839160839158</v>
      </c>
      <c r="F64" s="7">
        <f>'Cobertura Rotina &lt; 2 anos'!J64</f>
        <v>0.80279720279720279</v>
      </c>
      <c r="G64" s="7">
        <f>'Cobertura Rotina &lt; 2 anos'!L64</f>
        <v>0.90349650349650346</v>
      </c>
      <c r="H64" s="7">
        <f>'Cobertura Rotina &lt; 2 anos'!V64</f>
        <v>0.82237762237762235</v>
      </c>
      <c r="I64" s="7">
        <f>'Cobertura Rotina &lt; 2 anos'!P64</f>
        <v>0.82237762237762235</v>
      </c>
      <c r="J64" s="7">
        <f>'Cobertura Rotina &lt; 2 anos'!R64</f>
        <v>0.72167832167832169</v>
      </c>
      <c r="K64" s="7">
        <f>'Cobertura Rotina &lt; 2 anos'!T64</f>
        <v>0.88391608391608389</v>
      </c>
      <c r="L64" s="7">
        <f>'Cobertura Rotina &lt; 2 anos'!X64</f>
        <v>0.82517482517482521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7">
        <f>'Cobertura Rotina &lt; 2 anos'!F65</f>
        <v>0.72435897435897434</v>
      </c>
      <c r="D65" s="7">
        <f>'Cobertura Rotina &lt; 2 anos'!N65</f>
        <v>0.73076923076923073</v>
      </c>
      <c r="E65" s="7">
        <f>'Cobertura Rotina &lt; 2 anos'!H65</f>
        <v>0.70512820512820518</v>
      </c>
      <c r="F65" s="7">
        <f>'Cobertura Rotina &lt; 2 anos'!J65</f>
        <v>0.71153846153846156</v>
      </c>
      <c r="G65" s="7">
        <f>'Cobertura Rotina &lt; 2 anos'!L65</f>
        <v>0.70512820512820518</v>
      </c>
      <c r="H65" s="7">
        <f>'Cobertura Rotina &lt; 2 anos'!V65</f>
        <v>0.83974358974358976</v>
      </c>
      <c r="I65" s="7">
        <f>'Cobertura Rotina &lt; 2 anos'!P65</f>
        <v>0.6858974358974359</v>
      </c>
      <c r="J65" s="7">
        <f>'Cobertura Rotina &lt; 2 anos'!R65</f>
        <v>0.86538461538461542</v>
      </c>
      <c r="K65" s="7">
        <f>'Cobertura Rotina &lt; 2 anos'!T65</f>
        <v>0.72435897435897434</v>
      </c>
      <c r="L65" s="7">
        <f>'Cobertura Rotina &lt; 2 anos'!X65</f>
        <v>0.67307692307692313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7">
        <f>'Cobertura Rotina &lt; 2 anos'!F66</f>
        <v>0.62857142857142856</v>
      </c>
      <c r="D66" s="7">
        <f>'Cobertura Rotina &lt; 2 anos'!N66</f>
        <v>0.8</v>
      </c>
      <c r="E66" s="7">
        <f>'Cobertura Rotina &lt; 2 anos'!H66</f>
        <v>0.97142857142857142</v>
      </c>
      <c r="F66" s="7">
        <f>'Cobertura Rotina &lt; 2 anos'!J66</f>
        <v>1.0095238095238095</v>
      </c>
      <c r="G66" s="7">
        <f>'Cobertura Rotina &lt; 2 anos'!L66</f>
        <v>0.8</v>
      </c>
      <c r="H66" s="7">
        <f>'Cobertura Rotina &lt; 2 anos'!V66</f>
        <v>1.2</v>
      </c>
      <c r="I66" s="7">
        <f>'Cobertura Rotina &lt; 2 anos'!P66</f>
        <v>0.74285714285714288</v>
      </c>
      <c r="J66" s="7">
        <f>'Cobertura Rotina &lt; 2 anos'!R66</f>
        <v>1.0476190476190477</v>
      </c>
      <c r="K66" s="7">
        <f>'Cobertura Rotina &lt; 2 anos'!T66</f>
        <v>1.0285714285714285</v>
      </c>
      <c r="L66" s="7">
        <f>'Cobertura Rotina &lt; 2 anos'!X66</f>
        <v>0.97142857142857142</v>
      </c>
      <c r="M66" s="2">
        <f t="shared" ref="M66:M79" si="6">COUNTIF(C66:D66,"&gt;=0,9")</f>
        <v>0</v>
      </c>
      <c r="N66" s="2">
        <f t="shared" ref="N66:N79" si="7">COUNTIFS(E66:L66,"&gt;=0,95")</f>
        <v>6</v>
      </c>
      <c r="O66" s="2">
        <f t="shared" si="2"/>
        <v>6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7">
        <f>'Cobertura Rotina &lt; 2 anos'!F67</f>
        <v>0.44615384615384618</v>
      </c>
      <c r="D67" s="7">
        <f>'Cobertura Rotina &lt; 2 anos'!N67</f>
        <v>0.86153846153846159</v>
      </c>
      <c r="E67" s="7">
        <f>'Cobertura Rotina &lt; 2 anos'!H67</f>
        <v>0.90256410256410258</v>
      </c>
      <c r="F67" s="7">
        <f>'Cobertura Rotina &lt; 2 anos'!J67</f>
        <v>0.89743589743589747</v>
      </c>
      <c r="G67" s="7">
        <f>'Cobertura Rotina &lt; 2 anos'!L67</f>
        <v>0.8666666666666667</v>
      </c>
      <c r="H67" s="7">
        <f>'Cobertura Rotina &lt; 2 anos'!V67</f>
        <v>1.0666666666666667</v>
      </c>
      <c r="I67" s="7">
        <f>'Cobertura Rotina &lt; 2 anos'!P67</f>
        <v>0.8</v>
      </c>
      <c r="J67" s="7">
        <f>'Cobertura Rotina &lt; 2 anos'!R67</f>
        <v>1.0974358974358975</v>
      </c>
      <c r="K67" s="7">
        <f>'Cobertura Rotina &lt; 2 anos'!T67</f>
        <v>0.91794871794871791</v>
      </c>
      <c r="L67" s="7">
        <f>'Cobertura Rotina &lt; 2 anos'!X67</f>
        <v>0.87179487179487181</v>
      </c>
      <c r="M67" s="2">
        <f t="shared" si="6"/>
        <v>0</v>
      </c>
      <c r="N67" s="2">
        <f t="shared" si="7"/>
        <v>2</v>
      </c>
      <c r="O67" s="2">
        <f t="shared" ref="O67:O79" si="8">SUM(M67:N67)</f>
        <v>2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7">
        <f>'Cobertura Rotina &lt; 2 anos'!F68</f>
        <v>0.69117647058823528</v>
      </c>
      <c r="D68" s="7">
        <f>'Cobertura Rotina &lt; 2 anos'!N68</f>
        <v>1</v>
      </c>
      <c r="E68" s="7">
        <f>'Cobertura Rotina &lt; 2 anos'!H68</f>
        <v>0.83823529411764708</v>
      </c>
      <c r="F68" s="7">
        <f>'Cobertura Rotina &lt; 2 anos'!J68</f>
        <v>0.83823529411764708</v>
      </c>
      <c r="G68" s="7">
        <f>'Cobertura Rotina &lt; 2 anos'!L68</f>
        <v>1.0294117647058822</v>
      </c>
      <c r="H68" s="7">
        <f>'Cobertura Rotina &lt; 2 anos'!V68</f>
        <v>0.80882352941176472</v>
      </c>
      <c r="I68" s="7">
        <f>'Cobertura Rotina &lt; 2 anos'!P68</f>
        <v>1.0147058823529411</v>
      </c>
      <c r="J68" s="7">
        <f>'Cobertura Rotina &lt; 2 anos'!R68</f>
        <v>0.69117647058823528</v>
      </c>
      <c r="K68" s="7">
        <f>'Cobertura Rotina &lt; 2 anos'!T68</f>
        <v>0.54411764705882348</v>
      </c>
      <c r="L68" s="7">
        <f>'Cobertura Rotina &lt; 2 anos'!X68</f>
        <v>0.54411764705882348</v>
      </c>
      <c r="M68" s="2">
        <f t="shared" si="6"/>
        <v>1</v>
      </c>
      <c r="N68" s="2">
        <f t="shared" si="7"/>
        <v>2</v>
      </c>
      <c r="O68" s="2">
        <f t="shared" si="8"/>
        <v>3</v>
      </c>
      <c r="P68" s="2">
        <f t="shared" si="9"/>
        <v>1</v>
      </c>
    </row>
    <row r="69" spans="1:16" x14ac:dyDescent="0.25">
      <c r="A69" s="2" t="s">
        <v>3</v>
      </c>
      <c r="B69" s="2" t="s">
        <v>73</v>
      </c>
      <c r="C69" s="7">
        <f>'Cobertura Rotina &lt; 2 anos'!F69</f>
        <v>1.3225806451612903</v>
      </c>
      <c r="D69" s="7">
        <f>'Cobertura Rotina &lt; 2 anos'!N69</f>
        <v>0.7709677419354839</v>
      </c>
      <c r="E69" s="7">
        <f>'Cobertura Rotina &lt; 2 anos'!H69</f>
        <v>0.80215053763440858</v>
      </c>
      <c r="F69" s="7">
        <f>'Cobertura Rotina &lt; 2 anos'!J69</f>
        <v>0.79462365591397854</v>
      </c>
      <c r="G69" s="7">
        <f>'Cobertura Rotina &lt; 2 anos'!L69</f>
        <v>0.79032258064516125</v>
      </c>
      <c r="H69" s="7">
        <f>'Cobertura Rotina &lt; 2 anos'!V69</f>
        <v>0.81290322580645158</v>
      </c>
      <c r="I69" s="7">
        <f>'Cobertura Rotina &lt; 2 anos'!P69</f>
        <v>0.76989247311827957</v>
      </c>
      <c r="J69" s="7">
        <f>'Cobertura Rotina &lt; 2 anos'!R69</f>
        <v>0.69032258064516128</v>
      </c>
      <c r="K69" s="7">
        <f>'Cobertura Rotina &lt; 2 anos'!T69</f>
        <v>0.8666666666666667</v>
      </c>
      <c r="L69" s="7">
        <f>'Cobertura Rotina &lt; 2 anos'!X69</f>
        <v>0.71720430107526878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7">
        <f>'Cobertura Rotina &lt; 2 anos'!F70</f>
        <v>0.85964912280701755</v>
      </c>
      <c r="D70" s="7">
        <f>'Cobertura Rotina &lt; 2 anos'!N70</f>
        <v>0.96491228070175439</v>
      </c>
      <c r="E70" s="7">
        <f>'Cobertura Rotina &lt; 2 anos'!H70</f>
        <v>0.78947368421052633</v>
      </c>
      <c r="F70" s="7">
        <f>'Cobertura Rotina &lt; 2 anos'!J70</f>
        <v>0.78947368421052633</v>
      </c>
      <c r="G70" s="7">
        <f>'Cobertura Rotina &lt; 2 anos'!L70</f>
        <v>0.92982456140350878</v>
      </c>
      <c r="H70" s="7">
        <f>'Cobertura Rotina &lt; 2 anos'!V70</f>
        <v>0.96491228070175439</v>
      </c>
      <c r="I70" s="7">
        <f>'Cobertura Rotina &lt; 2 anos'!P70</f>
        <v>0.7192982456140351</v>
      </c>
      <c r="J70" s="7">
        <f>'Cobertura Rotina &lt; 2 anos'!R70</f>
        <v>0.82456140350877194</v>
      </c>
      <c r="K70" s="7">
        <f>'Cobertura Rotina &lt; 2 anos'!T70</f>
        <v>1.1052631578947369</v>
      </c>
      <c r="L70" s="7">
        <f>'Cobertura Rotina &lt; 2 anos'!X70</f>
        <v>1.1228070175438596</v>
      </c>
      <c r="M70" s="2">
        <f t="shared" si="6"/>
        <v>1</v>
      </c>
      <c r="N70" s="2">
        <f t="shared" si="7"/>
        <v>3</v>
      </c>
      <c r="O70" s="2">
        <f t="shared" si="8"/>
        <v>4</v>
      </c>
      <c r="P70" s="2">
        <f t="shared" si="9"/>
        <v>1</v>
      </c>
    </row>
    <row r="71" spans="1:16" x14ac:dyDescent="0.25">
      <c r="A71" s="2" t="s">
        <v>2</v>
      </c>
      <c r="B71" s="2" t="s">
        <v>75</v>
      </c>
      <c r="C71" s="7">
        <f>'Cobertura Rotina &lt; 2 anos'!F71</f>
        <v>1.1440506670260073</v>
      </c>
      <c r="D71" s="7">
        <f>'Cobertura Rotina &lt; 2 anos'!N71</f>
        <v>0.8268427435655572</v>
      </c>
      <c r="E71" s="7">
        <f>'Cobertura Rotina &lt; 2 anos'!H71</f>
        <v>0.81633203072362215</v>
      </c>
      <c r="F71" s="7">
        <f>'Cobertura Rotina &lt; 2 anos'!J71</f>
        <v>0.81471499797870905</v>
      </c>
      <c r="G71" s="7">
        <f>'Cobertura Rotina &lt; 2 anos'!L71</f>
        <v>0.87104163859318151</v>
      </c>
      <c r="H71" s="7">
        <f>'Cobertura Rotina &lt; 2 anos'!V71</f>
        <v>0.84489960921708662</v>
      </c>
      <c r="I71" s="7">
        <f>'Cobertura Rotina &lt; 2 anos'!P71</f>
        <v>0.74895566635224364</v>
      </c>
      <c r="J71" s="7">
        <f>'Cobertura Rotina &lt; 2 anos'!R71</f>
        <v>0.72254413151866326</v>
      </c>
      <c r="K71" s="7">
        <f>'Cobertura Rotina &lt; 2 anos'!T71</f>
        <v>0.85783587117639137</v>
      </c>
      <c r="L71" s="7">
        <f>'Cobertura Rotina &lt; 2 anos'!X71</f>
        <v>0.58294030454116696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7">
        <f>'Cobertura Rotina &lt; 2 anos'!F72</f>
        <v>7.032967032967033E-2</v>
      </c>
      <c r="D72" s="7">
        <f>'Cobertura Rotina &lt; 2 anos'!N72</f>
        <v>0.81318681318681318</v>
      </c>
      <c r="E72" s="7">
        <f>'Cobertura Rotina &lt; 2 anos'!H72</f>
        <v>0.87912087912087911</v>
      </c>
      <c r="F72" s="7">
        <f>'Cobertura Rotina &lt; 2 anos'!J72</f>
        <v>0.87472527472527473</v>
      </c>
      <c r="G72" s="7">
        <f>'Cobertura Rotina &lt; 2 anos'!L72</f>
        <v>0.82197802197802194</v>
      </c>
      <c r="H72" s="7">
        <f>'Cobertura Rotina &lt; 2 anos'!V72</f>
        <v>0.87472527472527473</v>
      </c>
      <c r="I72" s="7">
        <f>'Cobertura Rotina &lt; 2 anos'!P72</f>
        <v>0.8351648351648352</v>
      </c>
      <c r="J72" s="7">
        <f>'Cobertura Rotina &lt; 2 anos'!R72</f>
        <v>0.7604395604395604</v>
      </c>
      <c r="K72" s="7">
        <f>'Cobertura Rotina &lt; 2 anos'!T72</f>
        <v>0.82197802197802194</v>
      </c>
      <c r="L72" s="7">
        <f>'Cobertura Rotina &lt; 2 anos'!X72</f>
        <v>0.76483516483516478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7">
        <f>'Cobertura Rotina &lt; 2 anos'!F73</f>
        <v>0.21951219512195122</v>
      </c>
      <c r="D73" s="7">
        <f>'Cobertura Rotina &lt; 2 anos'!N73</f>
        <v>1</v>
      </c>
      <c r="E73" s="7">
        <f>'Cobertura Rotina &lt; 2 anos'!H73</f>
        <v>0.88617886178861793</v>
      </c>
      <c r="F73" s="7">
        <f>'Cobertura Rotina &lt; 2 anos'!J73</f>
        <v>0.87804878048780488</v>
      </c>
      <c r="G73" s="7">
        <f>'Cobertura Rotina &lt; 2 anos'!L73</f>
        <v>0.96747967479674801</v>
      </c>
      <c r="H73" s="7">
        <f>'Cobertura Rotina &lt; 2 anos'!V73</f>
        <v>0.96747967479674801</v>
      </c>
      <c r="I73" s="7">
        <f>'Cobertura Rotina &lt; 2 anos'!P73</f>
        <v>0.94308943089430897</v>
      </c>
      <c r="J73" s="7">
        <f>'Cobertura Rotina &lt; 2 anos'!R73</f>
        <v>0.98373983739837401</v>
      </c>
      <c r="K73" s="7">
        <f>'Cobertura Rotina &lt; 2 anos'!T73</f>
        <v>0.98373983739837401</v>
      </c>
      <c r="L73" s="7">
        <f>'Cobertura Rotina &lt; 2 anos'!X73</f>
        <v>0.78048780487804881</v>
      </c>
      <c r="M73" s="2">
        <f t="shared" si="6"/>
        <v>1</v>
      </c>
      <c r="N73" s="2">
        <f t="shared" si="7"/>
        <v>4</v>
      </c>
      <c r="O73" s="2">
        <f t="shared" si="8"/>
        <v>5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7">
        <f>'Cobertura Rotina &lt; 2 anos'!F74</f>
        <v>1.7041420118343196</v>
      </c>
      <c r="D74" s="7">
        <f>'Cobertura Rotina &lt; 2 anos'!N74</f>
        <v>1.0473372781065089</v>
      </c>
      <c r="E74" s="7">
        <f>'Cobertura Rotina &lt; 2 anos'!H74</f>
        <v>1.0946745562130178</v>
      </c>
      <c r="F74" s="7">
        <f>'Cobertura Rotina &lt; 2 anos'!J74</f>
        <v>1.0946745562130178</v>
      </c>
      <c r="G74" s="7">
        <f>'Cobertura Rotina &lt; 2 anos'!L74</f>
        <v>1.0591715976331362</v>
      </c>
      <c r="H74" s="7">
        <f>'Cobertura Rotina &lt; 2 anos'!V74</f>
        <v>0.97633136094674555</v>
      </c>
      <c r="I74" s="7">
        <f>'Cobertura Rotina &lt; 2 anos'!P74</f>
        <v>1.0710059171597632</v>
      </c>
      <c r="J74" s="7">
        <f>'Cobertura Rotina &lt; 2 anos'!R74</f>
        <v>1.1834319526627219</v>
      </c>
      <c r="K74" s="7">
        <f>'Cobertura Rotina &lt; 2 anos'!T74</f>
        <v>1.0236686390532543</v>
      </c>
      <c r="L74" s="7">
        <f>'Cobertura Rotina &lt; 2 anos'!X74</f>
        <v>0.9349112426035503</v>
      </c>
      <c r="M74" s="2">
        <f t="shared" si="6"/>
        <v>2</v>
      </c>
      <c r="N74" s="2">
        <f t="shared" si="7"/>
        <v>7</v>
      </c>
      <c r="O74" s="2">
        <f t="shared" si="8"/>
        <v>9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7">
        <f>'Cobertura Rotina &lt; 2 anos'!F75</f>
        <v>0.33399602385685884</v>
      </c>
      <c r="D75" s="7">
        <f>'Cobertura Rotina &lt; 2 anos'!N75</f>
        <v>0.8250497017892644</v>
      </c>
      <c r="E75" s="7">
        <f>'Cobertura Rotina &lt; 2 anos'!H75</f>
        <v>0.72763419483101388</v>
      </c>
      <c r="F75" s="7">
        <f>'Cobertura Rotina &lt; 2 anos'!J75</f>
        <v>0.71968190854870773</v>
      </c>
      <c r="G75" s="7">
        <f>'Cobertura Rotina &lt; 2 anos'!L75</f>
        <v>0.86083499005964215</v>
      </c>
      <c r="H75" s="7">
        <f>'Cobertura Rotina &lt; 2 anos'!V75</f>
        <v>0.79920477137176937</v>
      </c>
      <c r="I75" s="7">
        <f>'Cobertura Rotina &lt; 2 anos'!P75</f>
        <v>0.79522862823061635</v>
      </c>
      <c r="J75" s="7">
        <f>'Cobertura Rotina &lt; 2 anos'!R75</f>
        <v>0.64214711729622265</v>
      </c>
      <c r="K75" s="7">
        <f>'Cobertura Rotina &lt; 2 anos'!T75</f>
        <v>0.83300198807157055</v>
      </c>
      <c r="L75" s="7">
        <f>'Cobertura Rotina &lt; 2 anos'!X75</f>
        <v>0.59244532803180916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7">
        <f>'Cobertura Rotina &lt; 2 anos'!F76</f>
        <v>0.78846153846153844</v>
      </c>
      <c r="D76" s="7">
        <f>'Cobertura Rotina &lt; 2 anos'!N76</f>
        <v>1.0384615384615385</v>
      </c>
      <c r="E76" s="7">
        <f>'Cobertura Rotina &lt; 2 anos'!H76</f>
        <v>1.1153846153846154</v>
      </c>
      <c r="F76" s="7">
        <f>'Cobertura Rotina &lt; 2 anos'!J76</f>
        <v>1.1153846153846154</v>
      </c>
      <c r="G76" s="7">
        <f>'Cobertura Rotina &lt; 2 anos'!L76</f>
        <v>1.1153846153846154</v>
      </c>
      <c r="H76" s="7">
        <f>'Cobertura Rotina &lt; 2 anos'!V76</f>
        <v>1.1730769230769231</v>
      </c>
      <c r="I76" s="7">
        <f>'Cobertura Rotina &lt; 2 anos'!P76</f>
        <v>1.0576923076923077</v>
      </c>
      <c r="J76" s="7">
        <f>'Cobertura Rotina &lt; 2 anos'!R76</f>
        <v>1.0192307692307692</v>
      </c>
      <c r="K76" s="7">
        <f>'Cobertura Rotina &lt; 2 anos'!T76</f>
        <v>1.25</v>
      </c>
      <c r="L76" s="7">
        <f>'Cobertura Rotina &lt; 2 anos'!X76</f>
        <v>1.0576923076923077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7">
        <f>'Cobertura Rotina &lt; 2 anos'!F77</f>
        <v>0.48341232227488151</v>
      </c>
      <c r="D77" s="7">
        <f>'Cobertura Rotina &lt; 2 anos'!N77</f>
        <v>0.976303317535545</v>
      </c>
      <c r="E77" s="7">
        <f>'Cobertura Rotina &lt; 2 anos'!H77</f>
        <v>1.0995260663507109</v>
      </c>
      <c r="F77" s="7">
        <f>'Cobertura Rotina &lt; 2 anos'!J77</f>
        <v>1.0521327014218009</v>
      </c>
      <c r="G77" s="7">
        <f>'Cobertura Rotina &lt; 2 anos'!L77</f>
        <v>0.976303317535545</v>
      </c>
      <c r="H77" s="7">
        <f>'Cobertura Rotina &lt; 2 anos'!V77</f>
        <v>1.127962085308057</v>
      </c>
      <c r="I77" s="7">
        <f>'Cobertura Rotina &lt; 2 anos'!P77</f>
        <v>1.0426540284360191</v>
      </c>
      <c r="J77" s="7">
        <f>'Cobertura Rotina &lt; 2 anos'!R77</f>
        <v>0.98578199052132698</v>
      </c>
      <c r="K77" s="7">
        <f>'Cobertura Rotina &lt; 2 anos'!T77</f>
        <v>1.1658767772511849</v>
      </c>
      <c r="L77" s="7">
        <f>'Cobertura Rotina &lt; 2 anos'!X77</f>
        <v>1.0710900473933649</v>
      </c>
      <c r="M77" s="2">
        <f t="shared" si="6"/>
        <v>1</v>
      </c>
      <c r="N77" s="2">
        <f t="shared" si="7"/>
        <v>8</v>
      </c>
      <c r="O77" s="2">
        <f t="shared" si="8"/>
        <v>9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7">
        <f>'Cobertura Rotina &lt; 2 anos'!F78</f>
        <v>0.87561181434599156</v>
      </c>
      <c r="D78" s="7">
        <f>'Cobertura Rotina &lt; 2 anos'!N78</f>
        <v>0.73687763713080168</v>
      </c>
      <c r="E78" s="7">
        <f>'Cobertura Rotina &lt; 2 anos'!H78</f>
        <v>0.70244725738396629</v>
      </c>
      <c r="F78" s="7">
        <f>'Cobertura Rotina &lt; 2 anos'!J78</f>
        <v>0.70683544303797463</v>
      </c>
      <c r="G78" s="7">
        <f>'Cobertura Rotina &lt; 2 anos'!L78</f>
        <v>0.75172995780590712</v>
      </c>
      <c r="H78" s="7">
        <f>'Cobertura Rotina &lt; 2 anos'!V78</f>
        <v>0.74767932489451472</v>
      </c>
      <c r="I78" s="7">
        <f>'Cobertura Rotina &lt; 2 anos'!P78</f>
        <v>0.69839662447257389</v>
      </c>
      <c r="J78" s="7">
        <f>'Cobertura Rotina &lt; 2 anos'!R78</f>
        <v>0.72641350210970468</v>
      </c>
      <c r="K78" s="7">
        <f>'Cobertura Rotina &lt; 2 anos'!T78</f>
        <v>0.77873417721518989</v>
      </c>
      <c r="L78" s="7">
        <f>'Cobertura Rotina &lt; 2 anos'!X78</f>
        <v>0.62244725738396622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7">
        <f>'Cobertura Rotina &lt; 2 anos'!F79</f>
        <v>1.7613377248543198</v>
      </c>
      <c r="D79" s="7">
        <f>'Cobertura Rotina &lt; 2 anos'!N79</f>
        <v>0.82239675703065618</v>
      </c>
      <c r="E79" s="7">
        <f>'Cobertura Rotina &lt; 2 anos'!H79</f>
        <v>0.85837344818849759</v>
      </c>
      <c r="F79" s="7">
        <f>'Cobertura Rotina &lt; 2 anos'!J79</f>
        <v>0.8568533063085888</v>
      </c>
      <c r="G79" s="7">
        <f>'Cobertura Rotina &lt; 2 anos'!L79</f>
        <v>0.86546744362807193</v>
      </c>
      <c r="H79" s="7">
        <f>'Cobertura Rotina &lt; 2 anos'!V79</f>
        <v>0.84773245502913608</v>
      </c>
      <c r="I79" s="7">
        <f>'Cobertura Rotina &lt; 2 anos'!P79</f>
        <v>0.80314162655181154</v>
      </c>
      <c r="J79" s="7">
        <f>'Cobertura Rotina &lt; 2 anos'!R79</f>
        <v>0.6698758550798074</v>
      </c>
      <c r="K79" s="7">
        <f>'Cobertura Rotina &lt; 2 anos'!T79</f>
        <v>0.93995439574360273</v>
      </c>
      <c r="L79" s="7">
        <f>'Cobertura Rotina &lt; 2 anos'!X79</f>
        <v>0.73118824423612871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52" customFormat="1" x14ac:dyDescent="0.25">
      <c r="A81" s="42"/>
      <c r="B81" s="47" t="s">
        <v>111</v>
      </c>
      <c r="C81" s="7">
        <f>'Cobertura Rotina &lt; 2 anos'!F81</f>
        <v>0.76775956284153002</v>
      </c>
      <c r="D81" s="7">
        <f>'Cobertura Rotina &lt; 2 anos'!N81</f>
        <v>0.84631147540983609</v>
      </c>
      <c r="E81" s="7">
        <f>'Cobertura Rotina &lt; 2 anos'!H81</f>
        <v>0.85348360655737709</v>
      </c>
      <c r="F81" s="7">
        <f>'Cobertura Rotina &lt; 2 anos'!J81</f>
        <v>0.84699453551912574</v>
      </c>
      <c r="G81" s="7">
        <f>'Cobertura Rotina &lt; 2 anos'!L81</f>
        <v>0.86748633879781423</v>
      </c>
      <c r="H81" s="7">
        <f>'Cobertura Rotina &lt; 2 anos'!V81</f>
        <v>0.89890710382513661</v>
      </c>
      <c r="I81" s="7">
        <f>'Cobertura Rotina &lt; 2 anos'!P81</f>
        <v>0.83709016393442626</v>
      </c>
      <c r="J81" s="7">
        <f>'Cobertura Rotina &lt; 2 anos'!R81</f>
        <v>0.80874316939890711</v>
      </c>
      <c r="K81" s="7">
        <f>'Cobertura Rotina &lt; 2 anos'!T81</f>
        <v>0.88319672131147542</v>
      </c>
      <c r="L81" s="7">
        <f>'Cobertura Rotina &lt; 2 anos'!X81</f>
        <v>0.7824453551912568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52" customFormat="1" x14ac:dyDescent="0.25">
      <c r="A82" s="42"/>
      <c r="B82" s="47" t="s">
        <v>112</v>
      </c>
      <c r="C82" s="7">
        <f>'Cobertura Rotina &lt; 2 anos'!F82</f>
        <v>0.84080103731450795</v>
      </c>
      <c r="D82" s="7">
        <f>'Cobertura Rotina &lt; 2 anos'!N82</f>
        <v>0.8618354703933151</v>
      </c>
      <c r="E82" s="7">
        <f>'Cobertura Rotina &lt; 2 anos'!H82</f>
        <v>0.82207174758680301</v>
      </c>
      <c r="F82" s="7">
        <f>'Cobertura Rotina &lt; 2 anos'!J82</f>
        <v>0.81602074629015997</v>
      </c>
      <c r="G82" s="7">
        <f>'Cobertura Rotina &lt; 2 anos'!L82</f>
        <v>0.8690390433655093</v>
      </c>
      <c r="H82" s="7">
        <f>'Cobertura Rotina &lt; 2 anos'!V82</f>
        <v>0.89641262065984728</v>
      </c>
      <c r="I82" s="7">
        <f>'Cobertura Rotina &lt; 2 anos'!P82</f>
        <v>0.82380060510012965</v>
      </c>
      <c r="J82" s="7">
        <f>'Cobertura Rotina &lt; 2 anos'!R82</f>
        <v>0.81976660423570091</v>
      </c>
      <c r="K82" s="7">
        <f>'Cobertura Rotina &lt; 2 anos'!T82</f>
        <v>0.8592421841233252</v>
      </c>
      <c r="L82" s="7">
        <f>'Cobertura Rotina &lt; 2 anos'!X82</f>
        <v>0.79152859818469956</v>
      </c>
      <c r="M82" s="2">
        <f t="shared" ref="M82:M85" si="12">COUNTIF(C82:D82,"&gt;=0,9")</f>
        <v>0</v>
      </c>
      <c r="N82" s="2">
        <f t="shared" ref="N82:N85" si="13">COUNTIFS(E82:L82,"&gt;=0,95")</f>
        <v>0</v>
      </c>
      <c r="O82" s="2">
        <f t="shared" ref="O82:O85" si="14">SUM(M82:N82)</f>
        <v>0</v>
      </c>
      <c r="P82" s="2">
        <f t="shared" ref="P82:P85" si="15">COUNTIF(E82:H82,"&gt;=0,95")</f>
        <v>0</v>
      </c>
    </row>
    <row r="83" spans="1:16" s="52" customFormat="1" x14ac:dyDescent="0.25">
      <c r="A83" s="42"/>
      <c r="B83" s="47" t="s">
        <v>113</v>
      </c>
      <c r="C83" s="7">
        <f>'Cobertura Rotina &lt; 2 anos'!F83</f>
        <v>0.97591407531273111</v>
      </c>
      <c r="D83" s="7">
        <f>'Cobertura Rotina &lt; 2 anos'!N83</f>
        <v>0.82335916647908158</v>
      </c>
      <c r="E83" s="7">
        <f>'Cobertura Rotina &lt; 2 anos'!H83</f>
        <v>0.80072032671961924</v>
      </c>
      <c r="F83" s="7">
        <f>'Cobertura Rotina &lt; 2 anos'!J83</f>
        <v>0.80052738206257834</v>
      </c>
      <c r="G83" s="7">
        <f>'Cobertura Rotina &lt; 2 anos'!L83</f>
        <v>0.85307264366337587</v>
      </c>
      <c r="H83" s="7">
        <f>'Cobertura Rotina &lt; 2 anos'!V83</f>
        <v>0.82400231533588453</v>
      </c>
      <c r="I83" s="7">
        <f>'Cobertura Rotina &lt; 2 anos'!P83</f>
        <v>0.7778885423031161</v>
      </c>
      <c r="J83" s="7">
        <f>'Cobertura Rotina &lt; 2 anos'!R83</f>
        <v>0.74245104029327591</v>
      </c>
      <c r="K83" s="7">
        <f>'Cobertura Rotina &lt; 2 anos'!T83</f>
        <v>0.85648133260443127</v>
      </c>
      <c r="L83" s="7">
        <f>'Cobertura Rotina &lt; 2 anos'!X83</f>
        <v>0.67678554201369912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52" customFormat="1" x14ac:dyDescent="0.25">
      <c r="A84" s="42"/>
      <c r="B84" s="47" t="s">
        <v>114</v>
      </c>
      <c r="C84" s="7">
        <f>'Cobertura Rotina &lt; 2 anos'!F84</f>
        <v>1.0148729359409767</v>
      </c>
      <c r="D84" s="7">
        <f>'Cobertura Rotina &lt; 2 anos'!N84</f>
        <v>0.90432134910411055</v>
      </c>
      <c r="E84" s="7">
        <f>'Cobertura Rotina &lt; 2 anos'!H84</f>
        <v>0.875043916149432</v>
      </c>
      <c r="F84" s="7">
        <f>'Cobertura Rotina &lt; 2 anos'!J84</f>
        <v>0.8715306241948706</v>
      </c>
      <c r="G84" s="7">
        <f>'Cobertura Rotina &lt; 2 anos'!L84</f>
        <v>0.92469844244056676</v>
      </c>
      <c r="H84" s="7">
        <f>'Cobertura Rotina &lt; 2 anos'!V84</f>
        <v>0.87715189132216886</v>
      </c>
      <c r="I84" s="7">
        <f>'Cobertura Rotina &lt; 2 anos'!P84</f>
        <v>0.87785454971308119</v>
      </c>
      <c r="J84" s="7">
        <f>'Cobertura Rotina &lt; 2 anos'!R84</f>
        <v>0.82726314556739666</v>
      </c>
      <c r="K84" s="7">
        <f>'Cobertura Rotina &lt; 2 anos'!T84</f>
        <v>0.85841433423117464</v>
      </c>
      <c r="L84" s="7">
        <f>'Cobertura Rotina &lt; 2 anos'!X84</f>
        <v>0.76449232931256583</v>
      </c>
      <c r="M84" s="2">
        <f t="shared" si="12"/>
        <v>2</v>
      </c>
      <c r="N84" s="2">
        <f t="shared" si="13"/>
        <v>0</v>
      </c>
      <c r="O84" s="2">
        <f t="shared" si="14"/>
        <v>2</v>
      </c>
      <c r="P84" s="2">
        <f t="shared" si="15"/>
        <v>0</v>
      </c>
    </row>
    <row r="85" spans="1:16" s="52" customFormat="1" x14ac:dyDescent="0.25">
      <c r="A85" s="42"/>
      <c r="B85" s="49" t="s">
        <v>110</v>
      </c>
      <c r="C85" s="57">
        <f>'Cobertura Rotina &lt; 2 anos'!F85</f>
        <v>0.94112486411229568</v>
      </c>
      <c r="D85" s="57">
        <f>'Cobertura Rotina &lt; 2 anos'!N85</f>
        <v>0.84420117101825187</v>
      </c>
      <c r="E85" s="57">
        <f>'Cobertura Rotina &lt; 2 anos'!H85</f>
        <v>0.82154368432094294</v>
      </c>
      <c r="F85" s="57">
        <f>'Cobertura Rotina &lt; 2 anos'!J85</f>
        <v>0.81933133713501038</v>
      </c>
      <c r="G85" s="57">
        <f>'Cobertura Rotina &lt; 2 anos'!L85</f>
        <v>0.86846070222951199</v>
      </c>
      <c r="H85" s="57">
        <f>'Cobertura Rotina &lt; 2 anos'!V85</f>
        <v>0.85060934907405639</v>
      </c>
      <c r="I85" s="57">
        <f>'Cobertura Rotina &lt; 2 anos'!P85</f>
        <v>0.80685827627639084</v>
      </c>
      <c r="J85" s="57">
        <f>'Cobertura Rotina &lt; 2 anos'!R85</f>
        <v>0.77390193198939594</v>
      </c>
      <c r="K85" s="57">
        <f>'Cobertura Rotina &lt; 2 anos'!T85</f>
        <v>0.86014532832376556</v>
      </c>
      <c r="L85" s="57">
        <f>'Cobertura Rotina &lt; 2 anos'!X85</f>
        <v>0.71805923750309919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31" t="s">
        <v>160</v>
      </c>
      <c r="B88" s="8"/>
    </row>
    <row r="89" spans="1:16" x14ac:dyDescent="0.25">
      <c r="A89" s="31" t="s">
        <v>159</v>
      </c>
      <c r="B89" s="8"/>
    </row>
    <row r="90" spans="1:16" x14ac:dyDescent="0.25">
      <c r="A90" s="11" t="s">
        <v>161</v>
      </c>
    </row>
    <row r="91" spans="1:16" x14ac:dyDescent="0.25">
      <c r="A91" s="42" t="s">
        <v>162</v>
      </c>
    </row>
    <row r="92" spans="1:16" x14ac:dyDescent="0.25">
      <c r="A92" s="42" t="s">
        <v>88</v>
      </c>
    </row>
    <row r="93" spans="1:16" ht="17.25" x14ac:dyDescent="0.25">
      <c r="A93" s="1" t="s">
        <v>89</v>
      </c>
    </row>
    <row r="94" spans="1:16" x14ac:dyDescent="0.25">
      <c r="A94" s="42" t="s">
        <v>90</v>
      </c>
    </row>
    <row r="95" spans="1:16" x14ac:dyDescent="0.25">
      <c r="A95" s="42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Cobertura Rotina &lt; 2 anos</vt:lpstr>
      <vt:lpstr>Cobertura Reforços 1 e 4 anos</vt:lpstr>
      <vt:lpstr>Cobert. Meningo C Adolescentes</vt:lpstr>
      <vt:lpstr>Cobert. HPV</vt:lpstr>
      <vt:lpstr>cálculos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2023-07-14T16:44:38Z</dcterms:modified>
</cp:coreProperties>
</file>