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05.mai\"/>
    </mc:Choice>
  </mc:AlternateContent>
  <bookViews>
    <workbookView xWindow="0" yWindow="0" windowWidth="28800" windowHeight="11730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" sheetId="3" r:id="rId4"/>
    <sheet name="cálculos" sheetId="5" state="hidden" r:id="rId5"/>
  </sheets>
  <definedNames>
    <definedName name="_xlnm._FilterDatabase" localSheetId="3" hidden="1">'Cobert. HPV'!$B$1:$B$88</definedName>
    <definedName name="_xlnm._FilterDatabase" localSheetId="1" hidden="1">'Cobertura Reforços 1 e 4 anos'!$A$1:$X$79</definedName>
    <definedName name="_xlnm._FilterDatabase" localSheetId="0" hidden="1">'Cobertura Rotina &lt; 2 anos'!$A$1:$X$86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1" i="1" l="1"/>
  <c r="W85" i="1"/>
  <c r="W84" i="1"/>
  <c r="W83" i="1"/>
  <c r="W82" i="1"/>
  <c r="AF13" i="4" l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D2" i="4" l="1"/>
  <c r="I85" i="1" l="1"/>
  <c r="E85" i="1"/>
  <c r="E84" i="1"/>
  <c r="E83" i="1"/>
  <c r="E82" i="1"/>
  <c r="E81" i="1"/>
  <c r="C85" i="1"/>
  <c r="C84" i="1"/>
  <c r="C83" i="1"/>
  <c r="C82" i="1"/>
  <c r="C81" i="1"/>
  <c r="H2" i="1"/>
  <c r="G81" i="1" l="1"/>
  <c r="G82" i="1"/>
  <c r="G83" i="1"/>
  <c r="G84" i="1"/>
  <c r="G85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D85" i="4"/>
  <c r="D84" i="4"/>
  <c r="D83" i="4"/>
  <c r="D82" i="4"/>
  <c r="F85" i="4" l="1"/>
  <c r="C85" i="5" s="1"/>
  <c r="X83" i="4"/>
  <c r="L83" i="5" s="1"/>
  <c r="R81" i="4"/>
  <c r="J81" i="5" s="1"/>
  <c r="N82" i="4"/>
  <c r="D82" i="5" s="1"/>
  <c r="N84" i="4"/>
  <c r="D84" i="5" s="1"/>
  <c r="N85" i="4"/>
  <c r="D85" i="5" s="1"/>
  <c r="J83" i="4"/>
  <c r="F83" i="5" s="1"/>
  <c r="V82" i="4"/>
  <c r="H82" i="5" s="1"/>
  <c r="R85" i="4"/>
  <c r="J85" i="5" s="1"/>
  <c r="L81" i="4"/>
  <c r="G81" i="5" s="1"/>
  <c r="R84" i="4"/>
  <c r="J84" i="5" s="1"/>
  <c r="X82" i="4"/>
  <c r="L82" i="5" s="1"/>
  <c r="R83" i="4"/>
  <c r="J83" i="5" s="1"/>
  <c r="V81" i="4"/>
  <c r="H81" i="5" s="1"/>
  <c r="F81" i="4"/>
  <c r="C81" i="5" s="1"/>
  <c r="J81" i="4"/>
  <c r="F81" i="5" s="1"/>
  <c r="R82" i="4"/>
  <c r="J82" i="5" s="1"/>
  <c r="V85" i="4"/>
  <c r="H85" i="5" s="1"/>
  <c r="J85" i="4"/>
  <c r="F85" i="5" s="1"/>
  <c r="V84" i="4"/>
  <c r="H84" i="5" s="1"/>
  <c r="J84" i="4"/>
  <c r="F84" i="5" s="1"/>
  <c r="P81" i="4"/>
  <c r="I81" i="5" s="1"/>
  <c r="V83" i="4"/>
  <c r="H83" i="5" s="1"/>
  <c r="X81" i="4"/>
  <c r="L81" i="5" s="1"/>
  <c r="H81" i="4"/>
  <c r="E81" i="5" s="1"/>
  <c r="X85" i="4"/>
  <c r="L85" i="5" s="1"/>
  <c r="J82" i="4"/>
  <c r="F82" i="5" s="1"/>
  <c r="N81" i="4"/>
  <c r="D81" i="5" s="1"/>
  <c r="N83" i="4"/>
  <c r="D83" i="5" s="1"/>
  <c r="X84" i="4"/>
  <c r="L84" i="5" s="1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M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M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M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M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M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M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M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L2" i="5" s="1"/>
  <c r="V2" i="4"/>
  <c r="H2" i="5" s="1"/>
  <c r="T2" i="4"/>
  <c r="K2" i="5" s="1"/>
  <c r="R2" i="4"/>
  <c r="J2" i="5" s="1"/>
  <c r="P2" i="4"/>
  <c r="I2" i="5" s="1"/>
  <c r="N2" i="4"/>
  <c r="D2" i="5" s="1"/>
  <c r="L2" i="4"/>
  <c r="G2" i="5" s="1"/>
  <c r="J2" i="4"/>
  <c r="F2" i="5" s="1"/>
  <c r="H2" i="4"/>
  <c r="E2" i="5" s="1"/>
  <c r="F2" i="4"/>
  <c r="C2" i="5" s="1"/>
  <c r="M10" i="5" l="1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84" i="5" s="1"/>
  <c r="E5" i="5"/>
  <c r="P11" i="5"/>
  <c r="AB11" i="4" s="1"/>
  <c r="AC11" i="4" s="1"/>
  <c r="N11" i="5"/>
  <c r="O11" i="5" s="1"/>
  <c r="Z11" i="4" s="1"/>
  <c r="AA11" i="4" s="1"/>
  <c r="P17" i="5"/>
  <c r="AB17" i="4" s="1"/>
  <c r="AC17" i="4" s="1"/>
  <c r="N17" i="5"/>
  <c r="O17" i="5" s="1"/>
  <c r="Z17" i="4" s="1"/>
  <c r="AA17" i="4" s="1"/>
  <c r="P23" i="5"/>
  <c r="AB23" i="4" s="1"/>
  <c r="AC23" i="4" s="1"/>
  <c r="N23" i="5"/>
  <c r="O23" i="5" s="1"/>
  <c r="Z23" i="4" s="1"/>
  <c r="AA23" i="4" s="1"/>
  <c r="N29" i="5"/>
  <c r="O29" i="5" s="1"/>
  <c r="Z29" i="4" s="1"/>
  <c r="AA29" i="4" s="1"/>
  <c r="P29" i="5"/>
  <c r="AB29" i="4" s="1"/>
  <c r="AC29" i="4" s="1"/>
  <c r="N35" i="5"/>
  <c r="O35" i="5" s="1"/>
  <c r="Z35" i="4" s="1"/>
  <c r="AA35" i="4" s="1"/>
  <c r="P35" i="5"/>
  <c r="AB35" i="4" s="1"/>
  <c r="AC35" i="4" s="1"/>
  <c r="P41" i="5"/>
  <c r="AB41" i="4" s="1"/>
  <c r="AC41" i="4" s="1"/>
  <c r="N41" i="5"/>
  <c r="O41" i="5" s="1"/>
  <c r="Z41" i="4" s="1"/>
  <c r="AA41" i="4" s="1"/>
  <c r="N47" i="5"/>
  <c r="O47" i="5" s="1"/>
  <c r="Z47" i="4" s="1"/>
  <c r="AA47" i="4" s="1"/>
  <c r="P47" i="5"/>
  <c r="AB47" i="4" s="1"/>
  <c r="AC47" i="4" s="1"/>
  <c r="P53" i="5"/>
  <c r="AB53" i="4" s="1"/>
  <c r="AC53" i="4" s="1"/>
  <c r="N53" i="5"/>
  <c r="N59" i="5"/>
  <c r="P59" i="5"/>
  <c r="AB59" i="4" s="1"/>
  <c r="AC59" i="4" s="1"/>
  <c r="P65" i="5"/>
  <c r="AB65" i="4" s="1"/>
  <c r="AC65" i="4" s="1"/>
  <c r="N65" i="5"/>
  <c r="N71" i="5"/>
  <c r="O71" i="5" s="1"/>
  <c r="Z71" i="4" s="1"/>
  <c r="AA71" i="4" s="1"/>
  <c r="P71" i="5"/>
  <c r="AB71" i="4" s="1"/>
  <c r="AC71" i="4" s="1"/>
  <c r="P77" i="5"/>
  <c r="AB77" i="4" s="1"/>
  <c r="AC77" i="4" s="1"/>
  <c r="N77" i="5"/>
  <c r="F82" i="4"/>
  <c r="C82" i="5" s="1"/>
  <c r="M82" i="5" s="1"/>
  <c r="C4" i="5"/>
  <c r="M4" i="5" s="1"/>
  <c r="H82" i="4"/>
  <c r="E82" i="5" s="1"/>
  <c r="E4" i="5"/>
  <c r="L84" i="4"/>
  <c r="G84" i="5" s="1"/>
  <c r="G5" i="5"/>
  <c r="P10" i="5"/>
  <c r="AB10" i="4" s="1"/>
  <c r="AC10" i="4" s="1"/>
  <c r="N10" i="5"/>
  <c r="N16" i="5"/>
  <c r="O16" i="5" s="1"/>
  <c r="Z16" i="4" s="1"/>
  <c r="AA16" i="4" s="1"/>
  <c r="P16" i="5"/>
  <c r="AB16" i="4" s="1"/>
  <c r="AC16" i="4" s="1"/>
  <c r="P22" i="5"/>
  <c r="AB22" i="4" s="1"/>
  <c r="AC22" i="4" s="1"/>
  <c r="N22" i="5"/>
  <c r="N28" i="5"/>
  <c r="O28" i="5" s="1"/>
  <c r="Z28" i="4" s="1"/>
  <c r="AA28" i="4" s="1"/>
  <c r="P28" i="5"/>
  <c r="AB28" i="4" s="1"/>
  <c r="AC28" i="4" s="1"/>
  <c r="N34" i="5"/>
  <c r="P34" i="5"/>
  <c r="AB34" i="4" s="1"/>
  <c r="AC34" i="4" s="1"/>
  <c r="N40" i="5"/>
  <c r="O40" i="5" s="1"/>
  <c r="Z40" i="4" s="1"/>
  <c r="AA40" i="4" s="1"/>
  <c r="P40" i="5"/>
  <c r="AB40" i="4" s="1"/>
  <c r="AC40" i="4" s="1"/>
  <c r="N46" i="5"/>
  <c r="P46" i="5"/>
  <c r="AB46" i="4" s="1"/>
  <c r="AC46" i="4" s="1"/>
  <c r="N52" i="5"/>
  <c r="O52" i="5" s="1"/>
  <c r="Z52" i="4" s="1"/>
  <c r="AA52" i="4" s="1"/>
  <c r="P52" i="5"/>
  <c r="AB52" i="4" s="1"/>
  <c r="AC52" i="4" s="1"/>
  <c r="N58" i="5"/>
  <c r="P58" i="5"/>
  <c r="AB58" i="4" s="1"/>
  <c r="AC58" i="4" s="1"/>
  <c r="P64" i="5"/>
  <c r="AB64" i="4" s="1"/>
  <c r="AC64" i="4" s="1"/>
  <c r="N64" i="5"/>
  <c r="P70" i="5"/>
  <c r="AB70" i="4" s="1"/>
  <c r="AC70" i="4" s="1"/>
  <c r="N70" i="5"/>
  <c r="O70" i="5" s="1"/>
  <c r="Z70" i="4" s="1"/>
  <c r="AA70" i="4" s="1"/>
  <c r="P76" i="5"/>
  <c r="AB76" i="4" s="1"/>
  <c r="AC76" i="4" s="1"/>
  <c r="N76" i="5"/>
  <c r="O76" i="5" s="1"/>
  <c r="Z76" i="4" s="1"/>
  <c r="AA76" i="4" s="1"/>
  <c r="P27" i="5"/>
  <c r="AB27" i="4" s="1"/>
  <c r="AC27" i="4" s="1"/>
  <c r="N27" i="5"/>
  <c r="P33" i="5"/>
  <c r="AB33" i="4" s="1"/>
  <c r="AC33" i="4" s="1"/>
  <c r="N33" i="5"/>
  <c r="P39" i="5"/>
  <c r="AB39" i="4" s="1"/>
  <c r="AC39" i="4" s="1"/>
  <c r="N39" i="5"/>
  <c r="N45" i="5"/>
  <c r="P45" i="5"/>
  <c r="AB45" i="4" s="1"/>
  <c r="AC45" i="4" s="1"/>
  <c r="P51" i="5"/>
  <c r="AB51" i="4" s="1"/>
  <c r="AC51" i="4" s="1"/>
  <c r="N51" i="5"/>
  <c r="N57" i="5"/>
  <c r="P57" i="5"/>
  <c r="AB57" i="4" s="1"/>
  <c r="AC57" i="4" s="1"/>
  <c r="P63" i="5"/>
  <c r="AB63" i="4" s="1"/>
  <c r="AC63" i="4" s="1"/>
  <c r="N63" i="5"/>
  <c r="O63" i="5" s="1"/>
  <c r="Z63" i="4" s="1"/>
  <c r="AA63" i="4" s="1"/>
  <c r="N69" i="5"/>
  <c r="P69" i="5"/>
  <c r="AB69" i="4" s="1"/>
  <c r="AC69" i="4" s="1"/>
  <c r="N75" i="5"/>
  <c r="P75" i="5"/>
  <c r="AB75" i="4" s="1"/>
  <c r="AC75" i="4" s="1"/>
  <c r="M20" i="5"/>
  <c r="M26" i="5"/>
  <c r="M32" i="5"/>
  <c r="M38" i="5"/>
  <c r="M44" i="5"/>
  <c r="M50" i="5"/>
  <c r="M56" i="5"/>
  <c r="M62" i="5"/>
  <c r="M68" i="5"/>
  <c r="M74" i="5"/>
  <c r="T84" i="4"/>
  <c r="K84" i="5" s="1"/>
  <c r="K5" i="5"/>
  <c r="N8" i="5"/>
  <c r="P8" i="5"/>
  <c r="AB8" i="4" s="1"/>
  <c r="AC8" i="4" s="1"/>
  <c r="N14" i="5"/>
  <c r="P14" i="5"/>
  <c r="AB14" i="4" s="1"/>
  <c r="AC14" i="4" s="1"/>
  <c r="N20" i="5"/>
  <c r="P20" i="5"/>
  <c r="AB20" i="4" s="1"/>
  <c r="AC20" i="4" s="1"/>
  <c r="N26" i="5"/>
  <c r="P26" i="5"/>
  <c r="AB26" i="4" s="1"/>
  <c r="AC26" i="4" s="1"/>
  <c r="N32" i="5"/>
  <c r="P32" i="5"/>
  <c r="AB32" i="4" s="1"/>
  <c r="AC32" i="4" s="1"/>
  <c r="N38" i="5"/>
  <c r="P38" i="5"/>
  <c r="AB38" i="4" s="1"/>
  <c r="AC38" i="4" s="1"/>
  <c r="P44" i="5"/>
  <c r="AB44" i="4" s="1"/>
  <c r="AC44" i="4" s="1"/>
  <c r="N44" i="5"/>
  <c r="N50" i="5"/>
  <c r="P50" i="5"/>
  <c r="AB50" i="4" s="1"/>
  <c r="AC50" i="4" s="1"/>
  <c r="P56" i="5"/>
  <c r="AB56" i="4" s="1"/>
  <c r="AC56" i="4" s="1"/>
  <c r="N56" i="5"/>
  <c r="P62" i="5"/>
  <c r="AB62" i="4" s="1"/>
  <c r="AC62" i="4" s="1"/>
  <c r="N62" i="5"/>
  <c r="P68" i="5"/>
  <c r="AB68" i="4" s="1"/>
  <c r="AC68" i="4" s="1"/>
  <c r="N68" i="5"/>
  <c r="P74" i="5"/>
  <c r="AB74" i="4" s="1"/>
  <c r="AC74" i="4" s="1"/>
  <c r="N74" i="5"/>
  <c r="P2" i="5"/>
  <c r="AB2" i="4" s="1"/>
  <c r="AC2" i="4" s="1"/>
  <c r="N2" i="5"/>
  <c r="P82" i="4"/>
  <c r="I82" i="5" s="1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AB3" i="4" s="1"/>
  <c r="AC3" i="4" s="1"/>
  <c r="L82" i="4"/>
  <c r="G82" i="5" s="1"/>
  <c r="G4" i="5"/>
  <c r="P84" i="4"/>
  <c r="I84" i="5" s="1"/>
  <c r="I5" i="5"/>
  <c r="P9" i="5"/>
  <c r="AB9" i="4" s="1"/>
  <c r="AC9" i="4" s="1"/>
  <c r="N9" i="5"/>
  <c r="N15" i="5"/>
  <c r="P15" i="5"/>
  <c r="AB15" i="4" s="1"/>
  <c r="AC15" i="4" s="1"/>
  <c r="P21" i="5"/>
  <c r="AB21" i="4" s="1"/>
  <c r="AC21" i="4" s="1"/>
  <c r="N21" i="5"/>
  <c r="N37" i="5"/>
  <c r="P37" i="5"/>
  <c r="AB37" i="4" s="1"/>
  <c r="AC37" i="4" s="1"/>
  <c r="N43" i="5"/>
  <c r="P43" i="5"/>
  <c r="AB43" i="4" s="1"/>
  <c r="AC43" i="4" s="1"/>
  <c r="P49" i="5"/>
  <c r="AB49" i="4" s="1"/>
  <c r="AC49" i="4" s="1"/>
  <c r="N49" i="5"/>
  <c r="P55" i="5"/>
  <c r="AB55" i="4" s="1"/>
  <c r="AC55" i="4" s="1"/>
  <c r="N55" i="5"/>
  <c r="N61" i="5"/>
  <c r="P61" i="5"/>
  <c r="AB61" i="4" s="1"/>
  <c r="AC61" i="4" s="1"/>
  <c r="P67" i="5"/>
  <c r="AB67" i="4" s="1"/>
  <c r="AC67" i="4" s="1"/>
  <c r="N67" i="5"/>
  <c r="P73" i="5"/>
  <c r="AB73" i="4" s="1"/>
  <c r="AC73" i="4" s="1"/>
  <c r="N73" i="5"/>
  <c r="N79" i="5"/>
  <c r="P79" i="5"/>
  <c r="AB79" i="4" s="1"/>
  <c r="AC79" i="4" s="1"/>
  <c r="F84" i="4"/>
  <c r="C84" i="5" s="1"/>
  <c r="M84" i="5" s="1"/>
  <c r="C5" i="5"/>
  <c r="M5" i="5" s="1"/>
  <c r="N7" i="5"/>
  <c r="P7" i="5"/>
  <c r="AB7" i="4" s="1"/>
  <c r="AC7" i="4" s="1"/>
  <c r="N13" i="5"/>
  <c r="P13" i="5"/>
  <c r="AB13" i="4" s="1"/>
  <c r="AC13" i="4" s="1"/>
  <c r="N19" i="5"/>
  <c r="P19" i="5"/>
  <c r="AB19" i="4" s="1"/>
  <c r="AC19" i="4" s="1"/>
  <c r="P31" i="5"/>
  <c r="AB31" i="4" s="1"/>
  <c r="AC31" i="4" s="1"/>
  <c r="N31" i="5"/>
  <c r="M6" i="5"/>
  <c r="M24" i="5"/>
  <c r="M30" i="5"/>
  <c r="M36" i="5"/>
  <c r="M42" i="5"/>
  <c r="T82" i="4"/>
  <c r="K82" i="5" s="1"/>
  <c r="K4" i="5"/>
  <c r="N25" i="5"/>
  <c r="P25" i="5"/>
  <c r="AB25" i="4" s="1"/>
  <c r="AC25" i="4" s="1"/>
  <c r="M12" i="5"/>
  <c r="M18" i="5"/>
  <c r="T81" i="4"/>
  <c r="K81" i="5" s="1"/>
  <c r="N81" i="5" s="1"/>
  <c r="O81" i="5" s="1"/>
  <c r="Z81" i="4" s="1"/>
  <c r="AA81" i="4" s="1"/>
  <c r="K3" i="5"/>
  <c r="N3" i="5" s="1"/>
  <c r="O3" i="5" s="1"/>
  <c r="Z3" i="4" s="1"/>
  <c r="AA3" i="4" s="1"/>
  <c r="N6" i="5"/>
  <c r="P6" i="5"/>
  <c r="AB6" i="4" s="1"/>
  <c r="AC6" i="4" s="1"/>
  <c r="P12" i="5"/>
  <c r="AB12" i="4" s="1"/>
  <c r="AC12" i="4" s="1"/>
  <c r="N12" i="5"/>
  <c r="N18" i="5"/>
  <c r="P18" i="5"/>
  <c r="AB18" i="4" s="1"/>
  <c r="AC18" i="4" s="1"/>
  <c r="P24" i="5"/>
  <c r="AB24" i="4" s="1"/>
  <c r="AC24" i="4" s="1"/>
  <c r="N24" i="5"/>
  <c r="N30" i="5"/>
  <c r="P30" i="5"/>
  <c r="AB30" i="4" s="1"/>
  <c r="AC30" i="4" s="1"/>
  <c r="N36" i="5"/>
  <c r="P36" i="5"/>
  <c r="AB36" i="4" s="1"/>
  <c r="AC36" i="4" s="1"/>
  <c r="N42" i="5"/>
  <c r="P42" i="5"/>
  <c r="AB42" i="4" s="1"/>
  <c r="AC42" i="4" s="1"/>
  <c r="N48" i="5"/>
  <c r="P48" i="5"/>
  <c r="AB48" i="4" s="1"/>
  <c r="AC48" i="4" s="1"/>
  <c r="P54" i="5"/>
  <c r="AB54" i="4" s="1"/>
  <c r="AC54" i="4" s="1"/>
  <c r="N54" i="5"/>
  <c r="P60" i="5"/>
  <c r="AB60" i="4" s="1"/>
  <c r="AC60" i="4" s="1"/>
  <c r="N60" i="5"/>
  <c r="O60" i="5" s="1"/>
  <c r="Z60" i="4" s="1"/>
  <c r="AA60" i="4" s="1"/>
  <c r="P66" i="5"/>
  <c r="AB66" i="4" s="1"/>
  <c r="AC66" i="4" s="1"/>
  <c r="N66" i="5"/>
  <c r="O66" i="5" s="1"/>
  <c r="Z66" i="4" s="1"/>
  <c r="AA66" i="4" s="1"/>
  <c r="P72" i="5"/>
  <c r="AB72" i="4" s="1"/>
  <c r="AC72" i="4" s="1"/>
  <c r="N72" i="5"/>
  <c r="P78" i="5"/>
  <c r="AB78" i="4" s="1"/>
  <c r="AC78" i="4" s="1"/>
  <c r="N78" i="5"/>
  <c r="O78" i="5" s="1"/>
  <c r="Z78" i="4" s="1"/>
  <c r="AA78" i="4" s="1"/>
  <c r="P81" i="5"/>
  <c r="AB81" i="4" s="1"/>
  <c r="AC81" i="4" s="1"/>
  <c r="M85" i="5"/>
  <c r="F83" i="4"/>
  <c r="C83" i="5" s="1"/>
  <c r="M83" i="5" s="1"/>
  <c r="H83" i="4"/>
  <c r="E83" i="5" s="1"/>
  <c r="H85" i="4"/>
  <c r="E85" i="5" s="1"/>
  <c r="L85" i="4"/>
  <c r="G85" i="5" s="1"/>
  <c r="L83" i="4"/>
  <c r="G83" i="5" s="1"/>
  <c r="P85" i="4"/>
  <c r="I85" i="5" s="1"/>
  <c r="P83" i="4"/>
  <c r="I83" i="5" s="1"/>
  <c r="T85" i="4"/>
  <c r="K85" i="5" s="1"/>
  <c r="T83" i="4"/>
  <c r="K83" i="5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51" i="5" l="1"/>
  <c r="Z51" i="4" s="1"/>
  <c r="AA51" i="4" s="1"/>
  <c r="O65" i="5"/>
  <c r="Z65" i="4" s="1"/>
  <c r="AA65" i="4" s="1"/>
  <c r="O45" i="5"/>
  <c r="Z45" i="4" s="1"/>
  <c r="AA45" i="4" s="1"/>
  <c r="O58" i="5"/>
  <c r="Z58" i="4" s="1"/>
  <c r="AA58" i="4" s="1"/>
  <c r="O46" i="5"/>
  <c r="Z46" i="4" s="1"/>
  <c r="AA46" i="4" s="1"/>
  <c r="O22" i="5"/>
  <c r="Z22" i="4" s="1"/>
  <c r="AA22" i="4" s="1"/>
  <c r="O72" i="5"/>
  <c r="Z72" i="4" s="1"/>
  <c r="AA72" i="4" s="1"/>
  <c r="O10" i="5"/>
  <c r="Z10" i="4" s="1"/>
  <c r="AA10" i="4" s="1"/>
  <c r="O21" i="5"/>
  <c r="Z21" i="4" s="1"/>
  <c r="AA21" i="4" s="1"/>
  <c r="O59" i="5"/>
  <c r="Z59" i="4" s="1"/>
  <c r="AA59" i="4" s="1"/>
  <c r="O34" i="5"/>
  <c r="Z34" i="4" s="1"/>
  <c r="AA34" i="4" s="1"/>
  <c r="O54" i="5"/>
  <c r="Z54" i="4" s="1"/>
  <c r="AA54" i="4" s="1"/>
  <c r="O15" i="5"/>
  <c r="Z15" i="4" s="1"/>
  <c r="AA15" i="4" s="1"/>
  <c r="O64" i="5"/>
  <c r="Z64" i="4" s="1"/>
  <c r="AA64" i="4" s="1"/>
  <c r="O69" i="5"/>
  <c r="Z69" i="4" s="1"/>
  <c r="AA69" i="4" s="1"/>
  <c r="O53" i="5"/>
  <c r="Z53" i="4" s="1"/>
  <c r="AA53" i="4" s="1"/>
  <c r="O8" i="5"/>
  <c r="Z8" i="4" s="1"/>
  <c r="AA8" i="4" s="1"/>
  <c r="O9" i="5"/>
  <c r="Z9" i="4" s="1"/>
  <c r="AA9" i="4" s="1"/>
  <c r="O39" i="5"/>
  <c r="Z39" i="4" s="1"/>
  <c r="AA39" i="4" s="1"/>
  <c r="O27" i="5"/>
  <c r="Z27" i="4" s="1"/>
  <c r="AA27" i="4" s="1"/>
  <c r="O14" i="5"/>
  <c r="Z14" i="4" s="1"/>
  <c r="AA14" i="4" s="1"/>
  <c r="O48" i="5"/>
  <c r="Z48" i="4" s="1"/>
  <c r="AA48" i="4" s="1"/>
  <c r="O36" i="5"/>
  <c r="Z36" i="4" s="1"/>
  <c r="AA36" i="4" s="1"/>
  <c r="O75" i="5"/>
  <c r="Z75" i="4" s="1"/>
  <c r="AA75" i="4" s="1"/>
  <c r="O33" i="5"/>
  <c r="Z33" i="4" s="1"/>
  <c r="AA33" i="4" s="1"/>
  <c r="O77" i="5"/>
  <c r="Z77" i="4" s="1"/>
  <c r="AA77" i="4" s="1"/>
  <c r="O79" i="5"/>
  <c r="Z79" i="4" s="1"/>
  <c r="AA79" i="4" s="1"/>
  <c r="O73" i="5"/>
  <c r="Z73" i="4" s="1"/>
  <c r="AA73" i="4" s="1"/>
  <c r="O57" i="5"/>
  <c r="Z57" i="4" s="1"/>
  <c r="AA57" i="4" s="1"/>
  <c r="O6" i="5"/>
  <c r="Z6" i="4" s="1"/>
  <c r="AA6" i="4" s="1"/>
  <c r="O37" i="5"/>
  <c r="Z37" i="4" s="1"/>
  <c r="AA37" i="4" s="1"/>
  <c r="O38" i="5"/>
  <c r="Z38" i="4" s="1"/>
  <c r="AA38" i="4" s="1"/>
  <c r="O61" i="5"/>
  <c r="Z61" i="4" s="1"/>
  <c r="AA61" i="4" s="1"/>
  <c r="O2" i="5"/>
  <c r="Z2" i="4" s="1"/>
  <c r="AA2" i="4" s="1"/>
  <c r="O26" i="5"/>
  <c r="Z26" i="4" s="1"/>
  <c r="AA26" i="4" s="1"/>
  <c r="P4" i="5"/>
  <c r="AB4" i="4" s="1"/>
  <c r="AC4" i="4" s="1"/>
  <c r="N4" i="5"/>
  <c r="O4" i="5" s="1"/>
  <c r="Z4" i="4" s="1"/>
  <c r="AA4" i="4" s="1"/>
  <c r="O55" i="5"/>
  <c r="Z55" i="4" s="1"/>
  <c r="AA55" i="4" s="1"/>
  <c r="O20" i="5"/>
  <c r="Z20" i="4" s="1"/>
  <c r="AA20" i="4" s="1"/>
  <c r="P82" i="5"/>
  <c r="AB82" i="4" s="1"/>
  <c r="AC82" i="4" s="1"/>
  <c r="N82" i="5"/>
  <c r="O82" i="5" s="1"/>
  <c r="Z82" i="4" s="1"/>
  <c r="AA82" i="4" s="1"/>
  <c r="O49" i="5"/>
  <c r="Z49" i="4" s="1"/>
  <c r="AA49" i="4" s="1"/>
  <c r="O74" i="5"/>
  <c r="Z74" i="4" s="1"/>
  <c r="AA74" i="4" s="1"/>
  <c r="O12" i="5"/>
  <c r="Z12" i="4" s="1"/>
  <c r="AA12" i="4" s="1"/>
  <c r="O43" i="5"/>
  <c r="Z43" i="4" s="1"/>
  <c r="AA43" i="4" s="1"/>
  <c r="O24" i="5"/>
  <c r="Z24" i="4" s="1"/>
  <c r="AA24" i="4" s="1"/>
  <c r="P83" i="5"/>
  <c r="AB83" i="4" s="1"/>
  <c r="AC83" i="4" s="1"/>
  <c r="N83" i="5"/>
  <c r="O83" i="5" s="1"/>
  <c r="Z83" i="4" s="1"/>
  <c r="AA83" i="4" s="1"/>
  <c r="O31" i="5"/>
  <c r="Z31" i="4" s="1"/>
  <c r="AA31" i="4" s="1"/>
  <c r="O68" i="5"/>
  <c r="Z68" i="4" s="1"/>
  <c r="AA68" i="4" s="1"/>
  <c r="P5" i="5"/>
  <c r="AB5" i="4" s="1"/>
  <c r="AC5" i="4" s="1"/>
  <c r="N5" i="5"/>
  <c r="O5" i="5" s="1"/>
  <c r="Z5" i="4" s="1"/>
  <c r="AA5" i="4" s="1"/>
  <c r="P85" i="5"/>
  <c r="AB85" i="4" s="1"/>
  <c r="AC85" i="4" s="1"/>
  <c r="N85" i="5"/>
  <c r="O85" i="5" s="1"/>
  <c r="Z85" i="4" s="1"/>
  <c r="AA85" i="4" s="1"/>
  <c r="O25" i="5"/>
  <c r="Z25" i="4" s="1"/>
  <c r="AA25" i="4" s="1"/>
  <c r="O62" i="5"/>
  <c r="Z62" i="4" s="1"/>
  <c r="AA62" i="4" s="1"/>
  <c r="N84" i="5"/>
  <c r="O84" i="5" s="1"/>
  <c r="Z84" i="4" s="1"/>
  <c r="AA84" i="4" s="1"/>
  <c r="P84" i="5"/>
  <c r="AB84" i="4" s="1"/>
  <c r="AC84" i="4" s="1"/>
  <c r="O18" i="5"/>
  <c r="Z18" i="4" s="1"/>
  <c r="AA18" i="4" s="1"/>
  <c r="O19" i="5"/>
  <c r="Z19" i="4" s="1"/>
  <c r="AA19" i="4" s="1"/>
  <c r="O56" i="5"/>
  <c r="Z56" i="4" s="1"/>
  <c r="AA56" i="4" s="1"/>
  <c r="O13" i="5"/>
  <c r="Z13" i="4" s="1"/>
  <c r="AA13" i="4" s="1"/>
  <c r="O50" i="5"/>
  <c r="Z50" i="4" s="1"/>
  <c r="AA50" i="4" s="1"/>
  <c r="O7" i="5"/>
  <c r="Z7" i="4" s="1"/>
  <c r="AA7" i="4" s="1"/>
  <c r="O44" i="5"/>
  <c r="Z44" i="4" s="1"/>
  <c r="AA44" i="4" s="1"/>
  <c r="O42" i="5"/>
  <c r="Z42" i="4" s="1"/>
  <c r="AA42" i="4" s="1"/>
  <c r="O30" i="5"/>
  <c r="Z30" i="4" s="1"/>
  <c r="AA30" i="4" s="1"/>
  <c r="O67" i="5"/>
  <c r="Z67" i="4" s="1"/>
  <c r="AA67" i="4" s="1"/>
  <c r="O32" i="5"/>
  <c r="Z32" i="4" s="1"/>
  <c r="AA32" i="4" s="1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AF8" i="4" l="1"/>
  <c r="AF23" i="4"/>
  <c r="AF22" i="4"/>
  <c r="AF21" i="4"/>
  <c r="AF19" i="4"/>
  <c r="AF18" i="4"/>
  <c r="AF15" i="4"/>
  <c r="AF17" i="4"/>
  <c r="AF16" i="4"/>
  <c r="AF20" i="4"/>
  <c r="AF14" i="4"/>
  <c r="AF5" i="4"/>
  <c r="AF6" i="4"/>
  <c r="AF4" i="4"/>
  <c r="AF7" i="4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D85" i="1" l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<sst xmlns="http://schemas.openxmlformats.org/spreadsheetml/2006/main" count="916" uniqueCount="179">
  <si>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</si>
  <si>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</si>
  <si>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</si>
  <si>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</si>
  <si>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</si>
  <si>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</si>
  <si>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</si>
  <si>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</si>
  <si>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</si>
  <si>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</si>
  <si>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</si>
  <si>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</si>
  <si>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</si>
  <si>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</si>
  <si>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</si>
  <si>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</si>
  <si>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</si>
  <si>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</si>
  <si>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</si>
  <si>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</si>
  <si>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</si>
  <si>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</si>
  <si>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</si>
  <si>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</si>
  <si>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</si>
  <si>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</si>
  <si>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</si>
  <si>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</si>
  <si>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</si>
  <si>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</si>
  <si>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</si>
  <si>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</si>
  <si>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</si>
  <si>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</si>
  <si>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</si>
  <si>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</si>
  <si>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</si>
  <si>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</si>
  <si>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</si>
  <si>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</si>
  <si>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</si>
  <si>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</si>
  <si>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</si>
  <si>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</si>
  <si>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</si>
  <si>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</si>
  <si>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</si>
  <si>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</si>
  <si>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</si>
  <si>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</si>
  <si>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</si>
  <si>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</si>
  <si>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</si>
  <si>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</si>
  <si>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</si>
  <si>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</si>
  <si>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</si>
  <si>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</si>
  <si>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</si>
  <si>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</si>
  <si>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</si>
  <si>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</si>
  <si>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</si>
  <si>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</si>
  <si>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</si>
  <si>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</si>
  <si>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</si>
  <si>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</si>
  <si>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</si>
  <si>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</si>
  <si>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</si>
  <si>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</si>
  <si>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</si>
  <si>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</si>
  <si>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</si>
  <si>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</si>
  <si>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</si>
  <si>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</si>
  <si>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</si>
  <si>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</si>
  <si>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</si>
  <si>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</si>
  <si>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</si>
  <si>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</si>
  <si>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</si>
  <si>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</si>
  <si>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</si>
  <si>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</si>
  <si>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</si>
  <si>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</si>
  <si>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</si>
  <si>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</si>
  <si>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</si>
  <si>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</si>
  <si>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</si>
  <si>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</si>
  <si>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</si>
  <si>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</si>
  <si>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</si>
  <si>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</si>
  <si>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</si>
  <si>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</si>
  <si>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</si>
  <si>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</si>
  <si>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</si>
  <si>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</si>
  <si>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</si>
  <si>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</si>
  <si>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</si>
  <si>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</si>
  <si>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</si>
  <si>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</si>
  <si>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</si>
  <si>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</si>
  <si>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</si>
  <si>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</si>
  <si>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</si>
  <si>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</si>
  <si>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</si>
  <si>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</si>
  <si>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</si>
  <si>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</si>
  <si>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</si>
  <si>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</si>
  <si>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</si>
  <si>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</si>
  <si>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</si>
  <si>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</si>
  <si>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</si>
  <si>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</si>
  <si>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</si>
  <si>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</si>
  <si>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</si>
  <si>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</si>
  <si>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</si>
  <si>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</si>
  <si>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</si>
  <si>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</si>
  <si>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</si>
  <si>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</si>
  <si>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</si>
  <si>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</si>
  <si>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</si>
  <si>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</si>
  <si>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</si>
  <si>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</si>
  <si>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</si>
  <si>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</si>
  <si>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</si>
  <si>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</si>
  <si>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</si>
  <si>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</si>
  <si>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</si>
  <si>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</si>
  <si>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 xml:space="preserve">Doses Aplicadas Varicela 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</si>
  <si>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</si>
  <si>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</si>
  <si>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</si>
  <si>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</si>
  <si>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</si>
  <si>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</si>
  <si>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Fonte: SIPNI/DATASUS, em 13 de junho de 2023.*</t>
  </si>
  <si>
    <t>*Dados referentes às doses aplicadas pelas clínicas particulares de janeiro a maio de 2023</t>
  </si>
  <si>
    <t>**Dados referente às doses aplicadas no período de janeiro a maio de 2023</t>
  </si>
  <si>
    <t>*Dados parciais gerados em 11/05/2023 (TABNET) e 12/06/2023 (VeC)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</si>
  <si>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</si>
  <si>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</si>
  <si>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</si>
  <si>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</si>
  <si>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</si>
  <si>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</si>
  <si>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</si>
  <si>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</si>
  <si>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</si>
  <si>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</si>
  <si>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</si>
  <si>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</si>
  <si>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*Dados parciais. Dados de janeiro/2022 a abril/2022 extraídos do TABNET em 29/09/2023</t>
  </si>
  <si>
    <t>*Dados de maio/2022 a maio/2023 extraídos do Vacina e Confia em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</si>
</sst>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Vírgula 2" xfId="2"/>
    <cellStyle name="Vírgula 2 2" xfId="3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5"/>
  <sheetViews>
    <sheetView tabSelected="1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18.140625" style="65" customWidth="1"/>
    <col min="2" max="2" width="23.85546875" style="65" bestFit="1" customWidth="1"/>
    <col min="3" max="4" width="14.140625" style="65" customWidth="1"/>
    <col min="5" max="5" width="12" style="65" customWidth="1"/>
    <col min="6" max="22" width="13" style="65" customWidth="1"/>
    <col min="23" max="23" width="13.28515625" style="65" customWidth="1"/>
    <col min="24" max="24" width="10.140625" style="65" customWidth="1"/>
    <col min="25" max="25" width="9.140625" style="65"/>
    <col min="26" max="29" width="20.28515625" style="65" customWidth="1"/>
    <col min="30" max="30" width="9.140625" style="65"/>
    <col min="31" max="31" width="26.7109375" style="65" bestFit="1" customWidth="1"/>
    <col min="32" max="32" width="18" style="65" bestFit="1" customWidth="1"/>
    <col min="33" max="16384" width="9.140625" style="65"/>
  </cols>
  <sheetData>
    <row r="1" spans="1:32" ht="59.25" customHeight="1" x14ac:dyDescent="0.25">
      <c r="A1" s="43" t="s">
        <v>0</v>
      </c>
      <c r="B1" s="43" t="s">
        <v>1</v>
      </c>
      <c r="C1" s="46" t="s">
        <v>156</v>
      </c>
      <c r="D1" s="46" t="s">
        <v>135</v>
      </c>
      <c r="E1" s="44" t="s">
        <v>136</v>
      </c>
      <c r="F1" s="64" t="s">
        <v>137</v>
      </c>
      <c r="G1" s="44" t="s">
        <v>138</v>
      </c>
      <c r="H1" s="64" t="s">
        <v>139</v>
      </c>
      <c r="I1" s="44" t="s">
        <v>140</v>
      </c>
      <c r="J1" s="64" t="s">
        <v>141</v>
      </c>
      <c r="K1" s="44" t="s">
        <v>142</v>
      </c>
      <c r="L1" s="64" t="s">
        <v>143</v>
      </c>
      <c r="M1" s="44" t="s">
        <v>144</v>
      </c>
      <c r="N1" s="64" t="s">
        <v>145</v>
      </c>
      <c r="O1" s="44" t="s">
        <v>146</v>
      </c>
      <c r="P1" s="64" t="s">
        <v>147</v>
      </c>
      <c r="Q1" s="44" t="s">
        <v>148</v>
      </c>
      <c r="R1" s="64" t="s">
        <v>149</v>
      </c>
      <c r="S1" s="44" t="s">
        <v>150</v>
      </c>
      <c r="T1" s="64" t="s">
        <v>151</v>
      </c>
      <c r="U1" s="44" t="s">
        <v>152</v>
      </c>
      <c r="V1" s="64" t="s">
        <v>153</v>
      </c>
      <c r="W1" s="44" t="s">
        <v>154</v>
      </c>
      <c r="X1" s="64" t="s">
        <v>155</v>
      </c>
      <c r="Z1" s="59" t="s">
        <v>165</v>
      </c>
      <c r="AA1" s="59" t="s">
        <v>167</v>
      </c>
      <c r="AB1" s="60" t="s">
        <v>168</v>
      </c>
      <c r="AC1" s="60" t="s">
        <v>166</v>
      </c>
    </row>
    <row r="2" spans="1:32" ht="15" customHeight="1" x14ac:dyDescent="0.25">
      <c r="A2" s="66" t="s">
        <v>2</v>
      </c>
      <c r="B2" s="66" t="s">
        <v>6</v>
      </c>
      <c r="C2" s="67">
        <v>421</v>
      </c>
      <c r="D2" s="67">
        <f>(C2/12)*5</f>
        <v>175.41666666666669</v>
      </c>
      <c r="E2" s="66">
        <v>175</v>
      </c>
      <c r="F2" s="68">
        <f>E2/D2</f>
        <v>0.99762470308788587</v>
      </c>
      <c r="G2" s="66">
        <v>158</v>
      </c>
      <c r="H2" s="68">
        <f>G2/D2</f>
        <v>0.90071258907363416</v>
      </c>
      <c r="I2" s="66">
        <v>159</v>
      </c>
      <c r="J2" s="68">
        <f>I2/D2</f>
        <v>0.90641330166270773</v>
      </c>
      <c r="K2" s="66">
        <v>154</v>
      </c>
      <c r="L2" s="68">
        <f>K2/D2</f>
        <v>0.87790973871733957</v>
      </c>
      <c r="M2" s="66">
        <v>150</v>
      </c>
      <c r="N2" s="68">
        <f>M2/D2</f>
        <v>0.85510688836104509</v>
      </c>
      <c r="O2" s="66">
        <v>131</v>
      </c>
      <c r="P2" s="68">
        <f>O2/D2</f>
        <v>0.74679334916864604</v>
      </c>
      <c r="Q2" s="66">
        <v>134</v>
      </c>
      <c r="R2" s="68">
        <f>Q2/D2</f>
        <v>0.76389548693586695</v>
      </c>
      <c r="S2" s="66">
        <v>158</v>
      </c>
      <c r="T2" s="68">
        <f>S2/D2</f>
        <v>0.90071258907363416</v>
      </c>
      <c r="U2" s="66">
        <v>172</v>
      </c>
      <c r="V2" s="68">
        <f>U2/D2</f>
        <v>0.98052256532066495</v>
      </c>
      <c r="W2" s="66">
        <v>152</v>
      </c>
      <c r="X2" s="68">
        <f>W2/D2</f>
        <v>0.86650831353919233</v>
      </c>
      <c r="Z2" s="55">
        <f>cálculos!O2</f>
        <v>2</v>
      </c>
      <c r="AA2" s="56">
        <f>Z2*0.1</f>
        <v>0.2</v>
      </c>
      <c r="AB2" s="55">
        <f>cálculos!P2</f>
        <v>1</v>
      </c>
      <c r="AC2" s="56">
        <f>AB2*0.25</f>
        <v>0.25</v>
      </c>
      <c r="AE2" s="78" t="s">
        <v>175</v>
      </c>
      <c r="AF2" s="78"/>
    </row>
    <row r="3" spans="1:32" x14ac:dyDescent="0.25">
      <c r="A3" s="66" t="s">
        <v>3</v>
      </c>
      <c r="B3" s="66" t="s">
        <v>7</v>
      </c>
      <c r="C3" s="67">
        <v>160</v>
      </c>
      <c r="D3" s="67">
        <f t="shared" ref="D3:D66" si="0">(C3/12)*5</f>
        <v>66.666666666666671</v>
      </c>
      <c r="E3" s="66">
        <v>41</v>
      </c>
      <c r="F3" s="68">
        <f t="shared" ref="F3:F66" si="1">E3/D3</f>
        <v>0.61499999999999999</v>
      </c>
      <c r="G3" s="66">
        <v>58</v>
      </c>
      <c r="H3" s="68">
        <f t="shared" ref="H3:H66" si="2">G3/D3</f>
        <v>0.86999999999999988</v>
      </c>
      <c r="I3" s="66">
        <v>58</v>
      </c>
      <c r="J3" s="68">
        <f t="shared" ref="J3:J66" si="3">I3/D3</f>
        <v>0.86999999999999988</v>
      </c>
      <c r="K3" s="66">
        <v>59</v>
      </c>
      <c r="L3" s="68">
        <f t="shared" ref="L3:L66" si="4">K3/D3</f>
        <v>0.8849999999999999</v>
      </c>
      <c r="M3" s="66">
        <v>58</v>
      </c>
      <c r="N3" s="68">
        <f t="shared" ref="N3:N66" si="5">M3/D3</f>
        <v>0.86999999999999988</v>
      </c>
      <c r="O3" s="66">
        <v>54</v>
      </c>
      <c r="P3" s="68">
        <f t="shared" ref="P3:P66" si="6">O3/D3</f>
        <v>0.80999999999999994</v>
      </c>
      <c r="Q3" s="66">
        <v>49</v>
      </c>
      <c r="R3" s="68">
        <f t="shared" ref="R3:R66" si="7">Q3/D3</f>
        <v>0.73499999999999999</v>
      </c>
      <c r="S3" s="66">
        <v>70</v>
      </c>
      <c r="T3" s="68">
        <f t="shared" ref="T3:T66" si="8">S3/D3</f>
        <v>1.0499999999999998</v>
      </c>
      <c r="U3" s="66">
        <v>75</v>
      </c>
      <c r="V3" s="68">
        <f t="shared" ref="V3:V66" si="9">U3/D3</f>
        <v>1.125</v>
      </c>
      <c r="W3" s="66">
        <v>58</v>
      </c>
      <c r="X3" s="68">
        <f t="shared" ref="X3:X66" si="10">W3/D3</f>
        <v>0.86999999999999988</v>
      </c>
      <c r="Z3" s="55">
        <f>cálculos!O3</f>
        <v>2</v>
      </c>
      <c r="AA3" s="56">
        <f t="shared" ref="AA3:AA66" si="11">Z3*0.1</f>
        <v>0.2</v>
      </c>
      <c r="AB3" s="55">
        <f>cálculos!P3</f>
        <v>1</v>
      </c>
      <c r="AC3" s="56">
        <f t="shared" ref="AC3:AC66" si="12">AB3*0.25</f>
        <v>0.25</v>
      </c>
      <c r="AE3" s="60" t="s">
        <v>174</v>
      </c>
      <c r="AF3" s="60" t="s">
        <v>173</v>
      </c>
    </row>
    <row r="4" spans="1:32" x14ac:dyDescent="0.25">
      <c r="A4" s="66" t="s">
        <v>4</v>
      </c>
      <c r="B4" s="66" t="s">
        <v>8</v>
      </c>
      <c r="C4" s="67">
        <v>120</v>
      </c>
      <c r="D4" s="67">
        <f t="shared" si="0"/>
        <v>50</v>
      </c>
      <c r="E4" s="66">
        <v>41</v>
      </c>
      <c r="F4" s="68">
        <f t="shared" si="1"/>
        <v>0.82</v>
      </c>
      <c r="G4" s="66">
        <v>59</v>
      </c>
      <c r="H4" s="68">
        <f t="shared" si="2"/>
        <v>1.18</v>
      </c>
      <c r="I4" s="66">
        <v>58</v>
      </c>
      <c r="J4" s="68">
        <f t="shared" si="3"/>
        <v>1.1599999999999999</v>
      </c>
      <c r="K4" s="66">
        <v>61</v>
      </c>
      <c r="L4" s="68">
        <f t="shared" si="4"/>
        <v>1.22</v>
      </c>
      <c r="M4" s="66">
        <v>59</v>
      </c>
      <c r="N4" s="68">
        <f t="shared" si="5"/>
        <v>1.18</v>
      </c>
      <c r="O4" s="66">
        <v>58</v>
      </c>
      <c r="P4" s="68">
        <f t="shared" si="6"/>
        <v>1.1599999999999999</v>
      </c>
      <c r="Q4" s="66">
        <v>50</v>
      </c>
      <c r="R4" s="68">
        <f t="shared" si="7"/>
        <v>1</v>
      </c>
      <c r="S4" s="66">
        <v>64</v>
      </c>
      <c r="T4" s="68">
        <f t="shared" si="8"/>
        <v>1.28</v>
      </c>
      <c r="U4" s="66">
        <v>66</v>
      </c>
      <c r="V4" s="68">
        <f t="shared" si="9"/>
        <v>1.32</v>
      </c>
      <c r="W4" s="66">
        <v>56</v>
      </c>
      <c r="X4" s="68">
        <f t="shared" si="10"/>
        <v>1.1200000000000001</v>
      </c>
      <c r="Z4" s="55">
        <f>cálculos!O4</f>
        <v>9</v>
      </c>
      <c r="AA4" s="56">
        <f t="shared" si="11"/>
        <v>0.9</v>
      </c>
      <c r="AB4" s="55">
        <f>cálculos!P4</f>
        <v>4</v>
      </c>
      <c r="AC4" s="56">
        <f t="shared" si="12"/>
        <v>1</v>
      </c>
      <c r="AE4" s="56">
        <v>0</v>
      </c>
      <c r="AF4" s="63">
        <f>COUNTIF($AC$2:$AC$79,"=0")</f>
        <v>28</v>
      </c>
    </row>
    <row r="5" spans="1:32" x14ac:dyDescent="0.25">
      <c r="A5" s="66" t="s">
        <v>5</v>
      </c>
      <c r="B5" s="66" t="s">
        <v>9</v>
      </c>
      <c r="C5" s="67">
        <v>343</v>
      </c>
      <c r="D5" s="67">
        <f t="shared" si="0"/>
        <v>142.91666666666666</v>
      </c>
      <c r="E5" s="66">
        <v>88</v>
      </c>
      <c r="F5" s="68">
        <f t="shared" si="1"/>
        <v>0.61574344023323624</v>
      </c>
      <c r="G5" s="66">
        <v>136</v>
      </c>
      <c r="H5" s="68">
        <f t="shared" si="2"/>
        <v>0.95160349854227411</v>
      </c>
      <c r="I5" s="66">
        <v>134</v>
      </c>
      <c r="J5" s="68">
        <f t="shared" si="3"/>
        <v>0.93760932944606423</v>
      </c>
      <c r="K5" s="66">
        <v>138</v>
      </c>
      <c r="L5" s="68">
        <f t="shared" si="4"/>
        <v>0.96559766763848398</v>
      </c>
      <c r="M5" s="66">
        <v>135</v>
      </c>
      <c r="N5" s="68">
        <f t="shared" si="5"/>
        <v>0.94460641399416911</v>
      </c>
      <c r="O5" s="66">
        <v>125</v>
      </c>
      <c r="P5" s="68">
        <f t="shared" si="6"/>
        <v>0.87463556851311963</v>
      </c>
      <c r="Q5" s="66">
        <v>121</v>
      </c>
      <c r="R5" s="68">
        <f t="shared" si="7"/>
        <v>0.84664723032069977</v>
      </c>
      <c r="S5" s="66">
        <v>140</v>
      </c>
      <c r="T5" s="68">
        <f t="shared" si="8"/>
        <v>0.97959183673469397</v>
      </c>
      <c r="U5" s="66">
        <v>131</v>
      </c>
      <c r="V5" s="68">
        <f t="shared" si="9"/>
        <v>0.91661807580174937</v>
      </c>
      <c r="W5" s="66">
        <v>129</v>
      </c>
      <c r="X5" s="68">
        <f t="shared" si="10"/>
        <v>0.90262390670553938</v>
      </c>
      <c r="Z5" s="55">
        <f>cálculos!O5</f>
        <v>4</v>
      </c>
      <c r="AA5" s="56">
        <f t="shared" si="11"/>
        <v>0.4</v>
      </c>
      <c r="AB5" s="55">
        <f>cálculos!P5</f>
        <v>2</v>
      </c>
      <c r="AC5" s="56">
        <f t="shared" si="12"/>
        <v>0.5</v>
      </c>
      <c r="AE5" s="56">
        <v>0.25</v>
      </c>
      <c r="AF5" s="63">
        <f>COUNTIF($AC$2:$AC$79,"=0,25")</f>
        <v>20</v>
      </c>
    </row>
    <row r="6" spans="1:32" x14ac:dyDescent="0.25">
      <c r="A6" s="66" t="s">
        <v>5</v>
      </c>
      <c r="B6" s="66" t="s">
        <v>10</v>
      </c>
      <c r="C6" s="67">
        <v>139</v>
      </c>
      <c r="D6" s="67">
        <f t="shared" si="0"/>
        <v>57.916666666666671</v>
      </c>
      <c r="E6" s="66">
        <v>37</v>
      </c>
      <c r="F6" s="68">
        <f t="shared" si="1"/>
        <v>0.63884892086330936</v>
      </c>
      <c r="G6" s="66">
        <v>35</v>
      </c>
      <c r="H6" s="68">
        <f t="shared" si="2"/>
        <v>0.60431654676258983</v>
      </c>
      <c r="I6" s="66">
        <v>35</v>
      </c>
      <c r="J6" s="68">
        <f t="shared" si="3"/>
        <v>0.60431654676258983</v>
      </c>
      <c r="K6" s="66">
        <v>54</v>
      </c>
      <c r="L6" s="68">
        <f t="shared" si="4"/>
        <v>0.93237410071942439</v>
      </c>
      <c r="M6" s="66">
        <v>53</v>
      </c>
      <c r="N6" s="68">
        <f t="shared" si="5"/>
        <v>0.91510791366906463</v>
      </c>
      <c r="O6" s="66">
        <v>40</v>
      </c>
      <c r="P6" s="68">
        <f t="shared" si="6"/>
        <v>0.69064748201438841</v>
      </c>
      <c r="Q6" s="66">
        <v>47</v>
      </c>
      <c r="R6" s="68">
        <f t="shared" si="7"/>
        <v>0.8115107913669064</v>
      </c>
      <c r="S6" s="66">
        <v>48</v>
      </c>
      <c r="T6" s="68">
        <f t="shared" si="8"/>
        <v>0.82877697841726616</v>
      </c>
      <c r="U6" s="66">
        <v>44</v>
      </c>
      <c r="V6" s="68">
        <f t="shared" si="9"/>
        <v>0.75971223021582723</v>
      </c>
      <c r="W6" s="66">
        <v>53</v>
      </c>
      <c r="X6" s="68">
        <f t="shared" si="10"/>
        <v>0.91510791366906463</v>
      </c>
      <c r="Z6" s="55">
        <f>cálculos!O6</f>
        <v>1</v>
      </c>
      <c r="AA6" s="56">
        <f t="shared" si="11"/>
        <v>0.1</v>
      </c>
      <c r="AB6" s="55">
        <f>cálculos!P6</f>
        <v>0</v>
      </c>
      <c r="AC6" s="56">
        <f t="shared" si="12"/>
        <v>0</v>
      </c>
      <c r="AE6" s="56">
        <v>0.5</v>
      </c>
      <c r="AF6" s="63">
        <f>COUNTIF($AC$2:$AC$79,"=0,5")</f>
        <v>9</v>
      </c>
    </row>
    <row r="7" spans="1:32" x14ac:dyDescent="0.25">
      <c r="A7" s="66" t="s">
        <v>4</v>
      </c>
      <c r="B7" s="66" t="s">
        <v>11</v>
      </c>
      <c r="C7" s="67">
        <v>101</v>
      </c>
      <c r="D7" s="67">
        <f t="shared" si="0"/>
        <v>42.083333333333329</v>
      </c>
      <c r="E7" s="66">
        <v>19</v>
      </c>
      <c r="F7" s="68">
        <f t="shared" si="1"/>
        <v>0.45148514851485155</v>
      </c>
      <c r="G7" s="66">
        <v>26</v>
      </c>
      <c r="H7" s="68">
        <f t="shared" si="2"/>
        <v>0.61782178217821793</v>
      </c>
      <c r="I7" s="66">
        <v>26</v>
      </c>
      <c r="J7" s="68">
        <f t="shared" si="3"/>
        <v>0.61782178217821793</v>
      </c>
      <c r="K7" s="66">
        <v>34</v>
      </c>
      <c r="L7" s="68">
        <f t="shared" si="4"/>
        <v>0.80792079207920797</v>
      </c>
      <c r="M7" s="66">
        <v>33</v>
      </c>
      <c r="N7" s="68">
        <f t="shared" si="5"/>
        <v>0.7841584158415843</v>
      </c>
      <c r="O7" s="66">
        <v>33</v>
      </c>
      <c r="P7" s="68">
        <f t="shared" si="6"/>
        <v>0.7841584158415843</v>
      </c>
      <c r="Q7" s="66">
        <v>27</v>
      </c>
      <c r="R7" s="68">
        <f t="shared" si="7"/>
        <v>0.64158415841584171</v>
      </c>
      <c r="S7" s="66">
        <v>50</v>
      </c>
      <c r="T7" s="68">
        <f t="shared" si="8"/>
        <v>1.1881188118811883</v>
      </c>
      <c r="U7" s="66">
        <v>43</v>
      </c>
      <c r="V7" s="68">
        <f t="shared" si="9"/>
        <v>1.0217821782178218</v>
      </c>
      <c r="W7" s="66">
        <v>48</v>
      </c>
      <c r="X7" s="68">
        <f t="shared" si="10"/>
        <v>1.1405940594059407</v>
      </c>
      <c r="Z7" s="55">
        <f>cálculos!O7</f>
        <v>3</v>
      </c>
      <c r="AA7" s="56">
        <f t="shared" si="11"/>
        <v>0.30000000000000004</v>
      </c>
      <c r="AB7" s="55">
        <f>cálculos!P7</f>
        <v>1</v>
      </c>
      <c r="AC7" s="56">
        <f t="shared" si="12"/>
        <v>0.25</v>
      </c>
      <c r="AE7" s="56">
        <v>0.75</v>
      </c>
      <c r="AF7" s="63">
        <f>COUNTIF($AC$2:$AC$79,"=0,75")</f>
        <v>8</v>
      </c>
    </row>
    <row r="8" spans="1:32" x14ac:dyDescent="0.25">
      <c r="A8" s="66" t="s">
        <v>5</v>
      </c>
      <c r="B8" s="66" t="s">
        <v>12</v>
      </c>
      <c r="C8" s="67">
        <v>389</v>
      </c>
      <c r="D8" s="67">
        <f t="shared" si="0"/>
        <v>162.08333333333331</v>
      </c>
      <c r="E8" s="66">
        <v>120</v>
      </c>
      <c r="F8" s="68">
        <f t="shared" si="1"/>
        <v>0.7403598971722366</v>
      </c>
      <c r="G8" s="66">
        <v>151</v>
      </c>
      <c r="H8" s="68">
        <f t="shared" si="2"/>
        <v>0.93161953727506441</v>
      </c>
      <c r="I8" s="66">
        <v>148</v>
      </c>
      <c r="J8" s="68">
        <f t="shared" si="3"/>
        <v>0.91311053984575841</v>
      </c>
      <c r="K8" s="66">
        <v>158</v>
      </c>
      <c r="L8" s="68">
        <f t="shared" si="4"/>
        <v>0.97480719794344484</v>
      </c>
      <c r="M8" s="66">
        <v>160</v>
      </c>
      <c r="N8" s="68">
        <f t="shared" si="5"/>
        <v>0.9871465295629821</v>
      </c>
      <c r="O8" s="66">
        <v>160</v>
      </c>
      <c r="P8" s="68">
        <f t="shared" si="6"/>
        <v>0.9871465295629821</v>
      </c>
      <c r="Q8" s="66">
        <v>126</v>
      </c>
      <c r="R8" s="68">
        <f t="shared" si="7"/>
        <v>0.77737789203084839</v>
      </c>
      <c r="S8" s="66">
        <v>155</v>
      </c>
      <c r="T8" s="68">
        <f t="shared" si="8"/>
        <v>0.95629820051413894</v>
      </c>
      <c r="U8" s="66">
        <v>177</v>
      </c>
      <c r="V8" s="68">
        <f t="shared" si="9"/>
        <v>1.0920308483290491</v>
      </c>
      <c r="W8" s="66">
        <v>148</v>
      </c>
      <c r="X8" s="68">
        <f t="shared" si="10"/>
        <v>0.91311053984575841</v>
      </c>
      <c r="Z8" s="55">
        <f>cálculos!O8</f>
        <v>5</v>
      </c>
      <c r="AA8" s="56">
        <f t="shared" si="11"/>
        <v>0.5</v>
      </c>
      <c r="AB8" s="55">
        <f>cálculos!P8</f>
        <v>2</v>
      </c>
      <c r="AC8" s="56">
        <f t="shared" si="12"/>
        <v>0.5</v>
      </c>
      <c r="AE8" s="56">
        <v>1</v>
      </c>
      <c r="AF8" s="63">
        <f>COUNTIF($AC$2:$AC$79,"=1,0")</f>
        <v>13</v>
      </c>
    </row>
    <row r="9" spans="1:32" ht="15" customHeight="1" x14ac:dyDescent="0.25">
      <c r="A9" s="66" t="s">
        <v>5</v>
      </c>
      <c r="B9" s="66" t="s">
        <v>13</v>
      </c>
      <c r="C9" s="67">
        <v>75</v>
      </c>
      <c r="D9" s="67">
        <f t="shared" si="0"/>
        <v>31.25</v>
      </c>
      <c r="E9" s="66">
        <v>37</v>
      </c>
      <c r="F9" s="68">
        <f t="shared" si="1"/>
        <v>1.1839999999999999</v>
      </c>
      <c r="G9" s="66">
        <v>28</v>
      </c>
      <c r="H9" s="68">
        <f t="shared" si="2"/>
        <v>0.89600000000000002</v>
      </c>
      <c r="I9" s="66">
        <v>28</v>
      </c>
      <c r="J9" s="68">
        <f t="shared" si="3"/>
        <v>0.89600000000000002</v>
      </c>
      <c r="K9" s="66">
        <v>24</v>
      </c>
      <c r="L9" s="68">
        <f t="shared" si="4"/>
        <v>0.76800000000000002</v>
      </c>
      <c r="M9" s="66">
        <v>24</v>
      </c>
      <c r="N9" s="68">
        <f t="shared" si="5"/>
        <v>0.76800000000000002</v>
      </c>
      <c r="O9" s="66">
        <v>22</v>
      </c>
      <c r="P9" s="68">
        <f t="shared" si="6"/>
        <v>0.70399999999999996</v>
      </c>
      <c r="Q9" s="66">
        <v>21</v>
      </c>
      <c r="R9" s="68">
        <f t="shared" si="7"/>
        <v>0.67200000000000004</v>
      </c>
      <c r="S9" s="66">
        <v>28</v>
      </c>
      <c r="T9" s="68">
        <f t="shared" si="8"/>
        <v>0.89600000000000002</v>
      </c>
      <c r="U9" s="66">
        <v>30</v>
      </c>
      <c r="V9" s="68">
        <f t="shared" si="9"/>
        <v>0.96</v>
      </c>
      <c r="W9" s="66">
        <v>27</v>
      </c>
      <c r="X9" s="68">
        <f t="shared" si="10"/>
        <v>0.86399999999999999</v>
      </c>
      <c r="Z9" s="55">
        <f>cálculos!O9</f>
        <v>2</v>
      </c>
      <c r="AA9" s="56">
        <f t="shared" si="11"/>
        <v>0.2</v>
      </c>
      <c r="AB9" s="55">
        <f>cálculos!P9</f>
        <v>1</v>
      </c>
      <c r="AC9" s="56">
        <f t="shared" si="12"/>
        <v>0.25</v>
      </c>
    </row>
    <row r="10" spans="1:32" x14ac:dyDescent="0.25">
      <c r="A10" s="66" t="s">
        <v>2</v>
      </c>
      <c r="B10" s="66" t="s">
        <v>14</v>
      </c>
      <c r="C10" s="67">
        <v>1449</v>
      </c>
      <c r="D10" s="67">
        <f t="shared" si="0"/>
        <v>603.75</v>
      </c>
      <c r="E10" s="66">
        <v>571</v>
      </c>
      <c r="F10" s="68">
        <f t="shared" si="1"/>
        <v>0.94575569358178058</v>
      </c>
      <c r="G10" s="66">
        <v>548</v>
      </c>
      <c r="H10" s="68">
        <f t="shared" si="2"/>
        <v>0.90766045548654239</v>
      </c>
      <c r="I10" s="66">
        <v>547</v>
      </c>
      <c r="J10" s="68">
        <f t="shared" si="3"/>
        <v>0.90600414078674951</v>
      </c>
      <c r="K10" s="66">
        <v>622</v>
      </c>
      <c r="L10" s="68">
        <f t="shared" si="4"/>
        <v>1.0302277432712215</v>
      </c>
      <c r="M10" s="66">
        <v>604</v>
      </c>
      <c r="N10" s="68">
        <f t="shared" si="5"/>
        <v>1.0004140786749482</v>
      </c>
      <c r="O10" s="66">
        <v>564</v>
      </c>
      <c r="P10" s="68">
        <f t="shared" si="6"/>
        <v>0.93416149068322984</v>
      </c>
      <c r="Q10" s="66">
        <v>521</v>
      </c>
      <c r="R10" s="68">
        <f t="shared" si="7"/>
        <v>0.86293995859213246</v>
      </c>
      <c r="S10" s="66">
        <v>559</v>
      </c>
      <c r="T10" s="68">
        <f t="shared" si="8"/>
        <v>0.92587991718426499</v>
      </c>
      <c r="U10" s="66">
        <v>574</v>
      </c>
      <c r="V10" s="68">
        <f t="shared" si="9"/>
        <v>0.95072463768115945</v>
      </c>
      <c r="W10" s="66">
        <v>504</v>
      </c>
      <c r="X10" s="68">
        <f t="shared" si="10"/>
        <v>0.83478260869565213</v>
      </c>
      <c r="Z10" s="55">
        <f>cálculos!O10</f>
        <v>4</v>
      </c>
      <c r="AA10" s="56">
        <f t="shared" si="11"/>
        <v>0.4</v>
      </c>
      <c r="AB10" s="55">
        <f>cálculos!P10</f>
        <v>2</v>
      </c>
      <c r="AC10" s="56">
        <f t="shared" si="12"/>
        <v>0.5</v>
      </c>
    </row>
    <row r="11" spans="1:32" x14ac:dyDescent="0.25">
      <c r="A11" s="66" t="s">
        <v>5</v>
      </c>
      <c r="B11" s="66" t="s">
        <v>15</v>
      </c>
      <c r="C11" s="67">
        <v>145</v>
      </c>
      <c r="D11" s="67">
        <f t="shared" si="0"/>
        <v>60.416666666666671</v>
      </c>
      <c r="E11" s="66">
        <v>6</v>
      </c>
      <c r="F11" s="68">
        <f t="shared" si="1"/>
        <v>9.9310344827586203E-2</v>
      </c>
      <c r="G11" s="66">
        <v>64</v>
      </c>
      <c r="H11" s="68">
        <f t="shared" si="2"/>
        <v>1.059310344827586</v>
      </c>
      <c r="I11" s="66">
        <v>64</v>
      </c>
      <c r="J11" s="68">
        <f t="shared" si="3"/>
        <v>1.059310344827586</v>
      </c>
      <c r="K11" s="66">
        <v>62</v>
      </c>
      <c r="L11" s="68">
        <f t="shared" si="4"/>
        <v>1.0262068965517241</v>
      </c>
      <c r="M11" s="66">
        <v>62</v>
      </c>
      <c r="N11" s="68">
        <f t="shared" si="5"/>
        <v>1.0262068965517241</v>
      </c>
      <c r="O11" s="66">
        <v>59</v>
      </c>
      <c r="P11" s="68">
        <f t="shared" si="6"/>
        <v>0.97655172413793101</v>
      </c>
      <c r="Q11" s="66">
        <v>51</v>
      </c>
      <c r="R11" s="68">
        <f t="shared" si="7"/>
        <v>0.84413793103448265</v>
      </c>
      <c r="S11" s="66">
        <v>47</v>
      </c>
      <c r="T11" s="68">
        <f t="shared" si="8"/>
        <v>0.77793103448275858</v>
      </c>
      <c r="U11" s="66">
        <v>54</v>
      </c>
      <c r="V11" s="68">
        <f t="shared" si="9"/>
        <v>0.89379310344827578</v>
      </c>
      <c r="W11" s="66">
        <v>48</v>
      </c>
      <c r="X11" s="68">
        <f t="shared" si="10"/>
        <v>0.79448275862068962</v>
      </c>
      <c r="Z11" s="55">
        <f>cálculos!O11</f>
        <v>5</v>
      </c>
      <c r="AA11" s="56">
        <f t="shared" si="11"/>
        <v>0.5</v>
      </c>
      <c r="AB11" s="55">
        <f>cálculos!P11</f>
        <v>3</v>
      </c>
      <c r="AC11" s="56">
        <f t="shared" si="12"/>
        <v>0.75</v>
      </c>
      <c r="AE11" s="79" t="s">
        <v>176</v>
      </c>
      <c r="AF11" s="79"/>
    </row>
    <row r="12" spans="1:32" x14ac:dyDescent="0.25">
      <c r="A12" s="66" t="s">
        <v>4</v>
      </c>
      <c r="B12" s="66" t="s">
        <v>16</v>
      </c>
      <c r="C12" s="67">
        <v>380</v>
      </c>
      <c r="D12" s="67">
        <f t="shared" si="0"/>
        <v>158.33333333333334</v>
      </c>
      <c r="E12" s="66">
        <v>71</v>
      </c>
      <c r="F12" s="68">
        <f t="shared" si="1"/>
        <v>0.44842105263157894</v>
      </c>
      <c r="G12" s="66">
        <v>125</v>
      </c>
      <c r="H12" s="68">
        <f t="shared" si="2"/>
        <v>0.78947368421052622</v>
      </c>
      <c r="I12" s="66">
        <v>127</v>
      </c>
      <c r="J12" s="68">
        <f t="shared" si="3"/>
        <v>0.80210526315789465</v>
      </c>
      <c r="K12" s="66">
        <v>154</v>
      </c>
      <c r="L12" s="68">
        <f t="shared" si="4"/>
        <v>0.9726315789473684</v>
      </c>
      <c r="M12" s="66">
        <v>153</v>
      </c>
      <c r="N12" s="68">
        <f t="shared" si="5"/>
        <v>0.96631578947368413</v>
      </c>
      <c r="O12" s="66">
        <v>142</v>
      </c>
      <c r="P12" s="68">
        <f t="shared" si="6"/>
        <v>0.89684210526315788</v>
      </c>
      <c r="Q12" s="66">
        <v>140</v>
      </c>
      <c r="R12" s="68">
        <f t="shared" si="7"/>
        <v>0.88421052631578945</v>
      </c>
      <c r="S12" s="66">
        <v>171</v>
      </c>
      <c r="T12" s="68">
        <f t="shared" si="8"/>
        <v>1.0799999999999998</v>
      </c>
      <c r="U12" s="66">
        <v>147</v>
      </c>
      <c r="V12" s="68">
        <f t="shared" si="9"/>
        <v>0.92842105263157892</v>
      </c>
      <c r="W12" s="66">
        <v>146</v>
      </c>
      <c r="X12" s="68">
        <f t="shared" si="10"/>
        <v>0.92210526315789465</v>
      </c>
      <c r="Z12" s="55">
        <f>cálculos!O12</f>
        <v>3</v>
      </c>
      <c r="AA12" s="56">
        <f t="shared" si="11"/>
        <v>0.30000000000000004</v>
      </c>
      <c r="AB12" s="55">
        <f>cálculos!P12</f>
        <v>1</v>
      </c>
      <c r="AC12" s="56">
        <f t="shared" si="12"/>
        <v>0.25</v>
      </c>
      <c r="AE12" s="59" t="s">
        <v>174</v>
      </c>
      <c r="AF12" s="59" t="s">
        <v>173</v>
      </c>
    </row>
    <row r="13" spans="1:32" x14ac:dyDescent="0.25">
      <c r="A13" s="66" t="s">
        <v>3</v>
      </c>
      <c r="B13" s="66" t="s">
        <v>17</v>
      </c>
      <c r="C13" s="67">
        <v>633</v>
      </c>
      <c r="D13" s="67">
        <f t="shared" si="0"/>
        <v>263.75</v>
      </c>
      <c r="E13" s="66">
        <v>129</v>
      </c>
      <c r="F13" s="68">
        <f t="shared" si="1"/>
        <v>0.48909952606635071</v>
      </c>
      <c r="G13" s="66">
        <v>214</v>
      </c>
      <c r="H13" s="68">
        <f t="shared" si="2"/>
        <v>0.81137440758293844</v>
      </c>
      <c r="I13" s="66">
        <v>208</v>
      </c>
      <c r="J13" s="68">
        <f t="shared" si="3"/>
        <v>0.78862559241706165</v>
      </c>
      <c r="K13" s="66">
        <v>214</v>
      </c>
      <c r="L13" s="68">
        <f t="shared" si="4"/>
        <v>0.81137440758293844</v>
      </c>
      <c r="M13" s="66">
        <v>203</v>
      </c>
      <c r="N13" s="68">
        <f t="shared" si="5"/>
        <v>0.76966824644549758</v>
      </c>
      <c r="O13" s="66">
        <v>206</v>
      </c>
      <c r="P13" s="68">
        <f t="shared" si="6"/>
        <v>0.78104265402843598</v>
      </c>
      <c r="Q13" s="66">
        <v>215</v>
      </c>
      <c r="R13" s="68">
        <f t="shared" si="7"/>
        <v>0.81516587677725116</v>
      </c>
      <c r="S13" s="66">
        <v>176</v>
      </c>
      <c r="T13" s="68">
        <f t="shared" si="8"/>
        <v>0.66729857819905214</v>
      </c>
      <c r="U13" s="66">
        <v>180</v>
      </c>
      <c r="V13" s="68">
        <f t="shared" si="9"/>
        <v>0.68246445497630337</v>
      </c>
      <c r="W13" s="66">
        <v>155</v>
      </c>
      <c r="X13" s="68">
        <f t="shared" si="10"/>
        <v>0.58767772511848337</v>
      </c>
      <c r="Z13" s="55">
        <f>cálculos!O13</f>
        <v>0</v>
      </c>
      <c r="AA13" s="56">
        <f t="shared" si="11"/>
        <v>0</v>
      </c>
      <c r="AB13" s="55">
        <f>cálculos!P13</f>
        <v>0</v>
      </c>
      <c r="AC13" s="56">
        <f t="shared" si="12"/>
        <v>0</v>
      </c>
      <c r="AE13" s="77">
        <v>0</v>
      </c>
      <c r="AF13" s="63">
        <f>COUNTIF($AA$2:$AA$79,"=0")</f>
        <v>15</v>
      </c>
    </row>
    <row r="14" spans="1:32" x14ac:dyDescent="0.25">
      <c r="A14" s="66" t="s">
        <v>3</v>
      </c>
      <c r="B14" s="66" t="s">
        <v>18</v>
      </c>
      <c r="C14" s="67">
        <v>166</v>
      </c>
      <c r="D14" s="67">
        <f t="shared" si="0"/>
        <v>69.166666666666671</v>
      </c>
      <c r="E14" s="66">
        <v>57</v>
      </c>
      <c r="F14" s="68">
        <f t="shared" si="1"/>
        <v>0.82409638554216857</v>
      </c>
      <c r="G14" s="66">
        <v>80</v>
      </c>
      <c r="H14" s="68">
        <f t="shared" si="2"/>
        <v>1.1566265060240963</v>
      </c>
      <c r="I14" s="66">
        <v>84</v>
      </c>
      <c r="J14" s="68">
        <f t="shared" si="3"/>
        <v>1.2144578313253012</v>
      </c>
      <c r="K14" s="66">
        <v>84</v>
      </c>
      <c r="L14" s="68">
        <f t="shared" si="4"/>
        <v>1.2144578313253012</v>
      </c>
      <c r="M14" s="66">
        <v>86</v>
      </c>
      <c r="N14" s="68">
        <f t="shared" si="5"/>
        <v>1.2433734939759036</v>
      </c>
      <c r="O14" s="66">
        <v>73</v>
      </c>
      <c r="P14" s="68">
        <f t="shared" si="6"/>
        <v>1.0554216867469879</v>
      </c>
      <c r="Q14" s="66">
        <v>79</v>
      </c>
      <c r="R14" s="68">
        <f t="shared" si="7"/>
        <v>1.1421686746987951</v>
      </c>
      <c r="S14" s="66">
        <v>71</v>
      </c>
      <c r="T14" s="68">
        <f t="shared" si="8"/>
        <v>1.0265060240963855</v>
      </c>
      <c r="U14" s="66">
        <v>87</v>
      </c>
      <c r="V14" s="68">
        <f t="shared" si="9"/>
        <v>1.2578313253012048</v>
      </c>
      <c r="W14" s="66">
        <v>60</v>
      </c>
      <c r="X14" s="68">
        <f t="shared" si="10"/>
        <v>0.8674698795180722</v>
      </c>
      <c r="Z14" s="55">
        <f>cálculos!O14</f>
        <v>8</v>
      </c>
      <c r="AA14" s="56">
        <f t="shared" si="11"/>
        <v>0.8</v>
      </c>
      <c r="AB14" s="55">
        <f>cálculos!P14</f>
        <v>4</v>
      </c>
      <c r="AC14" s="56">
        <f t="shared" si="12"/>
        <v>1</v>
      </c>
      <c r="AE14" s="77">
        <v>0.1</v>
      </c>
      <c r="AF14" s="63">
        <f>COUNTIF($AA$2:$AA$79,"=0,1")</f>
        <v>15</v>
      </c>
    </row>
    <row r="15" spans="1:32" x14ac:dyDescent="0.25">
      <c r="A15" s="66" t="s">
        <v>5</v>
      </c>
      <c r="B15" s="66" t="s">
        <v>19</v>
      </c>
      <c r="C15" s="67">
        <v>109</v>
      </c>
      <c r="D15" s="67">
        <f t="shared" si="0"/>
        <v>45.416666666666671</v>
      </c>
      <c r="E15" s="66">
        <v>44</v>
      </c>
      <c r="F15" s="68">
        <f t="shared" si="1"/>
        <v>0.96880733944954123</v>
      </c>
      <c r="G15" s="66">
        <v>44</v>
      </c>
      <c r="H15" s="68">
        <f t="shared" si="2"/>
        <v>0.96880733944954123</v>
      </c>
      <c r="I15" s="66">
        <v>45</v>
      </c>
      <c r="J15" s="68">
        <f t="shared" si="3"/>
        <v>0.99082568807339444</v>
      </c>
      <c r="K15" s="66">
        <v>44</v>
      </c>
      <c r="L15" s="68">
        <f t="shared" si="4"/>
        <v>0.96880733944954123</v>
      </c>
      <c r="M15" s="66">
        <v>44</v>
      </c>
      <c r="N15" s="68">
        <f t="shared" si="5"/>
        <v>0.96880733944954123</v>
      </c>
      <c r="O15" s="66">
        <v>51</v>
      </c>
      <c r="P15" s="68">
        <f t="shared" si="6"/>
        <v>1.1229357798165136</v>
      </c>
      <c r="Q15" s="66">
        <v>45</v>
      </c>
      <c r="R15" s="68">
        <f t="shared" si="7"/>
        <v>0.99082568807339444</v>
      </c>
      <c r="S15" s="66">
        <v>51</v>
      </c>
      <c r="T15" s="68">
        <f t="shared" si="8"/>
        <v>1.1229357798165136</v>
      </c>
      <c r="U15" s="66">
        <v>44</v>
      </c>
      <c r="V15" s="68">
        <f t="shared" si="9"/>
        <v>0.96880733944954123</v>
      </c>
      <c r="W15" s="66">
        <v>48</v>
      </c>
      <c r="X15" s="68">
        <f t="shared" si="10"/>
        <v>1.056880733944954</v>
      </c>
      <c r="Z15" s="55">
        <f>cálculos!O15</f>
        <v>10</v>
      </c>
      <c r="AA15" s="56">
        <f t="shared" si="11"/>
        <v>1</v>
      </c>
      <c r="AB15" s="55">
        <f>cálculos!P15</f>
        <v>4</v>
      </c>
      <c r="AC15" s="56">
        <f t="shared" si="12"/>
        <v>1</v>
      </c>
      <c r="AE15" s="77">
        <v>0.2</v>
      </c>
      <c r="AF15" s="63">
        <f>COUNTIF($AA$2:$AA$79,"=0,2")</f>
        <v>7</v>
      </c>
    </row>
    <row r="16" spans="1:32" x14ac:dyDescent="0.25">
      <c r="A16" s="66" t="s">
        <v>2</v>
      </c>
      <c r="B16" s="66" t="s">
        <v>20</v>
      </c>
      <c r="C16" s="67">
        <v>203</v>
      </c>
      <c r="D16" s="67">
        <f t="shared" si="0"/>
        <v>84.583333333333343</v>
      </c>
      <c r="E16" s="66">
        <v>36</v>
      </c>
      <c r="F16" s="68">
        <f t="shared" si="1"/>
        <v>0.42561576354679798</v>
      </c>
      <c r="G16" s="66">
        <v>93</v>
      </c>
      <c r="H16" s="68">
        <f t="shared" si="2"/>
        <v>1.0995073891625615</v>
      </c>
      <c r="I16" s="66">
        <v>90</v>
      </c>
      <c r="J16" s="68">
        <f t="shared" si="3"/>
        <v>1.0640394088669949</v>
      </c>
      <c r="K16" s="66">
        <v>88</v>
      </c>
      <c r="L16" s="68">
        <f t="shared" si="4"/>
        <v>1.0403940886699505</v>
      </c>
      <c r="M16" s="66">
        <v>85</v>
      </c>
      <c r="N16" s="68">
        <f t="shared" si="5"/>
        <v>1.0049261083743841</v>
      </c>
      <c r="O16" s="66">
        <v>82</v>
      </c>
      <c r="P16" s="68">
        <f t="shared" si="6"/>
        <v>0.96945812807881759</v>
      </c>
      <c r="Q16" s="66">
        <v>81</v>
      </c>
      <c r="R16" s="68">
        <f t="shared" si="7"/>
        <v>0.95763546798029542</v>
      </c>
      <c r="S16" s="66">
        <v>95</v>
      </c>
      <c r="T16" s="68">
        <f t="shared" si="8"/>
        <v>1.1231527093596059</v>
      </c>
      <c r="U16" s="66">
        <v>96</v>
      </c>
      <c r="V16" s="68">
        <f t="shared" si="9"/>
        <v>1.1349753694581279</v>
      </c>
      <c r="W16" s="66">
        <v>90</v>
      </c>
      <c r="X16" s="68">
        <f t="shared" si="10"/>
        <v>1.0640394088669949</v>
      </c>
      <c r="Z16" s="55">
        <f>cálculos!O16</f>
        <v>9</v>
      </c>
      <c r="AA16" s="56">
        <f t="shared" si="11"/>
        <v>0.9</v>
      </c>
      <c r="AB16" s="55">
        <f>cálculos!P16</f>
        <v>4</v>
      </c>
      <c r="AC16" s="56">
        <f t="shared" si="12"/>
        <v>1</v>
      </c>
      <c r="AE16" s="77">
        <v>0.3</v>
      </c>
      <c r="AF16" s="63">
        <f>COUNTIF($AA$2:$AA$79,"=0,3")</f>
        <v>9</v>
      </c>
    </row>
    <row r="17" spans="1:32" x14ac:dyDescent="0.25">
      <c r="A17" s="66" t="s">
        <v>5</v>
      </c>
      <c r="B17" s="66" t="s">
        <v>21</v>
      </c>
      <c r="C17" s="67">
        <v>2550</v>
      </c>
      <c r="D17" s="67">
        <f t="shared" si="0"/>
        <v>1062.5</v>
      </c>
      <c r="E17" s="66">
        <v>1848</v>
      </c>
      <c r="F17" s="68">
        <f t="shared" si="1"/>
        <v>1.7392941176470589</v>
      </c>
      <c r="G17" s="66">
        <v>958</v>
      </c>
      <c r="H17" s="68">
        <f t="shared" si="2"/>
        <v>0.90164705882352936</v>
      </c>
      <c r="I17" s="66">
        <v>951</v>
      </c>
      <c r="J17" s="68">
        <f t="shared" si="3"/>
        <v>0.8950588235294118</v>
      </c>
      <c r="K17" s="66">
        <v>957</v>
      </c>
      <c r="L17" s="68">
        <f t="shared" si="4"/>
        <v>0.90070588235294113</v>
      </c>
      <c r="M17" s="66">
        <v>916</v>
      </c>
      <c r="N17" s="68">
        <f t="shared" si="5"/>
        <v>0.86211764705882354</v>
      </c>
      <c r="O17" s="66">
        <v>925</v>
      </c>
      <c r="P17" s="68">
        <f t="shared" si="6"/>
        <v>0.87058823529411766</v>
      </c>
      <c r="Q17" s="66">
        <v>824</v>
      </c>
      <c r="R17" s="68">
        <f t="shared" si="7"/>
        <v>0.77552941176470591</v>
      </c>
      <c r="S17" s="66">
        <v>881</v>
      </c>
      <c r="T17" s="68">
        <f t="shared" si="8"/>
        <v>0.82917647058823529</v>
      </c>
      <c r="U17" s="66">
        <v>841</v>
      </c>
      <c r="V17" s="68">
        <f t="shared" si="9"/>
        <v>0.79152941176470593</v>
      </c>
      <c r="W17" s="66">
        <v>737</v>
      </c>
      <c r="X17" s="68">
        <f t="shared" si="10"/>
        <v>0.69364705882352939</v>
      </c>
      <c r="Z17" s="55">
        <f>cálculos!O17</f>
        <v>1</v>
      </c>
      <c r="AA17" s="56">
        <f t="shared" si="11"/>
        <v>0.1</v>
      </c>
      <c r="AB17" s="55">
        <f>cálculos!P17</f>
        <v>0</v>
      </c>
      <c r="AC17" s="56">
        <f t="shared" si="12"/>
        <v>0</v>
      </c>
      <c r="AE17" s="77">
        <v>0.4</v>
      </c>
      <c r="AF17" s="63">
        <f>COUNTIF($AA$2:$AA$79,"=0,4")</f>
        <v>6</v>
      </c>
    </row>
    <row r="18" spans="1:32" x14ac:dyDescent="0.25">
      <c r="A18" s="66" t="s">
        <v>2</v>
      </c>
      <c r="B18" s="66" t="s">
        <v>22</v>
      </c>
      <c r="C18" s="67">
        <v>5265</v>
      </c>
      <c r="D18" s="67">
        <f t="shared" si="0"/>
        <v>2193.75</v>
      </c>
      <c r="E18" s="66">
        <v>1270</v>
      </c>
      <c r="F18" s="68">
        <f t="shared" si="1"/>
        <v>0.57891737891737893</v>
      </c>
      <c r="G18" s="66">
        <v>1725</v>
      </c>
      <c r="H18" s="68">
        <f t="shared" si="2"/>
        <v>0.78632478632478631</v>
      </c>
      <c r="I18" s="66">
        <v>1715</v>
      </c>
      <c r="J18" s="68">
        <f t="shared" si="3"/>
        <v>0.7817663817663818</v>
      </c>
      <c r="K18" s="66">
        <v>1798</v>
      </c>
      <c r="L18" s="68">
        <f t="shared" si="4"/>
        <v>0.81960113960113956</v>
      </c>
      <c r="M18" s="66">
        <v>1722</v>
      </c>
      <c r="N18" s="68">
        <f t="shared" si="5"/>
        <v>0.78495726495726492</v>
      </c>
      <c r="O18" s="66">
        <v>1691</v>
      </c>
      <c r="P18" s="68">
        <f t="shared" si="6"/>
        <v>0.77082621082621083</v>
      </c>
      <c r="Q18" s="66">
        <v>1738</v>
      </c>
      <c r="R18" s="68">
        <f t="shared" si="7"/>
        <v>0.7922507122507122</v>
      </c>
      <c r="S18" s="66">
        <v>1838</v>
      </c>
      <c r="T18" s="68">
        <f t="shared" si="8"/>
        <v>0.8378347578347578</v>
      </c>
      <c r="U18" s="66">
        <v>1612</v>
      </c>
      <c r="V18" s="68">
        <f t="shared" si="9"/>
        <v>0.73481481481481481</v>
      </c>
      <c r="W18" s="66">
        <v>1440</v>
      </c>
      <c r="X18" s="68">
        <f t="shared" si="10"/>
        <v>0.65641025641025641</v>
      </c>
      <c r="Z18" s="55">
        <f>cálculos!O18</f>
        <v>0</v>
      </c>
      <c r="AA18" s="56">
        <f t="shared" si="11"/>
        <v>0</v>
      </c>
      <c r="AB18" s="55">
        <f>cálculos!P18</f>
        <v>0</v>
      </c>
      <c r="AC18" s="56">
        <f t="shared" si="12"/>
        <v>0</v>
      </c>
      <c r="AE18" s="77">
        <v>0.5</v>
      </c>
      <c r="AF18" s="63">
        <f>COUNTIF($AA$2:$AA$79,"=0,5")</f>
        <v>5</v>
      </c>
    </row>
    <row r="19" spans="1:32" x14ac:dyDescent="0.25">
      <c r="A19" s="66" t="s">
        <v>5</v>
      </c>
      <c r="B19" s="66" t="s">
        <v>23</v>
      </c>
      <c r="C19" s="67">
        <v>407</v>
      </c>
      <c r="D19" s="67">
        <f t="shared" si="0"/>
        <v>169.58333333333331</v>
      </c>
      <c r="E19" s="66">
        <v>150</v>
      </c>
      <c r="F19" s="68">
        <f t="shared" si="1"/>
        <v>0.88452088452088462</v>
      </c>
      <c r="G19" s="66">
        <v>192</v>
      </c>
      <c r="H19" s="68">
        <f t="shared" si="2"/>
        <v>1.1321867321867323</v>
      </c>
      <c r="I19" s="66">
        <v>190</v>
      </c>
      <c r="J19" s="68">
        <f t="shared" si="3"/>
        <v>1.1203931203931206</v>
      </c>
      <c r="K19" s="66">
        <v>171</v>
      </c>
      <c r="L19" s="68">
        <f t="shared" si="4"/>
        <v>1.0083538083538084</v>
      </c>
      <c r="M19" s="66">
        <v>177</v>
      </c>
      <c r="N19" s="68">
        <f t="shared" si="5"/>
        <v>1.0437346437346438</v>
      </c>
      <c r="O19" s="66">
        <v>165</v>
      </c>
      <c r="P19" s="68">
        <f t="shared" si="6"/>
        <v>0.97297297297297303</v>
      </c>
      <c r="Q19" s="66">
        <v>211</v>
      </c>
      <c r="R19" s="68">
        <f t="shared" si="7"/>
        <v>1.2442260442260444</v>
      </c>
      <c r="S19" s="66">
        <v>169</v>
      </c>
      <c r="T19" s="68">
        <f t="shared" si="8"/>
        <v>0.99656019656019668</v>
      </c>
      <c r="U19" s="66">
        <v>204</v>
      </c>
      <c r="V19" s="68">
        <f t="shared" si="9"/>
        <v>1.202948402948403</v>
      </c>
      <c r="W19" s="66">
        <v>159</v>
      </c>
      <c r="X19" s="68">
        <f t="shared" si="10"/>
        <v>0.93759213759213766</v>
      </c>
      <c r="Z19" s="55">
        <f>cálculos!O19</f>
        <v>8</v>
      </c>
      <c r="AA19" s="56">
        <f t="shared" si="11"/>
        <v>0.8</v>
      </c>
      <c r="AB19" s="55">
        <f>cálculos!P19</f>
        <v>4</v>
      </c>
      <c r="AC19" s="56">
        <f t="shared" si="12"/>
        <v>1</v>
      </c>
      <c r="AE19" s="77">
        <v>0.6</v>
      </c>
      <c r="AF19" s="63">
        <f>COUNTIF($AA$2:$AA$79,"=0,6")</f>
        <v>5</v>
      </c>
    </row>
    <row r="20" spans="1:32" x14ac:dyDescent="0.25">
      <c r="A20" s="66" t="s">
        <v>4</v>
      </c>
      <c r="B20" s="66" t="s">
        <v>24</v>
      </c>
      <c r="C20" s="67">
        <v>1491</v>
      </c>
      <c r="D20" s="67">
        <f t="shared" si="0"/>
        <v>621.25</v>
      </c>
      <c r="E20" s="66">
        <v>1141</v>
      </c>
      <c r="F20" s="68">
        <f t="shared" si="1"/>
        <v>1.8366197183098592</v>
      </c>
      <c r="G20" s="66">
        <v>460</v>
      </c>
      <c r="H20" s="68">
        <f t="shared" si="2"/>
        <v>0.74044265593561365</v>
      </c>
      <c r="I20" s="66">
        <v>460</v>
      </c>
      <c r="J20" s="68">
        <f t="shared" si="3"/>
        <v>0.74044265593561365</v>
      </c>
      <c r="K20" s="66">
        <v>505</v>
      </c>
      <c r="L20" s="68">
        <f t="shared" si="4"/>
        <v>0.81287726358148893</v>
      </c>
      <c r="M20" s="66">
        <v>498</v>
      </c>
      <c r="N20" s="68">
        <f t="shared" si="5"/>
        <v>0.80160965794768613</v>
      </c>
      <c r="O20" s="66">
        <v>466</v>
      </c>
      <c r="P20" s="68">
        <f t="shared" si="6"/>
        <v>0.75010060362173037</v>
      </c>
      <c r="Q20" s="66">
        <v>476</v>
      </c>
      <c r="R20" s="68">
        <f t="shared" si="7"/>
        <v>0.76619718309859153</v>
      </c>
      <c r="S20" s="66">
        <v>481</v>
      </c>
      <c r="T20" s="68">
        <f t="shared" si="8"/>
        <v>0.77424547283702216</v>
      </c>
      <c r="U20" s="66">
        <v>458</v>
      </c>
      <c r="V20" s="68">
        <f t="shared" si="9"/>
        <v>0.73722334004024148</v>
      </c>
      <c r="W20" s="66">
        <v>423</v>
      </c>
      <c r="X20" s="68">
        <f t="shared" si="10"/>
        <v>0.68088531187122736</v>
      </c>
      <c r="Z20" s="55">
        <f>cálculos!O20</f>
        <v>1</v>
      </c>
      <c r="AA20" s="56">
        <f t="shared" si="11"/>
        <v>0.1</v>
      </c>
      <c r="AB20" s="55">
        <f>cálculos!P20</f>
        <v>0</v>
      </c>
      <c r="AC20" s="56">
        <f t="shared" si="12"/>
        <v>0</v>
      </c>
      <c r="AE20" s="77">
        <v>0.7</v>
      </c>
      <c r="AF20" s="63">
        <f>COUNTIF($AA$2:$AA$79,"=0,7")</f>
        <v>2</v>
      </c>
    </row>
    <row r="21" spans="1:32" x14ac:dyDescent="0.25">
      <c r="A21" s="66" t="s">
        <v>3</v>
      </c>
      <c r="B21" s="66" t="s">
        <v>25</v>
      </c>
      <c r="C21" s="67">
        <v>390</v>
      </c>
      <c r="D21" s="67">
        <f t="shared" si="0"/>
        <v>162.5</v>
      </c>
      <c r="E21" s="66">
        <v>25</v>
      </c>
      <c r="F21" s="68">
        <f t="shared" si="1"/>
        <v>0.15384615384615385</v>
      </c>
      <c r="G21" s="66">
        <v>147</v>
      </c>
      <c r="H21" s="68">
        <f t="shared" si="2"/>
        <v>0.9046153846153846</v>
      </c>
      <c r="I21" s="66">
        <v>145</v>
      </c>
      <c r="J21" s="68">
        <f t="shared" si="3"/>
        <v>0.89230769230769236</v>
      </c>
      <c r="K21" s="66">
        <v>159</v>
      </c>
      <c r="L21" s="68">
        <f t="shared" si="4"/>
        <v>0.97846153846153849</v>
      </c>
      <c r="M21" s="66">
        <v>154</v>
      </c>
      <c r="N21" s="68">
        <f t="shared" si="5"/>
        <v>0.94769230769230772</v>
      </c>
      <c r="O21" s="66">
        <v>150</v>
      </c>
      <c r="P21" s="68">
        <f t="shared" si="6"/>
        <v>0.92307692307692313</v>
      </c>
      <c r="Q21" s="66">
        <v>141</v>
      </c>
      <c r="R21" s="68">
        <f t="shared" si="7"/>
        <v>0.86769230769230765</v>
      </c>
      <c r="S21" s="66">
        <v>167</v>
      </c>
      <c r="T21" s="68">
        <f t="shared" si="8"/>
        <v>1.0276923076923077</v>
      </c>
      <c r="U21" s="66">
        <v>166</v>
      </c>
      <c r="V21" s="68">
        <f t="shared" si="9"/>
        <v>1.0215384615384615</v>
      </c>
      <c r="W21" s="66">
        <v>163</v>
      </c>
      <c r="X21" s="68">
        <f t="shared" si="10"/>
        <v>1.003076923076923</v>
      </c>
      <c r="Z21" s="55">
        <f>cálculos!O21</f>
        <v>5</v>
      </c>
      <c r="AA21" s="56">
        <f t="shared" si="11"/>
        <v>0.5</v>
      </c>
      <c r="AB21" s="55">
        <f>cálculos!P21</f>
        <v>2</v>
      </c>
      <c r="AC21" s="56">
        <f t="shared" si="12"/>
        <v>0.5</v>
      </c>
      <c r="AE21" s="77">
        <v>0.8</v>
      </c>
      <c r="AF21" s="63">
        <f>COUNTIF($AA$2:$AA$79,"=0,8")</f>
        <v>6</v>
      </c>
    </row>
    <row r="22" spans="1:32" x14ac:dyDescent="0.25">
      <c r="A22" s="66" t="s">
        <v>2</v>
      </c>
      <c r="B22" s="66" t="s">
        <v>26</v>
      </c>
      <c r="C22" s="67">
        <v>178</v>
      </c>
      <c r="D22" s="67">
        <f t="shared" si="0"/>
        <v>74.166666666666671</v>
      </c>
      <c r="E22" s="66">
        <v>0</v>
      </c>
      <c r="F22" s="68">
        <f t="shared" si="1"/>
        <v>0</v>
      </c>
      <c r="G22" s="66">
        <v>53</v>
      </c>
      <c r="H22" s="68">
        <f t="shared" si="2"/>
        <v>0.71460674157303361</v>
      </c>
      <c r="I22" s="66">
        <v>54</v>
      </c>
      <c r="J22" s="68">
        <f t="shared" si="3"/>
        <v>0.72808988764044935</v>
      </c>
      <c r="K22" s="66">
        <v>61</v>
      </c>
      <c r="L22" s="68">
        <f t="shared" si="4"/>
        <v>0.82247191011235954</v>
      </c>
      <c r="M22" s="66">
        <v>62</v>
      </c>
      <c r="N22" s="68">
        <f t="shared" si="5"/>
        <v>0.83595505617977528</v>
      </c>
      <c r="O22" s="66">
        <v>58</v>
      </c>
      <c r="P22" s="68">
        <f t="shared" si="6"/>
        <v>0.78202247191011232</v>
      </c>
      <c r="Q22" s="66">
        <v>49</v>
      </c>
      <c r="R22" s="68">
        <f t="shared" si="7"/>
        <v>0.66067415730337076</v>
      </c>
      <c r="S22" s="66">
        <v>62</v>
      </c>
      <c r="T22" s="68">
        <f t="shared" si="8"/>
        <v>0.83595505617977528</v>
      </c>
      <c r="U22" s="66">
        <v>61</v>
      </c>
      <c r="V22" s="68">
        <f t="shared" si="9"/>
        <v>0.82247191011235954</v>
      </c>
      <c r="W22" s="66">
        <v>62</v>
      </c>
      <c r="X22" s="68">
        <f t="shared" si="10"/>
        <v>0.83595505617977528</v>
      </c>
      <c r="Z22" s="55">
        <f>cálculos!O22</f>
        <v>0</v>
      </c>
      <c r="AA22" s="56">
        <f t="shared" si="11"/>
        <v>0</v>
      </c>
      <c r="AB22" s="55">
        <f>cálculos!P22</f>
        <v>0</v>
      </c>
      <c r="AC22" s="56">
        <f t="shared" si="12"/>
        <v>0</v>
      </c>
      <c r="AE22" s="77">
        <v>0.9</v>
      </c>
      <c r="AF22" s="63">
        <f>COUNTIF($AA$2:$AA$79,"=0,9")</f>
        <v>5</v>
      </c>
    </row>
    <row r="23" spans="1:32" x14ac:dyDescent="0.25">
      <c r="A23" s="66" t="s">
        <v>5</v>
      </c>
      <c r="B23" s="66" t="s">
        <v>27</v>
      </c>
      <c r="C23" s="67">
        <v>59</v>
      </c>
      <c r="D23" s="67">
        <f t="shared" si="0"/>
        <v>24.583333333333336</v>
      </c>
      <c r="E23" s="66">
        <v>22</v>
      </c>
      <c r="F23" s="68">
        <f t="shared" si="1"/>
        <v>0.89491525423728802</v>
      </c>
      <c r="G23" s="66">
        <v>35</v>
      </c>
      <c r="H23" s="68">
        <f t="shared" si="2"/>
        <v>1.4237288135593218</v>
      </c>
      <c r="I23" s="66">
        <v>35</v>
      </c>
      <c r="J23" s="68">
        <f t="shared" si="3"/>
        <v>1.4237288135593218</v>
      </c>
      <c r="K23" s="66">
        <v>26</v>
      </c>
      <c r="L23" s="68">
        <f t="shared" si="4"/>
        <v>1.0576271186440678</v>
      </c>
      <c r="M23" s="66">
        <v>26</v>
      </c>
      <c r="N23" s="68">
        <f t="shared" si="5"/>
        <v>1.0576271186440678</v>
      </c>
      <c r="O23" s="66">
        <v>29</v>
      </c>
      <c r="P23" s="68">
        <f t="shared" si="6"/>
        <v>1.1796610169491524</v>
      </c>
      <c r="Q23" s="66">
        <v>20</v>
      </c>
      <c r="R23" s="68">
        <f t="shared" si="7"/>
        <v>0.81355932203389825</v>
      </c>
      <c r="S23" s="66">
        <v>25</v>
      </c>
      <c r="T23" s="68">
        <f t="shared" si="8"/>
        <v>1.0169491525423728</v>
      </c>
      <c r="U23" s="66">
        <v>25</v>
      </c>
      <c r="V23" s="68">
        <f t="shared" si="9"/>
        <v>1.0169491525423728</v>
      </c>
      <c r="W23" s="66">
        <v>25</v>
      </c>
      <c r="X23" s="68">
        <f t="shared" si="10"/>
        <v>1.0169491525423728</v>
      </c>
      <c r="Z23" s="55">
        <f>cálculos!O23</f>
        <v>8</v>
      </c>
      <c r="AA23" s="56">
        <f t="shared" si="11"/>
        <v>0.8</v>
      </c>
      <c r="AB23" s="55">
        <f>cálculos!P23</f>
        <v>4</v>
      </c>
      <c r="AC23" s="56">
        <f t="shared" si="12"/>
        <v>1</v>
      </c>
      <c r="AE23" s="77">
        <v>1</v>
      </c>
      <c r="AF23" s="63">
        <f>COUNTIF($AA$2:$AA$79,"=1,0")</f>
        <v>3</v>
      </c>
    </row>
    <row r="24" spans="1:32" x14ac:dyDescent="0.25">
      <c r="A24" s="66" t="s">
        <v>2</v>
      </c>
      <c r="B24" s="66" t="s">
        <v>28</v>
      </c>
      <c r="C24" s="67">
        <v>443</v>
      </c>
      <c r="D24" s="67">
        <f t="shared" si="0"/>
        <v>184.58333333333331</v>
      </c>
      <c r="E24" s="66">
        <v>32</v>
      </c>
      <c r="F24" s="68">
        <f t="shared" si="1"/>
        <v>0.17336343115124156</v>
      </c>
      <c r="G24" s="66">
        <v>183</v>
      </c>
      <c r="H24" s="68">
        <f t="shared" si="2"/>
        <v>0.99142212189616263</v>
      </c>
      <c r="I24" s="66">
        <v>183</v>
      </c>
      <c r="J24" s="68">
        <f t="shared" si="3"/>
        <v>0.99142212189616263</v>
      </c>
      <c r="K24" s="66">
        <v>183</v>
      </c>
      <c r="L24" s="68">
        <f t="shared" si="4"/>
        <v>0.99142212189616263</v>
      </c>
      <c r="M24" s="66">
        <v>184</v>
      </c>
      <c r="N24" s="68">
        <f t="shared" si="5"/>
        <v>0.99683972911963892</v>
      </c>
      <c r="O24" s="66">
        <v>171</v>
      </c>
      <c r="P24" s="68">
        <f t="shared" si="6"/>
        <v>0.926410835214447</v>
      </c>
      <c r="Q24" s="66">
        <v>166</v>
      </c>
      <c r="R24" s="68">
        <f t="shared" si="7"/>
        <v>0.89932279909706558</v>
      </c>
      <c r="S24" s="66">
        <v>164</v>
      </c>
      <c r="T24" s="68">
        <f t="shared" si="8"/>
        <v>0.8884875846501129</v>
      </c>
      <c r="U24" s="66">
        <v>153</v>
      </c>
      <c r="V24" s="68">
        <f t="shared" si="9"/>
        <v>0.82889390519187367</v>
      </c>
      <c r="W24" s="66">
        <v>156</v>
      </c>
      <c r="X24" s="68">
        <f t="shared" si="10"/>
        <v>0.84514672686230252</v>
      </c>
      <c r="Z24" s="55">
        <f>cálculos!O24</f>
        <v>4</v>
      </c>
      <c r="AA24" s="56">
        <f t="shared" si="11"/>
        <v>0.4</v>
      </c>
      <c r="AB24" s="55">
        <f>cálculos!P24</f>
        <v>3</v>
      </c>
      <c r="AC24" s="56">
        <f t="shared" si="12"/>
        <v>0.75</v>
      </c>
    </row>
    <row r="25" spans="1:32" x14ac:dyDescent="0.25">
      <c r="A25" s="66" t="s">
        <v>5</v>
      </c>
      <c r="B25" s="66" t="s">
        <v>29</v>
      </c>
      <c r="C25" s="67">
        <v>86</v>
      </c>
      <c r="D25" s="67">
        <f t="shared" si="0"/>
        <v>35.833333333333336</v>
      </c>
      <c r="E25" s="66">
        <v>28</v>
      </c>
      <c r="F25" s="68">
        <f t="shared" si="1"/>
        <v>0.78139534883720929</v>
      </c>
      <c r="G25" s="66">
        <v>31</v>
      </c>
      <c r="H25" s="68">
        <f t="shared" si="2"/>
        <v>0.8651162790697674</v>
      </c>
      <c r="I25" s="66">
        <v>30</v>
      </c>
      <c r="J25" s="68">
        <f t="shared" si="3"/>
        <v>0.83720930232558133</v>
      </c>
      <c r="K25" s="66">
        <v>30</v>
      </c>
      <c r="L25" s="68">
        <f t="shared" si="4"/>
        <v>0.83720930232558133</v>
      </c>
      <c r="M25" s="66">
        <v>28</v>
      </c>
      <c r="N25" s="68">
        <f t="shared" si="5"/>
        <v>0.78139534883720929</v>
      </c>
      <c r="O25" s="66">
        <v>29</v>
      </c>
      <c r="P25" s="68">
        <f t="shared" si="6"/>
        <v>0.80930232558139525</v>
      </c>
      <c r="Q25" s="66">
        <v>37</v>
      </c>
      <c r="R25" s="68">
        <f t="shared" si="7"/>
        <v>1.0325581395348837</v>
      </c>
      <c r="S25" s="66">
        <v>34</v>
      </c>
      <c r="T25" s="68">
        <f t="shared" si="8"/>
        <v>0.94883720930232551</v>
      </c>
      <c r="U25" s="66">
        <v>26</v>
      </c>
      <c r="V25" s="68">
        <f t="shared" si="9"/>
        <v>0.72558139534883714</v>
      </c>
      <c r="W25" s="66">
        <v>30</v>
      </c>
      <c r="X25" s="68">
        <f t="shared" si="10"/>
        <v>0.83720930232558133</v>
      </c>
      <c r="Z25" s="55">
        <f>cálculos!O25</f>
        <v>1</v>
      </c>
      <c r="AA25" s="56">
        <f t="shared" si="11"/>
        <v>0.1</v>
      </c>
      <c r="AB25" s="55">
        <f>cálculos!P25</f>
        <v>0</v>
      </c>
      <c r="AC25" s="56">
        <f t="shared" si="12"/>
        <v>0</v>
      </c>
    </row>
    <row r="26" spans="1:32" x14ac:dyDescent="0.25">
      <c r="A26" s="66" t="s">
        <v>3</v>
      </c>
      <c r="B26" s="66" t="s">
        <v>30</v>
      </c>
      <c r="C26" s="67">
        <v>259</v>
      </c>
      <c r="D26" s="67">
        <f t="shared" si="0"/>
        <v>107.91666666666666</v>
      </c>
      <c r="E26" s="66">
        <v>61</v>
      </c>
      <c r="F26" s="68">
        <f t="shared" si="1"/>
        <v>0.5652509652509653</v>
      </c>
      <c r="G26" s="66">
        <v>102</v>
      </c>
      <c r="H26" s="68">
        <f t="shared" si="2"/>
        <v>0.94517374517374531</v>
      </c>
      <c r="I26" s="66">
        <v>93</v>
      </c>
      <c r="J26" s="68">
        <f t="shared" si="3"/>
        <v>0.86177606177606181</v>
      </c>
      <c r="K26" s="66">
        <v>102</v>
      </c>
      <c r="L26" s="68">
        <f t="shared" si="4"/>
        <v>0.94517374517374531</v>
      </c>
      <c r="M26" s="66">
        <v>101</v>
      </c>
      <c r="N26" s="68">
        <f t="shared" si="5"/>
        <v>0.93590733590733599</v>
      </c>
      <c r="O26" s="66">
        <v>105</v>
      </c>
      <c r="P26" s="68">
        <f t="shared" si="6"/>
        <v>0.97297297297297303</v>
      </c>
      <c r="Q26" s="66">
        <v>107</v>
      </c>
      <c r="R26" s="68">
        <f t="shared" si="7"/>
        <v>0.99150579150579154</v>
      </c>
      <c r="S26" s="66">
        <v>81</v>
      </c>
      <c r="T26" s="68">
        <f t="shared" si="8"/>
        <v>0.7505791505791507</v>
      </c>
      <c r="U26" s="66">
        <v>87</v>
      </c>
      <c r="V26" s="68">
        <f t="shared" si="9"/>
        <v>0.80617760617760625</v>
      </c>
      <c r="W26" s="66">
        <v>86</v>
      </c>
      <c r="X26" s="68">
        <f t="shared" si="10"/>
        <v>0.79691119691119694</v>
      </c>
      <c r="Z26" s="55">
        <f>cálculos!O26</f>
        <v>3</v>
      </c>
      <c r="AA26" s="56">
        <f t="shared" si="11"/>
        <v>0.30000000000000004</v>
      </c>
      <c r="AB26" s="55">
        <f>cálculos!P26</f>
        <v>0</v>
      </c>
      <c r="AC26" s="56">
        <f t="shared" si="12"/>
        <v>0</v>
      </c>
    </row>
    <row r="27" spans="1:32" x14ac:dyDescent="0.25">
      <c r="A27" s="66" t="s">
        <v>2</v>
      </c>
      <c r="B27" s="66" t="s">
        <v>31</v>
      </c>
      <c r="C27" s="67">
        <v>271</v>
      </c>
      <c r="D27" s="67">
        <f t="shared" si="0"/>
        <v>112.91666666666666</v>
      </c>
      <c r="E27" s="66">
        <v>53</v>
      </c>
      <c r="F27" s="68">
        <f t="shared" si="1"/>
        <v>0.4693726937269373</v>
      </c>
      <c r="G27" s="66">
        <v>95</v>
      </c>
      <c r="H27" s="68">
        <f t="shared" si="2"/>
        <v>0.84132841328413288</v>
      </c>
      <c r="I27" s="66">
        <v>96</v>
      </c>
      <c r="J27" s="68">
        <f t="shared" si="3"/>
        <v>0.85018450184501848</v>
      </c>
      <c r="K27" s="66">
        <v>95</v>
      </c>
      <c r="L27" s="68">
        <f t="shared" si="4"/>
        <v>0.84132841328413288</v>
      </c>
      <c r="M27" s="66">
        <v>95</v>
      </c>
      <c r="N27" s="68">
        <f t="shared" si="5"/>
        <v>0.84132841328413288</v>
      </c>
      <c r="O27" s="66">
        <v>101</v>
      </c>
      <c r="P27" s="68">
        <f t="shared" si="6"/>
        <v>0.89446494464944659</v>
      </c>
      <c r="Q27" s="66">
        <v>88</v>
      </c>
      <c r="R27" s="68">
        <f t="shared" si="7"/>
        <v>0.77933579335793368</v>
      </c>
      <c r="S27" s="66">
        <v>84</v>
      </c>
      <c r="T27" s="68">
        <f t="shared" si="8"/>
        <v>0.74391143911439117</v>
      </c>
      <c r="U27" s="66">
        <v>104</v>
      </c>
      <c r="V27" s="68">
        <f t="shared" si="9"/>
        <v>0.92103321033210339</v>
      </c>
      <c r="W27" s="66">
        <v>87</v>
      </c>
      <c r="X27" s="68">
        <f t="shared" si="10"/>
        <v>0.77047970479704808</v>
      </c>
      <c r="Z27" s="55">
        <f>cálculos!O27</f>
        <v>0</v>
      </c>
      <c r="AA27" s="56">
        <f t="shared" si="11"/>
        <v>0</v>
      </c>
      <c r="AB27" s="55">
        <f>cálculos!P27</f>
        <v>0</v>
      </c>
      <c r="AC27" s="56">
        <f t="shared" si="12"/>
        <v>0</v>
      </c>
    </row>
    <row r="28" spans="1:32" x14ac:dyDescent="0.25">
      <c r="A28" s="66" t="s">
        <v>4</v>
      </c>
      <c r="B28" s="66" t="s">
        <v>32</v>
      </c>
      <c r="C28" s="67">
        <v>128</v>
      </c>
      <c r="D28" s="67">
        <f t="shared" si="0"/>
        <v>53.333333333333329</v>
      </c>
      <c r="E28" s="66">
        <v>25</v>
      </c>
      <c r="F28" s="68">
        <f t="shared" si="1"/>
        <v>0.46875000000000006</v>
      </c>
      <c r="G28" s="66">
        <v>55</v>
      </c>
      <c r="H28" s="68">
        <f t="shared" si="2"/>
        <v>1.03125</v>
      </c>
      <c r="I28" s="66">
        <v>53</v>
      </c>
      <c r="J28" s="68">
        <f t="shared" si="3"/>
        <v>0.99375000000000013</v>
      </c>
      <c r="K28" s="66">
        <v>49</v>
      </c>
      <c r="L28" s="68">
        <f t="shared" si="4"/>
        <v>0.91875000000000007</v>
      </c>
      <c r="M28" s="66">
        <v>51</v>
      </c>
      <c r="N28" s="68">
        <f t="shared" si="5"/>
        <v>0.95625000000000004</v>
      </c>
      <c r="O28" s="66">
        <v>52</v>
      </c>
      <c r="P28" s="68">
        <f t="shared" si="6"/>
        <v>0.97500000000000009</v>
      </c>
      <c r="Q28" s="66">
        <v>54</v>
      </c>
      <c r="R28" s="68">
        <f t="shared" si="7"/>
        <v>1.0125000000000002</v>
      </c>
      <c r="S28" s="66">
        <v>68</v>
      </c>
      <c r="T28" s="68">
        <f t="shared" si="8"/>
        <v>1.2750000000000001</v>
      </c>
      <c r="U28" s="66">
        <v>70</v>
      </c>
      <c r="V28" s="68">
        <f t="shared" si="9"/>
        <v>1.3125000000000002</v>
      </c>
      <c r="W28" s="66">
        <v>61</v>
      </c>
      <c r="X28" s="68">
        <f t="shared" si="10"/>
        <v>1.14375</v>
      </c>
      <c r="Z28" s="55">
        <f>cálculos!O28</f>
        <v>8</v>
      </c>
      <c r="AA28" s="56">
        <f t="shared" si="11"/>
        <v>0.8</v>
      </c>
      <c r="AB28" s="55">
        <f>cálculos!P28</f>
        <v>3</v>
      </c>
      <c r="AC28" s="56">
        <f t="shared" si="12"/>
        <v>0.75</v>
      </c>
    </row>
    <row r="29" spans="1:32" x14ac:dyDescent="0.25">
      <c r="A29" s="66" t="s">
        <v>5</v>
      </c>
      <c r="B29" s="66" t="s">
        <v>33</v>
      </c>
      <c r="C29" s="67">
        <v>429</v>
      </c>
      <c r="D29" s="67">
        <f t="shared" si="0"/>
        <v>178.75</v>
      </c>
      <c r="E29" s="66">
        <v>113</v>
      </c>
      <c r="F29" s="68">
        <f t="shared" si="1"/>
        <v>0.63216783216783212</v>
      </c>
      <c r="G29" s="66">
        <v>149</v>
      </c>
      <c r="H29" s="68">
        <f t="shared" si="2"/>
        <v>0.83356643356643356</v>
      </c>
      <c r="I29" s="66">
        <v>148</v>
      </c>
      <c r="J29" s="68">
        <f t="shared" si="3"/>
        <v>0.82797202797202796</v>
      </c>
      <c r="K29" s="66">
        <v>178</v>
      </c>
      <c r="L29" s="68">
        <f t="shared" si="4"/>
        <v>0.99580419580419577</v>
      </c>
      <c r="M29" s="66">
        <v>175</v>
      </c>
      <c r="N29" s="68">
        <f t="shared" si="5"/>
        <v>0.97902097902097907</v>
      </c>
      <c r="O29" s="66">
        <v>177</v>
      </c>
      <c r="P29" s="68">
        <f t="shared" si="6"/>
        <v>0.99020979020979016</v>
      </c>
      <c r="Q29" s="66">
        <v>142</v>
      </c>
      <c r="R29" s="68">
        <f t="shared" si="7"/>
        <v>0.79440559440559444</v>
      </c>
      <c r="S29" s="66">
        <v>127</v>
      </c>
      <c r="T29" s="68">
        <f t="shared" si="8"/>
        <v>0.71048951048951048</v>
      </c>
      <c r="U29" s="66">
        <v>131</v>
      </c>
      <c r="V29" s="68">
        <f t="shared" si="9"/>
        <v>0.7328671328671329</v>
      </c>
      <c r="W29" s="66">
        <v>123</v>
      </c>
      <c r="X29" s="68">
        <f t="shared" si="10"/>
        <v>0.68811188811188806</v>
      </c>
      <c r="Z29" s="55">
        <f>cálculos!O29</f>
        <v>3</v>
      </c>
      <c r="AA29" s="56">
        <f t="shared" si="11"/>
        <v>0.30000000000000004</v>
      </c>
      <c r="AB29" s="55">
        <f>cálculos!P29</f>
        <v>1</v>
      </c>
      <c r="AC29" s="56">
        <f t="shared" si="12"/>
        <v>0.25</v>
      </c>
    </row>
    <row r="30" spans="1:32" x14ac:dyDescent="0.25">
      <c r="A30" s="66" t="s">
        <v>2</v>
      </c>
      <c r="B30" s="66" t="s">
        <v>34</v>
      </c>
      <c r="C30" s="67">
        <v>1820</v>
      </c>
      <c r="D30" s="67">
        <f t="shared" si="0"/>
        <v>758.33333333333326</v>
      </c>
      <c r="E30" s="66">
        <v>669</v>
      </c>
      <c r="F30" s="68">
        <f t="shared" si="1"/>
        <v>0.88219780219780231</v>
      </c>
      <c r="G30" s="66">
        <v>603</v>
      </c>
      <c r="H30" s="68">
        <f t="shared" si="2"/>
        <v>0.79516483516483527</v>
      </c>
      <c r="I30" s="66">
        <v>609</v>
      </c>
      <c r="J30" s="68">
        <f t="shared" si="3"/>
        <v>0.80307692307692313</v>
      </c>
      <c r="K30" s="66">
        <v>649</v>
      </c>
      <c r="L30" s="68">
        <f t="shared" si="4"/>
        <v>0.85582417582417591</v>
      </c>
      <c r="M30" s="66">
        <v>606</v>
      </c>
      <c r="N30" s="68">
        <f t="shared" si="5"/>
        <v>0.79912087912087915</v>
      </c>
      <c r="O30" s="66">
        <v>613</v>
      </c>
      <c r="P30" s="68">
        <f t="shared" si="6"/>
        <v>0.80835164835164841</v>
      </c>
      <c r="Q30" s="66">
        <v>493</v>
      </c>
      <c r="R30" s="68">
        <f t="shared" si="7"/>
        <v>0.65010989010989018</v>
      </c>
      <c r="S30" s="66">
        <v>667</v>
      </c>
      <c r="T30" s="68">
        <f t="shared" si="8"/>
        <v>0.87956043956043961</v>
      </c>
      <c r="U30" s="66">
        <v>632</v>
      </c>
      <c r="V30" s="68">
        <f t="shared" si="9"/>
        <v>0.83340659340659351</v>
      </c>
      <c r="W30" s="66">
        <v>594</v>
      </c>
      <c r="X30" s="68">
        <f t="shared" si="10"/>
        <v>0.78329670329670342</v>
      </c>
      <c r="Z30" s="55">
        <f>cálculos!O30</f>
        <v>0</v>
      </c>
      <c r="AA30" s="56">
        <f t="shared" si="11"/>
        <v>0</v>
      </c>
      <c r="AB30" s="55">
        <f>cálculos!P30</f>
        <v>0</v>
      </c>
      <c r="AC30" s="56">
        <f t="shared" si="12"/>
        <v>0</v>
      </c>
    </row>
    <row r="31" spans="1:32" x14ac:dyDescent="0.25">
      <c r="A31" s="66" t="s">
        <v>2</v>
      </c>
      <c r="B31" s="66" t="s">
        <v>35</v>
      </c>
      <c r="C31" s="67">
        <v>368</v>
      </c>
      <c r="D31" s="67">
        <f t="shared" si="0"/>
        <v>153.33333333333334</v>
      </c>
      <c r="E31" s="66">
        <v>147</v>
      </c>
      <c r="F31" s="68">
        <f t="shared" si="1"/>
        <v>0.95869565217391295</v>
      </c>
      <c r="G31" s="66">
        <v>159</v>
      </c>
      <c r="H31" s="68">
        <f t="shared" si="2"/>
        <v>1.0369565217391303</v>
      </c>
      <c r="I31" s="66">
        <v>154</v>
      </c>
      <c r="J31" s="68">
        <f t="shared" si="3"/>
        <v>1.0043478260869565</v>
      </c>
      <c r="K31" s="66">
        <v>150</v>
      </c>
      <c r="L31" s="68">
        <f t="shared" si="4"/>
        <v>0.97826086956521729</v>
      </c>
      <c r="M31" s="66">
        <v>143</v>
      </c>
      <c r="N31" s="68">
        <f t="shared" si="5"/>
        <v>0.93260869565217386</v>
      </c>
      <c r="O31" s="66">
        <v>164</v>
      </c>
      <c r="P31" s="68">
        <f t="shared" si="6"/>
        <v>1.0695652173913044</v>
      </c>
      <c r="Q31" s="66">
        <v>153</v>
      </c>
      <c r="R31" s="68">
        <f t="shared" si="7"/>
        <v>0.99782608695652164</v>
      </c>
      <c r="S31" s="66">
        <v>149</v>
      </c>
      <c r="T31" s="68">
        <f t="shared" si="8"/>
        <v>0.97173913043478255</v>
      </c>
      <c r="U31" s="66">
        <v>165</v>
      </c>
      <c r="V31" s="68">
        <f t="shared" si="9"/>
        <v>1.076086956521739</v>
      </c>
      <c r="W31" s="66">
        <v>149</v>
      </c>
      <c r="X31" s="68">
        <f t="shared" si="10"/>
        <v>0.97173913043478255</v>
      </c>
      <c r="Z31" s="55">
        <f>cálculos!O31</f>
        <v>10</v>
      </c>
      <c r="AA31" s="56">
        <f t="shared" si="11"/>
        <v>1</v>
      </c>
      <c r="AB31" s="55">
        <f>cálculos!P31</f>
        <v>4</v>
      </c>
      <c r="AC31" s="56">
        <f t="shared" si="12"/>
        <v>1</v>
      </c>
    </row>
    <row r="32" spans="1:32" x14ac:dyDescent="0.25">
      <c r="A32" s="66" t="s">
        <v>2</v>
      </c>
      <c r="B32" s="66" t="s">
        <v>36</v>
      </c>
      <c r="C32" s="67">
        <v>147</v>
      </c>
      <c r="D32" s="67">
        <f t="shared" si="0"/>
        <v>61.25</v>
      </c>
      <c r="E32" s="66">
        <v>48</v>
      </c>
      <c r="F32" s="68">
        <f t="shared" si="1"/>
        <v>0.78367346938775506</v>
      </c>
      <c r="G32" s="66">
        <v>50</v>
      </c>
      <c r="H32" s="68">
        <f t="shared" si="2"/>
        <v>0.81632653061224492</v>
      </c>
      <c r="I32" s="66">
        <v>50</v>
      </c>
      <c r="J32" s="68">
        <f t="shared" si="3"/>
        <v>0.81632653061224492</v>
      </c>
      <c r="K32" s="66">
        <v>49</v>
      </c>
      <c r="L32" s="68">
        <f t="shared" si="4"/>
        <v>0.8</v>
      </c>
      <c r="M32" s="66">
        <v>48</v>
      </c>
      <c r="N32" s="68">
        <f t="shared" si="5"/>
        <v>0.78367346938775506</v>
      </c>
      <c r="O32" s="66">
        <v>55</v>
      </c>
      <c r="P32" s="68">
        <f t="shared" si="6"/>
        <v>0.89795918367346939</v>
      </c>
      <c r="Q32" s="66">
        <v>49</v>
      </c>
      <c r="R32" s="68">
        <f t="shared" si="7"/>
        <v>0.8</v>
      </c>
      <c r="S32" s="66">
        <v>55</v>
      </c>
      <c r="T32" s="68">
        <f t="shared" si="8"/>
        <v>0.89795918367346939</v>
      </c>
      <c r="U32" s="66">
        <v>66</v>
      </c>
      <c r="V32" s="68">
        <f t="shared" si="9"/>
        <v>1.0775510204081633</v>
      </c>
      <c r="W32" s="66">
        <v>55</v>
      </c>
      <c r="X32" s="68">
        <f t="shared" si="10"/>
        <v>0.89795918367346939</v>
      </c>
      <c r="Z32" s="55">
        <f>cálculos!O32</f>
        <v>1</v>
      </c>
      <c r="AA32" s="56">
        <f t="shared" si="11"/>
        <v>0.1</v>
      </c>
      <c r="AB32" s="55">
        <f>cálculos!P32</f>
        <v>1</v>
      </c>
      <c r="AC32" s="56">
        <f t="shared" si="12"/>
        <v>0.25</v>
      </c>
    </row>
    <row r="33" spans="1:29" x14ac:dyDescent="0.25">
      <c r="A33" s="66" t="s">
        <v>5</v>
      </c>
      <c r="B33" s="66" t="s">
        <v>37</v>
      </c>
      <c r="C33" s="67">
        <v>130</v>
      </c>
      <c r="D33" s="67">
        <f t="shared" si="0"/>
        <v>54.166666666666671</v>
      </c>
      <c r="E33" s="66">
        <v>27</v>
      </c>
      <c r="F33" s="68">
        <f t="shared" si="1"/>
        <v>0.4984615384615384</v>
      </c>
      <c r="G33" s="66">
        <v>38</v>
      </c>
      <c r="H33" s="68">
        <f t="shared" si="2"/>
        <v>0.70153846153846144</v>
      </c>
      <c r="I33" s="66">
        <v>40</v>
      </c>
      <c r="J33" s="68">
        <f t="shared" si="3"/>
        <v>0.73846153846153839</v>
      </c>
      <c r="K33" s="66">
        <v>40</v>
      </c>
      <c r="L33" s="68">
        <f t="shared" si="4"/>
        <v>0.73846153846153839</v>
      </c>
      <c r="M33" s="66">
        <v>37</v>
      </c>
      <c r="N33" s="68">
        <f t="shared" si="5"/>
        <v>0.68307692307692303</v>
      </c>
      <c r="O33" s="66">
        <v>40</v>
      </c>
      <c r="P33" s="68">
        <f t="shared" si="6"/>
        <v>0.73846153846153839</v>
      </c>
      <c r="Q33" s="66">
        <v>46</v>
      </c>
      <c r="R33" s="68">
        <f t="shared" si="7"/>
        <v>0.84923076923076912</v>
      </c>
      <c r="S33" s="66">
        <v>42</v>
      </c>
      <c r="T33" s="68">
        <f t="shared" si="8"/>
        <v>0.77538461538461534</v>
      </c>
      <c r="U33" s="66">
        <v>56</v>
      </c>
      <c r="V33" s="68">
        <f t="shared" si="9"/>
        <v>1.0338461538461539</v>
      </c>
      <c r="W33" s="66">
        <v>47</v>
      </c>
      <c r="X33" s="68">
        <f t="shared" si="10"/>
        <v>0.86769230769230765</v>
      </c>
      <c r="Z33" s="55">
        <f>cálculos!O33</f>
        <v>1</v>
      </c>
      <c r="AA33" s="56">
        <f t="shared" si="11"/>
        <v>0.1</v>
      </c>
      <c r="AB33" s="55">
        <f>cálculos!P33</f>
        <v>1</v>
      </c>
      <c r="AC33" s="56">
        <f t="shared" si="12"/>
        <v>0.25</v>
      </c>
    </row>
    <row r="34" spans="1:29" x14ac:dyDescent="0.25">
      <c r="A34" s="66" t="s">
        <v>5</v>
      </c>
      <c r="B34" s="66" t="s">
        <v>38</v>
      </c>
      <c r="C34" s="67">
        <v>118</v>
      </c>
      <c r="D34" s="67">
        <f t="shared" si="0"/>
        <v>49.166666666666671</v>
      </c>
      <c r="E34" s="66">
        <v>31</v>
      </c>
      <c r="F34" s="68">
        <f t="shared" si="1"/>
        <v>0.63050847457627113</v>
      </c>
      <c r="G34" s="66">
        <v>37</v>
      </c>
      <c r="H34" s="68">
        <f t="shared" si="2"/>
        <v>0.75254237288135584</v>
      </c>
      <c r="I34" s="66">
        <v>37</v>
      </c>
      <c r="J34" s="68">
        <f t="shared" si="3"/>
        <v>0.75254237288135584</v>
      </c>
      <c r="K34" s="66">
        <v>55</v>
      </c>
      <c r="L34" s="68">
        <f t="shared" si="4"/>
        <v>1.1186440677966101</v>
      </c>
      <c r="M34" s="66">
        <v>55</v>
      </c>
      <c r="N34" s="68">
        <f t="shared" si="5"/>
        <v>1.1186440677966101</v>
      </c>
      <c r="O34" s="66">
        <v>51</v>
      </c>
      <c r="P34" s="68">
        <f t="shared" si="6"/>
        <v>1.0372881355932202</v>
      </c>
      <c r="Q34" s="66">
        <v>47</v>
      </c>
      <c r="R34" s="68">
        <f t="shared" si="7"/>
        <v>0.95593220338983043</v>
      </c>
      <c r="S34" s="66">
        <v>39</v>
      </c>
      <c r="T34" s="68">
        <f t="shared" si="8"/>
        <v>0.79322033898305078</v>
      </c>
      <c r="U34" s="66">
        <v>46</v>
      </c>
      <c r="V34" s="68">
        <f t="shared" si="9"/>
        <v>0.93559322033898296</v>
      </c>
      <c r="W34" s="66">
        <v>34</v>
      </c>
      <c r="X34" s="68">
        <f t="shared" si="10"/>
        <v>0.69152542372881354</v>
      </c>
      <c r="Z34" s="55">
        <f>cálculos!O34</f>
        <v>4</v>
      </c>
      <c r="AA34" s="56">
        <f t="shared" si="11"/>
        <v>0.4</v>
      </c>
      <c r="AB34" s="55">
        <f>cálculos!P34</f>
        <v>1</v>
      </c>
      <c r="AC34" s="56">
        <f t="shared" si="12"/>
        <v>0.25</v>
      </c>
    </row>
    <row r="35" spans="1:29" x14ac:dyDescent="0.25">
      <c r="A35" s="66" t="s">
        <v>5</v>
      </c>
      <c r="B35" s="66" t="s">
        <v>39</v>
      </c>
      <c r="C35" s="67">
        <v>179</v>
      </c>
      <c r="D35" s="67">
        <f t="shared" si="0"/>
        <v>74.583333333333329</v>
      </c>
      <c r="E35" s="66">
        <v>77</v>
      </c>
      <c r="F35" s="68">
        <f t="shared" si="1"/>
        <v>1.0324022346368715</v>
      </c>
      <c r="G35" s="66">
        <v>76</v>
      </c>
      <c r="H35" s="68">
        <f t="shared" si="2"/>
        <v>1.0189944134078213</v>
      </c>
      <c r="I35" s="66">
        <v>75</v>
      </c>
      <c r="J35" s="68">
        <f t="shared" si="3"/>
        <v>1.005586592178771</v>
      </c>
      <c r="K35" s="66">
        <v>70</v>
      </c>
      <c r="L35" s="68">
        <f t="shared" si="4"/>
        <v>0.93854748603351956</v>
      </c>
      <c r="M35" s="66">
        <v>65</v>
      </c>
      <c r="N35" s="68">
        <f t="shared" si="5"/>
        <v>0.87150837988826824</v>
      </c>
      <c r="O35" s="66">
        <v>60</v>
      </c>
      <c r="P35" s="68">
        <f t="shared" si="6"/>
        <v>0.8044692737430168</v>
      </c>
      <c r="Q35" s="66">
        <v>83</v>
      </c>
      <c r="R35" s="68">
        <f t="shared" si="7"/>
        <v>1.1128491620111733</v>
      </c>
      <c r="S35" s="66">
        <v>90</v>
      </c>
      <c r="T35" s="68">
        <f t="shared" si="8"/>
        <v>1.2067039106145252</v>
      </c>
      <c r="U35" s="66">
        <v>67</v>
      </c>
      <c r="V35" s="68">
        <f t="shared" si="9"/>
        <v>0.89832402234636877</v>
      </c>
      <c r="W35" s="66">
        <v>83</v>
      </c>
      <c r="X35" s="68">
        <f t="shared" si="10"/>
        <v>1.1128491620111733</v>
      </c>
      <c r="Z35" s="55">
        <f>cálculos!O35</f>
        <v>6</v>
      </c>
      <c r="AA35" s="56">
        <f t="shared" si="11"/>
        <v>0.60000000000000009</v>
      </c>
      <c r="AB35" s="55">
        <f>cálculos!P35</f>
        <v>2</v>
      </c>
      <c r="AC35" s="56">
        <f t="shared" si="12"/>
        <v>0.5</v>
      </c>
    </row>
    <row r="36" spans="1:29" x14ac:dyDescent="0.25">
      <c r="A36" s="66" t="s">
        <v>2</v>
      </c>
      <c r="B36" s="66" t="s">
        <v>40</v>
      </c>
      <c r="C36" s="67">
        <v>142</v>
      </c>
      <c r="D36" s="67">
        <f t="shared" si="0"/>
        <v>59.166666666666671</v>
      </c>
      <c r="E36" s="66">
        <v>50</v>
      </c>
      <c r="F36" s="68">
        <f t="shared" si="1"/>
        <v>0.84507042253521125</v>
      </c>
      <c r="G36" s="66">
        <v>62</v>
      </c>
      <c r="H36" s="68">
        <f t="shared" si="2"/>
        <v>1.0478873239436619</v>
      </c>
      <c r="I36" s="66">
        <v>62</v>
      </c>
      <c r="J36" s="68">
        <f t="shared" si="3"/>
        <v>1.0478873239436619</v>
      </c>
      <c r="K36" s="66">
        <v>64</v>
      </c>
      <c r="L36" s="68">
        <f t="shared" si="4"/>
        <v>1.0816901408450703</v>
      </c>
      <c r="M36" s="66">
        <v>66</v>
      </c>
      <c r="N36" s="68">
        <f t="shared" si="5"/>
        <v>1.1154929577464787</v>
      </c>
      <c r="O36" s="66">
        <v>62</v>
      </c>
      <c r="P36" s="68">
        <f t="shared" si="6"/>
        <v>1.0478873239436619</v>
      </c>
      <c r="Q36" s="66">
        <v>63</v>
      </c>
      <c r="R36" s="68">
        <f t="shared" si="7"/>
        <v>1.0647887323943661</v>
      </c>
      <c r="S36" s="66">
        <v>55</v>
      </c>
      <c r="T36" s="68">
        <f t="shared" si="8"/>
        <v>0.92957746478873227</v>
      </c>
      <c r="U36" s="66">
        <v>59</v>
      </c>
      <c r="V36" s="68">
        <f t="shared" si="9"/>
        <v>0.99718309859154919</v>
      </c>
      <c r="W36" s="66">
        <v>57</v>
      </c>
      <c r="X36" s="68">
        <f t="shared" si="10"/>
        <v>0.96338028169014078</v>
      </c>
      <c r="Z36" s="55">
        <f>cálculos!O36</f>
        <v>8</v>
      </c>
      <c r="AA36" s="56">
        <f t="shared" si="11"/>
        <v>0.8</v>
      </c>
      <c r="AB36" s="55">
        <f>cálculos!P36</f>
        <v>4</v>
      </c>
      <c r="AC36" s="56">
        <f t="shared" si="12"/>
        <v>1</v>
      </c>
    </row>
    <row r="37" spans="1:29" x14ac:dyDescent="0.25">
      <c r="A37" s="66" t="s">
        <v>5</v>
      </c>
      <c r="B37" s="66" t="s">
        <v>41</v>
      </c>
      <c r="C37" s="67">
        <v>556</v>
      </c>
      <c r="D37" s="67">
        <f t="shared" si="0"/>
        <v>231.66666666666669</v>
      </c>
      <c r="E37" s="66">
        <v>130</v>
      </c>
      <c r="F37" s="68">
        <f t="shared" si="1"/>
        <v>0.5611510791366906</v>
      </c>
      <c r="G37" s="66">
        <v>190</v>
      </c>
      <c r="H37" s="68">
        <f t="shared" si="2"/>
        <v>0.82014388489208623</v>
      </c>
      <c r="I37" s="66">
        <v>186</v>
      </c>
      <c r="J37" s="68">
        <f t="shared" si="3"/>
        <v>0.80287769784172658</v>
      </c>
      <c r="K37" s="66">
        <v>203</v>
      </c>
      <c r="L37" s="68">
        <f t="shared" si="4"/>
        <v>0.87625899280575537</v>
      </c>
      <c r="M37" s="66">
        <v>196</v>
      </c>
      <c r="N37" s="68">
        <f t="shared" si="5"/>
        <v>0.84604316546762581</v>
      </c>
      <c r="O37" s="66">
        <v>178</v>
      </c>
      <c r="P37" s="68">
        <f t="shared" si="6"/>
        <v>0.76834532374100717</v>
      </c>
      <c r="Q37" s="66">
        <v>139</v>
      </c>
      <c r="R37" s="68">
        <f t="shared" si="7"/>
        <v>0.6</v>
      </c>
      <c r="S37" s="66">
        <v>150</v>
      </c>
      <c r="T37" s="68">
        <f t="shared" si="8"/>
        <v>0.64748201438848918</v>
      </c>
      <c r="U37" s="66">
        <v>170</v>
      </c>
      <c r="V37" s="68">
        <f t="shared" si="9"/>
        <v>0.73381294964028776</v>
      </c>
      <c r="W37" s="66">
        <v>108</v>
      </c>
      <c r="X37" s="68">
        <f t="shared" si="10"/>
        <v>0.4661870503597122</v>
      </c>
      <c r="Z37" s="55">
        <f>cálculos!O37</f>
        <v>0</v>
      </c>
      <c r="AA37" s="56">
        <f t="shared" si="11"/>
        <v>0</v>
      </c>
      <c r="AB37" s="55">
        <f>cálculos!P37</f>
        <v>0</v>
      </c>
      <c r="AC37" s="56">
        <f t="shared" si="12"/>
        <v>0</v>
      </c>
    </row>
    <row r="38" spans="1:29" x14ac:dyDescent="0.25">
      <c r="A38" s="66" t="s">
        <v>2</v>
      </c>
      <c r="B38" s="66" t="s">
        <v>42</v>
      </c>
      <c r="C38" s="67">
        <v>104</v>
      </c>
      <c r="D38" s="67">
        <f t="shared" si="0"/>
        <v>43.333333333333329</v>
      </c>
      <c r="E38" s="66">
        <v>26</v>
      </c>
      <c r="F38" s="68">
        <f t="shared" si="1"/>
        <v>0.60000000000000009</v>
      </c>
      <c r="G38" s="66">
        <v>37</v>
      </c>
      <c r="H38" s="68">
        <f t="shared" si="2"/>
        <v>0.85384615384615392</v>
      </c>
      <c r="I38" s="66">
        <v>37</v>
      </c>
      <c r="J38" s="68">
        <f t="shared" si="3"/>
        <v>0.85384615384615392</v>
      </c>
      <c r="K38" s="66">
        <v>36</v>
      </c>
      <c r="L38" s="68">
        <f t="shared" si="4"/>
        <v>0.83076923076923082</v>
      </c>
      <c r="M38" s="66">
        <v>39</v>
      </c>
      <c r="N38" s="68">
        <f t="shared" si="5"/>
        <v>0.90000000000000013</v>
      </c>
      <c r="O38" s="66">
        <v>37</v>
      </c>
      <c r="P38" s="68">
        <f t="shared" si="6"/>
        <v>0.85384615384615392</v>
      </c>
      <c r="Q38" s="66">
        <v>35</v>
      </c>
      <c r="R38" s="68">
        <f t="shared" si="7"/>
        <v>0.80769230769230782</v>
      </c>
      <c r="S38" s="66">
        <v>25</v>
      </c>
      <c r="T38" s="68">
        <f t="shared" si="8"/>
        <v>0.57692307692307698</v>
      </c>
      <c r="U38" s="66">
        <v>35</v>
      </c>
      <c r="V38" s="68">
        <f t="shared" si="9"/>
        <v>0.80769230769230782</v>
      </c>
      <c r="W38" s="66">
        <v>23</v>
      </c>
      <c r="X38" s="68">
        <f t="shared" si="10"/>
        <v>0.53076923076923088</v>
      </c>
      <c r="Z38" s="55">
        <f>cálculos!O38</f>
        <v>1</v>
      </c>
      <c r="AA38" s="56">
        <f t="shared" si="11"/>
        <v>0.1</v>
      </c>
      <c r="AB38" s="55">
        <f>cálculos!P38</f>
        <v>0</v>
      </c>
      <c r="AC38" s="56">
        <f t="shared" si="12"/>
        <v>0</v>
      </c>
    </row>
    <row r="39" spans="1:29" x14ac:dyDescent="0.25">
      <c r="A39" s="66" t="s">
        <v>5</v>
      </c>
      <c r="B39" s="66" t="s">
        <v>43</v>
      </c>
      <c r="C39" s="67">
        <v>446</v>
      </c>
      <c r="D39" s="67">
        <f t="shared" si="0"/>
        <v>185.83333333333331</v>
      </c>
      <c r="E39" s="66">
        <v>145</v>
      </c>
      <c r="F39" s="68">
        <f t="shared" si="1"/>
        <v>0.78026905829596416</v>
      </c>
      <c r="G39" s="66">
        <v>142</v>
      </c>
      <c r="H39" s="68">
        <f t="shared" si="2"/>
        <v>0.76412556053811664</v>
      </c>
      <c r="I39" s="66">
        <v>141</v>
      </c>
      <c r="J39" s="68">
        <f t="shared" si="3"/>
        <v>0.75874439461883414</v>
      </c>
      <c r="K39" s="66">
        <v>151</v>
      </c>
      <c r="L39" s="68">
        <f t="shared" si="4"/>
        <v>0.8125560538116593</v>
      </c>
      <c r="M39" s="66">
        <v>150</v>
      </c>
      <c r="N39" s="68">
        <f t="shared" si="5"/>
        <v>0.80717488789237679</v>
      </c>
      <c r="O39" s="66">
        <v>145</v>
      </c>
      <c r="P39" s="68">
        <f t="shared" si="6"/>
        <v>0.78026905829596416</v>
      </c>
      <c r="Q39" s="66">
        <v>148</v>
      </c>
      <c r="R39" s="68">
        <f t="shared" si="7"/>
        <v>0.79641255605381178</v>
      </c>
      <c r="S39" s="66">
        <v>154</v>
      </c>
      <c r="T39" s="68">
        <f t="shared" si="8"/>
        <v>0.82869955156950681</v>
      </c>
      <c r="U39" s="66">
        <v>141</v>
      </c>
      <c r="V39" s="68">
        <f t="shared" si="9"/>
        <v>0.75874439461883414</v>
      </c>
      <c r="W39" s="66">
        <v>158</v>
      </c>
      <c r="X39" s="68">
        <f t="shared" si="10"/>
        <v>0.85022421524663683</v>
      </c>
      <c r="Z39" s="55">
        <f>cálculos!O39</f>
        <v>0</v>
      </c>
      <c r="AA39" s="56">
        <f t="shared" si="11"/>
        <v>0</v>
      </c>
      <c r="AB39" s="55">
        <f>cálculos!P39</f>
        <v>0</v>
      </c>
      <c r="AC39" s="56">
        <f t="shared" si="12"/>
        <v>0</v>
      </c>
    </row>
    <row r="40" spans="1:29" x14ac:dyDescent="0.25">
      <c r="A40" s="66" t="s">
        <v>3</v>
      </c>
      <c r="B40" s="66" t="s">
        <v>44</v>
      </c>
      <c r="C40" s="67">
        <v>455</v>
      </c>
      <c r="D40" s="67">
        <f t="shared" si="0"/>
        <v>189.58333333333331</v>
      </c>
      <c r="E40" s="66">
        <v>144</v>
      </c>
      <c r="F40" s="68">
        <f t="shared" si="1"/>
        <v>0.75956043956043962</v>
      </c>
      <c r="G40" s="66">
        <v>191</v>
      </c>
      <c r="H40" s="68">
        <f t="shared" si="2"/>
        <v>1.0074725274725276</v>
      </c>
      <c r="I40" s="66">
        <v>198</v>
      </c>
      <c r="J40" s="68">
        <f t="shared" si="3"/>
        <v>1.0443956043956044</v>
      </c>
      <c r="K40" s="66">
        <v>206</v>
      </c>
      <c r="L40" s="68">
        <f t="shared" si="4"/>
        <v>1.0865934065934066</v>
      </c>
      <c r="M40" s="66">
        <v>199</v>
      </c>
      <c r="N40" s="68">
        <f t="shared" si="5"/>
        <v>1.0496703296703298</v>
      </c>
      <c r="O40" s="66">
        <v>189</v>
      </c>
      <c r="P40" s="68">
        <f t="shared" si="6"/>
        <v>0.99692307692307702</v>
      </c>
      <c r="Q40" s="66">
        <v>167</v>
      </c>
      <c r="R40" s="68">
        <f t="shared" si="7"/>
        <v>0.88087912087912101</v>
      </c>
      <c r="S40" s="66">
        <v>180</v>
      </c>
      <c r="T40" s="68">
        <f t="shared" si="8"/>
        <v>0.94945054945054952</v>
      </c>
      <c r="U40" s="66">
        <v>212</v>
      </c>
      <c r="V40" s="68">
        <f t="shared" si="9"/>
        <v>1.1182417582417583</v>
      </c>
      <c r="W40" s="66">
        <v>157</v>
      </c>
      <c r="X40" s="68">
        <f t="shared" si="10"/>
        <v>0.82813186813186823</v>
      </c>
      <c r="Z40" s="55">
        <f>cálculos!O40</f>
        <v>6</v>
      </c>
      <c r="AA40" s="56">
        <f t="shared" si="11"/>
        <v>0.60000000000000009</v>
      </c>
      <c r="AB40" s="55">
        <f>cálculos!P40</f>
        <v>4</v>
      </c>
      <c r="AC40" s="56">
        <f t="shared" si="12"/>
        <v>1</v>
      </c>
    </row>
    <row r="41" spans="1:29" x14ac:dyDescent="0.25">
      <c r="A41" s="66" t="s">
        <v>5</v>
      </c>
      <c r="B41" s="66" t="s">
        <v>45</v>
      </c>
      <c r="C41" s="67">
        <v>150</v>
      </c>
      <c r="D41" s="67">
        <f t="shared" si="0"/>
        <v>62.5</v>
      </c>
      <c r="E41" s="66">
        <v>20</v>
      </c>
      <c r="F41" s="68">
        <f t="shared" si="1"/>
        <v>0.32</v>
      </c>
      <c r="G41" s="66">
        <v>63</v>
      </c>
      <c r="H41" s="68">
        <f t="shared" si="2"/>
        <v>1.008</v>
      </c>
      <c r="I41" s="66">
        <v>66</v>
      </c>
      <c r="J41" s="68">
        <f t="shared" si="3"/>
        <v>1.056</v>
      </c>
      <c r="K41" s="66">
        <v>60</v>
      </c>
      <c r="L41" s="68">
        <f t="shared" si="4"/>
        <v>0.96</v>
      </c>
      <c r="M41" s="66">
        <v>56</v>
      </c>
      <c r="N41" s="68">
        <f t="shared" si="5"/>
        <v>0.89600000000000002</v>
      </c>
      <c r="O41" s="66">
        <v>59</v>
      </c>
      <c r="P41" s="68">
        <f t="shared" si="6"/>
        <v>0.94399999999999995</v>
      </c>
      <c r="Q41" s="66">
        <v>56</v>
      </c>
      <c r="R41" s="68">
        <f t="shared" si="7"/>
        <v>0.89600000000000002</v>
      </c>
      <c r="S41" s="66">
        <v>54</v>
      </c>
      <c r="T41" s="68">
        <f t="shared" si="8"/>
        <v>0.86399999999999999</v>
      </c>
      <c r="U41" s="66">
        <v>46</v>
      </c>
      <c r="V41" s="68">
        <f t="shared" si="9"/>
        <v>0.73599999999999999</v>
      </c>
      <c r="W41" s="66">
        <v>56</v>
      </c>
      <c r="X41" s="68">
        <f t="shared" si="10"/>
        <v>0.89600000000000002</v>
      </c>
      <c r="Z41" s="55">
        <f>cálculos!O41</f>
        <v>3</v>
      </c>
      <c r="AA41" s="56">
        <f t="shared" si="11"/>
        <v>0.30000000000000004</v>
      </c>
      <c r="AB41" s="55">
        <f>cálculos!P41</f>
        <v>3</v>
      </c>
      <c r="AC41" s="56">
        <f t="shared" si="12"/>
        <v>0.75</v>
      </c>
    </row>
    <row r="42" spans="1:29" x14ac:dyDescent="0.25">
      <c r="A42" s="66" t="s">
        <v>2</v>
      </c>
      <c r="B42" s="66" t="s">
        <v>46</v>
      </c>
      <c r="C42" s="67">
        <v>160</v>
      </c>
      <c r="D42" s="67">
        <f t="shared" si="0"/>
        <v>66.666666666666671</v>
      </c>
      <c r="E42" s="66">
        <v>67</v>
      </c>
      <c r="F42" s="68">
        <f t="shared" si="1"/>
        <v>1.0049999999999999</v>
      </c>
      <c r="G42" s="66">
        <v>54</v>
      </c>
      <c r="H42" s="68">
        <f t="shared" si="2"/>
        <v>0.80999999999999994</v>
      </c>
      <c r="I42" s="66">
        <v>53</v>
      </c>
      <c r="J42" s="68">
        <f t="shared" si="3"/>
        <v>0.79499999999999993</v>
      </c>
      <c r="K42" s="66">
        <v>64</v>
      </c>
      <c r="L42" s="68">
        <f t="shared" si="4"/>
        <v>0.96</v>
      </c>
      <c r="M42" s="66">
        <v>61</v>
      </c>
      <c r="N42" s="68">
        <f t="shared" si="5"/>
        <v>0.91499999999999992</v>
      </c>
      <c r="O42" s="66">
        <v>54</v>
      </c>
      <c r="P42" s="68">
        <f t="shared" si="6"/>
        <v>0.80999999999999994</v>
      </c>
      <c r="Q42" s="66">
        <v>65</v>
      </c>
      <c r="R42" s="68">
        <f t="shared" si="7"/>
        <v>0.97499999999999998</v>
      </c>
      <c r="S42" s="66">
        <v>56</v>
      </c>
      <c r="T42" s="68">
        <f t="shared" si="8"/>
        <v>0.84</v>
      </c>
      <c r="U42" s="66">
        <v>63</v>
      </c>
      <c r="V42" s="68">
        <f t="shared" si="9"/>
        <v>0.94499999999999995</v>
      </c>
      <c r="W42" s="66">
        <v>58</v>
      </c>
      <c r="X42" s="68">
        <f t="shared" si="10"/>
        <v>0.86999999999999988</v>
      </c>
      <c r="Z42" s="55">
        <f>cálculos!O42</f>
        <v>4</v>
      </c>
      <c r="AA42" s="56">
        <f t="shared" si="11"/>
        <v>0.4</v>
      </c>
      <c r="AB42" s="55">
        <f>cálculos!P42</f>
        <v>1</v>
      </c>
      <c r="AC42" s="56">
        <f t="shared" si="12"/>
        <v>0.25</v>
      </c>
    </row>
    <row r="43" spans="1:29" x14ac:dyDescent="0.25">
      <c r="A43" s="66" t="s">
        <v>2</v>
      </c>
      <c r="B43" s="66" t="s">
        <v>47</v>
      </c>
      <c r="C43" s="67">
        <v>96</v>
      </c>
      <c r="D43" s="67">
        <f t="shared" si="0"/>
        <v>40</v>
      </c>
      <c r="E43" s="66">
        <v>54</v>
      </c>
      <c r="F43" s="68">
        <f t="shared" si="1"/>
        <v>1.35</v>
      </c>
      <c r="G43" s="66">
        <v>29</v>
      </c>
      <c r="H43" s="68">
        <f t="shared" si="2"/>
        <v>0.72499999999999998</v>
      </c>
      <c r="I43" s="66">
        <v>29</v>
      </c>
      <c r="J43" s="68">
        <f t="shared" si="3"/>
        <v>0.72499999999999998</v>
      </c>
      <c r="K43" s="66">
        <v>42</v>
      </c>
      <c r="L43" s="68">
        <f t="shared" si="4"/>
        <v>1.05</v>
      </c>
      <c r="M43" s="66">
        <v>42</v>
      </c>
      <c r="N43" s="68">
        <f t="shared" si="5"/>
        <v>1.05</v>
      </c>
      <c r="O43" s="66">
        <v>34</v>
      </c>
      <c r="P43" s="68">
        <f t="shared" si="6"/>
        <v>0.85</v>
      </c>
      <c r="Q43" s="66">
        <v>42</v>
      </c>
      <c r="R43" s="68">
        <f t="shared" si="7"/>
        <v>1.05</v>
      </c>
      <c r="S43" s="66">
        <v>33</v>
      </c>
      <c r="T43" s="68">
        <f t="shared" si="8"/>
        <v>0.82499999999999996</v>
      </c>
      <c r="U43" s="66">
        <v>45</v>
      </c>
      <c r="V43" s="68">
        <f t="shared" si="9"/>
        <v>1.125</v>
      </c>
      <c r="W43" s="66">
        <v>37</v>
      </c>
      <c r="X43" s="68">
        <f t="shared" si="10"/>
        <v>0.92500000000000004</v>
      </c>
      <c r="Z43" s="55">
        <f>cálculos!O43</f>
        <v>5</v>
      </c>
      <c r="AA43" s="56">
        <f t="shared" si="11"/>
        <v>0.5</v>
      </c>
      <c r="AB43" s="55">
        <f>cálculos!P43</f>
        <v>2</v>
      </c>
      <c r="AC43" s="56">
        <f t="shared" si="12"/>
        <v>0.5</v>
      </c>
    </row>
    <row r="44" spans="1:29" x14ac:dyDescent="0.25">
      <c r="A44" s="66" t="s">
        <v>4</v>
      </c>
      <c r="B44" s="66" t="s">
        <v>48</v>
      </c>
      <c r="C44" s="67">
        <v>2612</v>
      </c>
      <c r="D44" s="67">
        <f t="shared" si="0"/>
        <v>1088.3333333333333</v>
      </c>
      <c r="E44" s="66">
        <v>859</v>
      </c>
      <c r="F44" s="68">
        <f t="shared" si="1"/>
        <v>0.78928024502297101</v>
      </c>
      <c r="G44" s="66">
        <v>868</v>
      </c>
      <c r="H44" s="68">
        <f t="shared" si="2"/>
        <v>0.79754977029096485</v>
      </c>
      <c r="I44" s="66">
        <v>860</v>
      </c>
      <c r="J44" s="68">
        <f t="shared" si="3"/>
        <v>0.79019908116385917</v>
      </c>
      <c r="K44" s="66">
        <v>897</v>
      </c>
      <c r="L44" s="68">
        <f t="shared" si="4"/>
        <v>0.82419601837672285</v>
      </c>
      <c r="M44" s="66">
        <v>880</v>
      </c>
      <c r="N44" s="68">
        <f t="shared" si="5"/>
        <v>0.80857580398162332</v>
      </c>
      <c r="O44" s="66">
        <v>910</v>
      </c>
      <c r="P44" s="68">
        <f t="shared" si="6"/>
        <v>0.83614088820826959</v>
      </c>
      <c r="Q44" s="66">
        <v>849</v>
      </c>
      <c r="R44" s="68">
        <f t="shared" si="7"/>
        <v>0.78009188361408888</v>
      </c>
      <c r="S44" s="66">
        <v>857</v>
      </c>
      <c r="T44" s="68">
        <f t="shared" si="8"/>
        <v>0.78744257274119456</v>
      </c>
      <c r="U44" s="66">
        <v>883</v>
      </c>
      <c r="V44" s="68">
        <f t="shared" si="9"/>
        <v>0.81133231240428794</v>
      </c>
      <c r="W44" s="66">
        <v>815</v>
      </c>
      <c r="X44" s="68">
        <f t="shared" si="10"/>
        <v>0.74885145482388982</v>
      </c>
      <c r="Z44" s="55">
        <f>cálculos!O44</f>
        <v>0</v>
      </c>
      <c r="AA44" s="56">
        <f t="shared" si="11"/>
        <v>0</v>
      </c>
      <c r="AB44" s="55">
        <f>cálculos!P44</f>
        <v>0</v>
      </c>
      <c r="AC44" s="56">
        <f t="shared" si="12"/>
        <v>0</v>
      </c>
    </row>
    <row r="45" spans="1:29" x14ac:dyDescent="0.25">
      <c r="A45" s="66" t="s">
        <v>4</v>
      </c>
      <c r="B45" s="66" t="s">
        <v>49</v>
      </c>
      <c r="C45" s="67">
        <v>174</v>
      </c>
      <c r="D45" s="67">
        <f t="shared" si="0"/>
        <v>72.5</v>
      </c>
      <c r="E45" s="66">
        <v>52</v>
      </c>
      <c r="F45" s="68">
        <f t="shared" si="1"/>
        <v>0.71724137931034482</v>
      </c>
      <c r="G45" s="66">
        <v>62</v>
      </c>
      <c r="H45" s="68">
        <f t="shared" si="2"/>
        <v>0.85517241379310349</v>
      </c>
      <c r="I45" s="66">
        <v>61</v>
      </c>
      <c r="J45" s="68">
        <f t="shared" si="3"/>
        <v>0.8413793103448276</v>
      </c>
      <c r="K45" s="66">
        <v>68</v>
      </c>
      <c r="L45" s="68">
        <f t="shared" si="4"/>
        <v>0.93793103448275861</v>
      </c>
      <c r="M45" s="66">
        <v>66</v>
      </c>
      <c r="N45" s="68">
        <f t="shared" si="5"/>
        <v>0.91034482758620694</v>
      </c>
      <c r="O45" s="66">
        <v>63</v>
      </c>
      <c r="P45" s="68">
        <f t="shared" si="6"/>
        <v>0.86896551724137927</v>
      </c>
      <c r="Q45" s="66">
        <v>57</v>
      </c>
      <c r="R45" s="68">
        <f t="shared" si="7"/>
        <v>0.78620689655172415</v>
      </c>
      <c r="S45" s="66">
        <v>62</v>
      </c>
      <c r="T45" s="68">
        <f t="shared" si="8"/>
        <v>0.85517241379310349</v>
      </c>
      <c r="U45" s="66">
        <v>59</v>
      </c>
      <c r="V45" s="68">
        <f t="shared" si="9"/>
        <v>0.81379310344827582</v>
      </c>
      <c r="W45" s="66">
        <v>62</v>
      </c>
      <c r="X45" s="68">
        <f t="shared" si="10"/>
        <v>0.85517241379310349</v>
      </c>
      <c r="Z45" s="55">
        <f>cálculos!O45</f>
        <v>1</v>
      </c>
      <c r="AA45" s="56">
        <f t="shared" si="11"/>
        <v>0.1</v>
      </c>
      <c r="AB45" s="55">
        <f>cálculos!P45</f>
        <v>0</v>
      </c>
      <c r="AC45" s="56">
        <f t="shared" si="12"/>
        <v>0</v>
      </c>
    </row>
    <row r="46" spans="1:29" x14ac:dyDescent="0.25">
      <c r="A46" s="66" t="s">
        <v>5</v>
      </c>
      <c r="B46" s="66" t="s">
        <v>50</v>
      </c>
      <c r="C46" s="67">
        <v>539</v>
      </c>
      <c r="D46" s="67">
        <f t="shared" si="0"/>
        <v>224.58333333333331</v>
      </c>
      <c r="E46" s="66">
        <v>169</v>
      </c>
      <c r="F46" s="68">
        <f t="shared" si="1"/>
        <v>0.75250463821892399</v>
      </c>
      <c r="G46" s="66">
        <v>206</v>
      </c>
      <c r="H46" s="68">
        <f t="shared" si="2"/>
        <v>0.91725417439703161</v>
      </c>
      <c r="I46" s="66">
        <v>213</v>
      </c>
      <c r="J46" s="68">
        <f t="shared" si="3"/>
        <v>0.94842300556586279</v>
      </c>
      <c r="K46" s="66">
        <v>210</v>
      </c>
      <c r="L46" s="68">
        <f t="shared" si="4"/>
        <v>0.93506493506493515</v>
      </c>
      <c r="M46" s="66">
        <v>211</v>
      </c>
      <c r="N46" s="68">
        <f t="shared" si="5"/>
        <v>0.93951762523191107</v>
      </c>
      <c r="O46" s="66">
        <v>206</v>
      </c>
      <c r="P46" s="68">
        <f t="shared" si="6"/>
        <v>0.91725417439703161</v>
      </c>
      <c r="Q46" s="66">
        <v>172</v>
      </c>
      <c r="R46" s="68">
        <f t="shared" si="7"/>
        <v>0.76586270871985163</v>
      </c>
      <c r="S46" s="66">
        <v>201</v>
      </c>
      <c r="T46" s="68">
        <f t="shared" si="8"/>
        <v>0.89499072356215226</v>
      </c>
      <c r="U46" s="66">
        <v>224</v>
      </c>
      <c r="V46" s="68">
        <f t="shared" si="9"/>
        <v>0.99740259740259751</v>
      </c>
      <c r="W46" s="66">
        <v>181</v>
      </c>
      <c r="X46" s="68">
        <f t="shared" si="10"/>
        <v>0.80593692022263452</v>
      </c>
      <c r="Z46" s="55">
        <f>cálculos!O46</f>
        <v>2</v>
      </c>
      <c r="AA46" s="56">
        <f t="shared" si="11"/>
        <v>0.2</v>
      </c>
      <c r="AB46" s="55">
        <f>cálculos!P46</f>
        <v>1</v>
      </c>
      <c r="AC46" s="56">
        <f t="shared" si="12"/>
        <v>0.25</v>
      </c>
    </row>
    <row r="47" spans="1:29" x14ac:dyDescent="0.25">
      <c r="A47" s="66" t="s">
        <v>2</v>
      </c>
      <c r="B47" s="66" t="s">
        <v>51</v>
      </c>
      <c r="C47" s="67">
        <v>249</v>
      </c>
      <c r="D47" s="67">
        <f t="shared" si="0"/>
        <v>103.75</v>
      </c>
      <c r="E47" s="66">
        <v>37</v>
      </c>
      <c r="F47" s="68">
        <f t="shared" si="1"/>
        <v>0.3566265060240964</v>
      </c>
      <c r="G47" s="66">
        <v>80</v>
      </c>
      <c r="H47" s="68">
        <f t="shared" si="2"/>
        <v>0.77108433734939763</v>
      </c>
      <c r="I47" s="66">
        <v>80</v>
      </c>
      <c r="J47" s="68">
        <f t="shared" si="3"/>
        <v>0.77108433734939763</v>
      </c>
      <c r="K47" s="66">
        <v>79</v>
      </c>
      <c r="L47" s="68">
        <f t="shared" si="4"/>
        <v>0.76144578313253009</v>
      </c>
      <c r="M47" s="66">
        <v>75</v>
      </c>
      <c r="N47" s="68">
        <f t="shared" si="5"/>
        <v>0.72289156626506024</v>
      </c>
      <c r="O47" s="66">
        <v>75</v>
      </c>
      <c r="P47" s="68">
        <f t="shared" si="6"/>
        <v>0.72289156626506024</v>
      </c>
      <c r="Q47" s="66">
        <v>77</v>
      </c>
      <c r="R47" s="68">
        <f t="shared" si="7"/>
        <v>0.74216867469879522</v>
      </c>
      <c r="S47" s="66">
        <v>114</v>
      </c>
      <c r="T47" s="68">
        <f t="shared" si="8"/>
        <v>1.0987951807228915</v>
      </c>
      <c r="U47" s="66">
        <v>104</v>
      </c>
      <c r="V47" s="68">
        <f t="shared" si="9"/>
        <v>1.0024096385542169</v>
      </c>
      <c r="W47" s="66">
        <v>93</v>
      </c>
      <c r="X47" s="68">
        <f t="shared" si="10"/>
        <v>0.89638554216867472</v>
      </c>
      <c r="Z47" s="55">
        <f>cálculos!O47</f>
        <v>2</v>
      </c>
      <c r="AA47" s="56">
        <f t="shared" si="11"/>
        <v>0.2</v>
      </c>
      <c r="AB47" s="55">
        <f>cálculos!P47</f>
        <v>1</v>
      </c>
      <c r="AC47" s="56">
        <f t="shared" si="12"/>
        <v>0.25</v>
      </c>
    </row>
    <row r="48" spans="1:29" x14ac:dyDescent="0.25">
      <c r="A48" s="66" t="s">
        <v>4</v>
      </c>
      <c r="B48" s="66" t="s">
        <v>52</v>
      </c>
      <c r="C48" s="67">
        <v>146</v>
      </c>
      <c r="D48" s="67">
        <f t="shared" si="0"/>
        <v>60.833333333333329</v>
      </c>
      <c r="E48" s="66">
        <v>22</v>
      </c>
      <c r="F48" s="68">
        <f t="shared" si="1"/>
        <v>0.36164383561643837</v>
      </c>
      <c r="G48" s="66">
        <v>47</v>
      </c>
      <c r="H48" s="68">
        <f t="shared" si="2"/>
        <v>0.77260273972602744</v>
      </c>
      <c r="I48" s="66">
        <v>47</v>
      </c>
      <c r="J48" s="68">
        <f t="shared" si="3"/>
        <v>0.77260273972602744</v>
      </c>
      <c r="K48" s="66">
        <v>58</v>
      </c>
      <c r="L48" s="68">
        <f t="shared" si="4"/>
        <v>0.95342465753424666</v>
      </c>
      <c r="M48" s="66">
        <v>57</v>
      </c>
      <c r="N48" s="68">
        <f t="shared" si="5"/>
        <v>0.93698630136986305</v>
      </c>
      <c r="O48" s="66">
        <v>51</v>
      </c>
      <c r="P48" s="68">
        <f t="shared" si="6"/>
        <v>0.83835616438356175</v>
      </c>
      <c r="Q48" s="66">
        <v>63</v>
      </c>
      <c r="R48" s="68">
        <f t="shared" si="7"/>
        <v>1.0356164383561646</v>
      </c>
      <c r="S48" s="66">
        <v>64</v>
      </c>
      <c r="T48" s="68">
        <f t="shared" si="8"/>
        <v>1.0520547945205481</v>
      </c>
      <c r="U48" s="66">
        <v>65</v>
      </c>
      <c r="V48" s="68">
        <f t="shared" si="9"/>
        <v>1.0684931506849316</v>
      </c>
      <c r="W48" s="66">
        <v>63</v>
      </c>
      <c r="X48" s="68">
        <f t="shared" si="10"/>
        <v>1.0356164383561646</v>
      </c>
      <c r="Z48" s="55">
        <f>cálculos!O48</f>
        <v>6</v>
      </c>
      <c r="AA48" s="56">
        <f t="shared" si="11"/>
        <v>0.60000000000000009</v>
      </c>
      <c r="AB48" s="55">
        <f>cálculos!P48</f>
        <v>2</v>
      </c>
      <c r="AC48" s="56">
        <f t="shared" si="12"/>
        <v>0.5</v>
      </c>
    </row>
    <row r="49" spans="1:29" x14ac:dyDescent="0.25">
      <c r="A49" s="66" t="s">
        <v>5</v>
      </c>
      <c r="B49" s="66" t="s">
        <v>53</v>
      </c>
      <c r="C49" s="67">
        <v>307</v>
      </c>
      <c r="D49" s="67">
        <f t="shared" si="0"/>
        <v>127.91666666666666</v>
      </c>
      <c r="E49" s="66">
        <v>45</v>
      </c>
      <c r="F49" s="68">
        <f t="shared" si="1"/>
        <v>0.35179153094462545</v>
      </c>
      <c r="G49" s="66">
        <v>92</v>
      </c>
      <c r="H49" s="68">
        <f t="shared" si="2"/>
        <v>0.71921824104234533</v>
      </c>
      <c r="I49" s="66">
        <v>92</v>
      </c>
      <c r="J49" s="68">
        <f t="shared" si="3"/>
        <v>0.71921824104234533</v>
      </c>
      <c r="K49" s="66">
        <v>83</v>
      </c>
      <c r="L49" s="68">
        <f t="shared" si="4"/>
        <v>0.64885993485342019</v>
      </c>
      <c r="M49" s="66">
        <v>81</v>
      </c>
      <c r="N49" s="68">
        <f t="shared" si="5"/>
        <v>0.63322475570032577</v>
      </c>
      <c r="O49" s="66">
        <v>79</v>
      </c>
      <c r="P49" s="68">
        <f t="shared" si="6"/>
        <v>0.61758957654723134</v>
      </c>
      <c r="Q49" s="66">
        <v>102</v>
      </c>
      <c r="R49" s="68">
        <f t="shared" si="7"/>
        <v>0.79739413680781768</v>
      </c>
      <c r="S49" s="66">
        <v>102</v>
      </c>
      <c r="T49" s="68">
        <f t="shared" si="8"/>
        <v>0.79739413680781768</v>
      </c>
      <c r="U49" s="66">
        <v>98</v>
      </c>
      <c r="V49" s="68">
        <f t="shared" si="9"/>
        <v>0.76612377850162872</v>
      </c>
      <c r="W49" s="66">
        <v>100</v>
      </c>
      <c r="X49" s="68">
        <f t="shared" si="10"/>
        <v>0.78175895765472314</v>
      </c>
      <c r="Z49" s="55">
        <f>cálculos!O49</f>
        <v>0</v>
      </c>
      <c r="AA49" s="56">
        <f t="shared" si="11"/>
        <v>0</v>
      </c>
      <c r="AB49" s="55">
        <f>cálculos!P49</f>
        <v>0</v>
      </c>
      <c r="AC49" s="56">
        <f t="shared" si="12"/>
        <v>0</v>
      </c>
    </row>
    <row r="50" spans="1:29" x14ac:dyDescent="0.25">
      <c r="A50" s="66" t="s">
        <v>3</v>
      </c>
      <c r="B50" s="66" t="s">
        <v>54</v>
      </c>
      <c r="C50" s="67">
        <v>254</v>
      </c>
      <c r="D50" s="67">
        <f t="shared" si="0"/>
        <v>105.83333333333334</v>
      </c>
      <c r="E50" s="66">
        <v>61</v>
      </c>
      <c r="F50" s="68">
        <f t="shared" si="1"/>
        <v>0.57637795275590542</v>
      </c>
      <c r="G50" s="66">
        <v>118</v>
      </c>
      <c r="H50" s="68">
        <f t="shared" si="2"/>
        <v>1.1149606299212598</v>
      </c>
      <c r="I50" s="66">
        <v>119</v>
      </c>
      <c r="J50" s="68">
        <f t="shared" si="3"/>
        <v>1.1244094488188976</v>
      </c>
      <c r="K50" s="66">
        <v>113</v>
      </c>
      <c r="L50" s="68">
        <f t="shared" si="4"/>
        <v>1.0677165354330709</v>
      </c>
      <c r="M50" s="66">
        <v>111</v>
      </c>
      <c r="N50" s="68">
        <f t="shared" si="5"/>
        <v>1.0488188976377952</v>
      </c>
      <c r="O50" s="66">
        <v>100</v>
      </c>
      <c r="P50" s="68">
        <f t="shared" si="6"/>
        <v>0.9448818897637794</v>
      </c>
      <c r="Q50" s="66">
        <v>111</v>
      </c>
      <c r="R50" s="68">
        <f t="shared" si="7"/>
        <v>1.0488188976377952</v>
      </c>
      <c r="S50" s="66">
        <v>116</v>
      </c>
      <c r="T50" s="68">
        <f t="shared" si="8"/>
        <v>1.0960629921259841</v>
      </c>
      <c r="U50" s="66">
        <v>111</v>
      </c>
      <c r="V50" s="68">
        <f t="shared" si="9"/>
        <v>1.0488188976377952</v>
      </c>
      <c r="W50" s="66">
        <v>106</v>
      </c>
      <c r="X50" s="68">
        <f t="shared" si="10"/>
        <v>1.0015748031496061</v>
      </c>
      <c r="Z50" s="55">
        <f>cálculos!O50</f>
        <v>8</v>
      </c>
      <c r="AA50" s="56">
        <f t="shared" si="11"/>
        <v>0.8</v>
      </c>
      <c r="AB50" s="55">
        <f>cálculos!P50</f>
        <v>4</v>
      </c>
      <c r="AC50" s="56">
        <f t="shared" si="12"/>
        <v>1</v>
      </c>
    </row>
    <row r="51" spans="1:29" x14ac:dyDescent="0.25">
      <c r="A51" s="66" t="s">
        <v>3</v>
      </c>
      <c r="B51" s="66" t="s">
        <v>55</v>
      </c>
      <c r="C51" s="67">
        <v>87</v>
      </c>
      <c r="D51" s="67">
        <f t="shared" si="0"/>
        <v>36.25</v>
      </c>
      <c r="E51" s="66">
        <v>0</v>
      </c>
      <c r="F51" s="68">
        <f t="shared" si="1"/>
        <v>0</v>
      </c>
      <c r="G51" s="66">
        <v>18</v>
      </c>
      <c r="H51" s="68">
        <f t="shared" si="2"/>
        <v>0.49655172413793103</v>
      </c>
      <c r="I51" s="66">
        <v>18</v>
      </c>
      <c r="J51" s="68">
        <f t="shared" si="3"/>
        <v>0.49655172413793103</v>
      </c>
      <c r="K51" s="66">
        <v>21</v>
      </c>
      <c r="L51" s="68">
        <f t="shared" si="4"/>
        <v>0.57931034482758625</v>
      </c>
      <c r="M51" s="66">
        <v>20</v>
      </c>
      <c r="N51" s="68">
        <f t="shared" si="5"/>
        <v>0.55172413793103448</v>
      </c>
      <c r="O51" s="66">
        <v>19</v>
      </c>
      <c r="P51" s="68">
        <f t="shared" si="6"/>
        <v>0.52413793103448281</v>
      </c>
      <c r="Q51" s="66">
        <v>32</v>
      </c>
      <c r="R51" s="68">
        <f t="shared" si="7"/>
        <v>0.88275862068965516</v>
      </c>
      <c r="S51" s="66">
        <v>26</v>
      </c>
      <c r="T51" s="68">
        <f t="shared" si="8"/>
        <v>0.71724137931034482</v>
      </c>
      <c r="U51" s="66">
        <v>35</v>
      </c>
      <c r="V51" s="68">
        <f t="shared" si="9"/>
        <v>0.96551724137931039</v>
      </c>
      <c r="W51" s="66">
        <v>27</v>
      </c>
      <c r="X51" s="68">
        <f t="shared" si="10"/>
        <v>0.7448275862068966</v>
      </c>
      <c r="Z51" s="55">
        <f>cálculos!O51</f>
        <v>1</v>
      </c>
      <c r="AA51" s="56">
        <f t="shared" si="11"/>
        <v>0.1</v>
      </c>
      <c r="AB51" s="55">
        <f>cálculos!P51</f>
        <v>1</v>
      </c>
      <c r="AC51" s="56">
        <f t="shared" si="12"/>
        <v>0.25</v>
      </c>
    </row>
    <row r="52" spans="1:29" x14ac:dyDescent="0.25">
      <c r="A52" s="66" t="s">
        <v>5</v>
      </c>
      <c r="B52" s="66" t="s">
        <v>56</v>
      </c>
      <c r="C52" s="67">
        <v>192</v>
      </c>
      <c r="D52" s="67">
        <f t="shared" si="0"/>
        <v>80</v>
      </c>
      <c r="E52" s="66">
        <v>86</v>
      </c>
      <c r="F52" s="68">
        <f t="shared" si="1"/>
        <v>1.075</v>
      </c>
      <c r="G52" s="66">
        <v>86</v>
      </c>
      <c r="H52" s="68">
        <f t="shared" si="2"/>
        <v>1.075</v>
      </c>
      <c r="I52" s="66">
        <v>86</v>
      </c>
      <c r="J52" s="68">
        <f t="shared" si="3"/>
        <v>1.075</v>
      </c>
      <c r="K52" s="66">
        <v>90</v>
      </c>
      <c r="L52" s="68">
        <f t="shared" si="4"/>
        <v>1.125</v>
      </c>
      <c r="M52" s="66">
        <v>89</v>
      </c>
      <c r="N52" s="68">
        <f t="shared" si="5"/>
        <v>1.1125</v>
      </c>
      <c r="O52" s="66">
        <v>86</v>
      </c>
      <c r="P52" s="68">
        <f t="shared" si="6"/>
        <v>1.075</v>
      </c>
      <c r="Q52" s="66">
        <v>87</v>
      </c>
      <c r="R52" s="68">
        <f t="shared" si="7"/>
        <v>1.0874999999999999</v>
      </c>
      <c r="S52" s="66">
        <v>87</v>
      </c>
      <c r="T52" s="68">
        <f t="shared" si="8"/>
        <v>1.0874999999999999</v>
      </c>
      <c r="U52" s="66">
        <v>75</v>
      </c>
      <c r="V52" s="68">
        <f t="shared" si="9"/>
        <v>0.9375</v>
      </c>
      <c r="W52" s="66">
        <v>89</v>
      </c>
      <c r="X52" s="68">
        <f t="shared" si="10"/>
        <v>1.1125</v>
      </c>
      <c r="Z52" s="55">
        <f>cálculos!O52</f>
        <v>9</v>
      </c>
      <c r="AA52" s="56">
        <f t="shared" si="11"/>
        <v>0.9</v>
      </c>
      <c r="AB52" s="55">
        <f>cálculos!P52</f>
        <v>3</v>
      </c>
      <c r="AC52" s="56">
        <f t="shared" si="12"/>
        <v>0.75</v>
      </c>
    </row>
    <row r="53" spans="1:29" x14ac:dyDescent="0.25">
      <c r="A53" s="66" t="s">
        <v>5</v>
      </c>
      <c r="B53" s="66" t="s">
        <v>57</v>
      </c>
      <c r="C53" s="67">
        <v>178</v>
      </c>
      <c r="D53" s="67">
        <f t="shared" si="0"/>
        <v>74.166666666666671</v>
      </c>
      <c r="E53" s="66">
        <v>23</v>
      </c>
      <c r="F53" s="68">
        <f t="shared" si="1"/>
        <v>0.31011235955056177</v>
      </c>
      <c r="G53" s="66">
        <v>62</v>
      </c>
      <c r="H53" s="68">
        <f t="shared" si="2"/>
        <v>0.83595505617977528</v>
      </c>
      <c r="I53" s="66">
        <v>61</v>
      </c>
      <c r="J53" s="68">
        <f t="shared" si="3"/>
        <v>0.82247191011235954</v>
      </c>
      <c r="K53" s="66">
        <v>52</v>
      </c>
      <c r="L53" s="68">
        <f t="shared" si="4"/>
        <v>0.70112359550561798</v>
      </c>
      <c r="M53" s="66">
        <v>52</v>
      </c>
      <c r="N53" s="68">
        <f t="shared" si="5"/>
        <v>0.70112359550561798</v>
      </c>
      <c r="O53" s="66">
        <v>51</v>
      </c>
      <c r="P53" s="68">
        <f t="shared" si="6"/>
        <v>0.68764044943820224</v>
      </c>
      <c r="Q53" s="66">
        <v>64</v>
      </c>
      <c r="R53" s="68">
        <f t="shared" si="7"/>
        <v>0.86292134831460665</v>
      </c>
      <c r="S53" s="66">
        <v>87</v>
      </c>
      <c r="T53" s="68">
        <f t="shared" si="8"/>
        <v>1.1730337078651685</v>
      </c>
      <c r="U53" s="66">
        <v>83</v>
      </c>
      <c r="V53" s="68">
        <f t="shared" si="9"/>
        <v>1.1191011235955055</v>
      </c>
      <c r="W53" s="66">
        <v>89</v>
      </c>
      <c r="X53" s="68">
        <f t="shared" si="10"/>
        <v>1.2</v>
      </c>
      <c r="Z53" s="55">
        <f>cálculos!O53</f>
        <v>3</v>
      </c>
      <c r="AA53" s="56">
        <f t="shared" si="11"/>
        <v>0.30000000000000004</v>
      </c>
      <c r="AB53" s="55">
        <f>cálculos!P53</f>
        <v>1</v>
      </c>
      <c r="AC53" s="56">
        <f t="shared" si="12"/>
        <v>0.25</v>
      </c>
    </row>
    <row r="54" spans="1:29" x14ac:dyDescent="0.25">
      <c r="A54" s="66" t="s">
        <v>3</v>
      </c>
      <c r="B54" s="66" t="s">
        <v>58</v>
      </c>
      <c r="C54" s="67">
        <v>655</v>
      </c>
      <c r="D54" s="67">
        <f t="shared" si="0"/>
        <v>272.91666666666669</v>
      </c>
      <c r="E54" s="66">
        <v>213</v>
      </c>
      <c r="F54" s="68">
        <f t="shared" si="1"/>
        <v>0.78045801526717551</v>
      </c>
      <c r="G54" s="66">
        <v>240</v>
      </c>
      <c r="H54" s="68">
        <f t="shared" si="2"/>
        <v>0.87938931297709921</v>
      </c>
      <c r="I54" s="66">
        <v>235</v>
      </c>
      <c r="J54" s="68">
        <f t="shared" si="3"/>
        <v>0.86106870229007626</v>
      </c>
      <c r="K54" s="66">
        <v>259</v>
      </c>
      <c r="L54" s="68">
        <f t="shared" si="4"/>
        <v>0.94900763358778617</v>
      </c>
      <c r="M54" s="66">
        <v>258</v>
      </c>
      <c r="N54" s="68">
        <f t="shared" si="5"/>
        <v>0.94534351145038165</v>
      </c>
      <c r="O54" s="66">
        <v>264</v>
      </c>
      <c r="P54" s="68">
        <f t="shared" si="6"/>
        <v>0.96732824427480912</v>
      </c>
      <c r="Q54" s="66">
        <v>245</v>
      </c>
      <c r="R54" s="68">
        <f t="shared" si="7"/>
        <v>0.89770992366412206</v>
      </c>
      <c r="S54" s="66">
        <v>254</v>
      </c>
      <c r="T54" s="68">
        <f t="shared" si="8"/>
        <v>0.93068702290076333</v>
      </c>
      <c r="U54" s="66">
        <v>271</v>
      </c>
      <c r="V54" s="68">
        <f t="shared" si="9"/>
        <v>0.99297709923664113</v>
      </c>
      <c r="W54" s="66">
        <v>262</v>
      </c>
      <c r="X54" s="68">
        <f t="shared" si="10"/>
        <v>0.96</v>
      </c>
      <c r="Z54" s="55">
        <f>cálculos!O54</f>
        <v>4</v>
      </c>
      <c r="AA54" s="56">
        <f t="shared" si="11"/>
        <v>0.4</v>
      </c>
      <c r="AB54" s="55">
        <f>cálculos!P54</f>
        <v>1</v>
      </c>
      <c r="AC54" s="56">
        <f t="shared" si="12"/>
        <v>0.25</v>
      </c>
    </row>
    <row r="55" spans="1:29" x14ac:dyDescent="0.25">
      <c r="A55" s="66" t="s">
        <v>4</v>
      </c>
      <c r="B55" s="66" t="s">
        <v>59</v>
      </c>
      <c r="C55" s="67">
        <v>225</v>
      </c>
      <c r="D55" s="67">
        <f t="shared" si="0"/>
        <v>93.75</v>
      </c>
      <c r="E55" s="66">
        <v>48</v>
      </c>
      <c r="F55" s="68">
        <f t="shared" si="1"/>
        <v>0.51200000000000001</v>
      </c>
      <c r="G55" s="66">
        <v>99</v>
      </c>
      <c r="H55" s="68">
        <f t="shared" si="2"/>
        <v>1.056</v>
      </c>
      <c r="I55" s="66">
        <v>98</v>
      </c>
      <c r="J55" s="68">
        <f t="shared" si="3"/>
        <v>1.0453333333333332</v>
      </c>
      <c r="K55" s="66">
        <v>92</v>
      </c>
      <c r="L55" s="68">
        <f t="shared" si="4"/>
        <v>0.98133333333333328</v>
      </c>
      <c r="M55" s="66">
        <v>90</v>
      </c>
      <c r="N55" s="68">
        <f t="shared" si="5"/>
        <v>0.96</v>
      </c>
      <c r="O55" s="66">
        <v>94</v>
      </c>
      <c r="P55" s="68">
        <f t="shared" si="6"/>
        <v>1.0026666666666666</v>
      </c>
      <c r="Q55" s="66">
        <v>96</v>
      </c>
      <c r="R55" s="68">
        <f t="shared" si="7"/>
        <v>1.024</v>
      </c>
      <c r="S55" s="66">
        <v>79</v>
      </c>
      <c r="T55" s="68">
        <f t="shared" si="8"/>
        <v>0.84266666666666667</v>
      </c>
      <c r="U55" s="66">
        <v>75</v>
      </c>
      <c r="V55" s="68">
        <f t="shared" si="9"/>
        <v>0.8</v>
      </c>
      <c r="W55" s="66">
        <v>82</v>
      </c>
      <c r="X55" s="68">
        <f t="shared" si="10"/>
        <v>0.8746666666666667</v>
      </c>
      <c r="Z55" s="55">
        <f>cálculos!O55</f>
        <v>6</v>
      </c>
      <c r="AA55" s="56">
        <f t="shared" si="11"/>
        <v>0.60000000000000009</v>
      </c>
      <c r="AB55" s="55">
        <f>cálculos!P55</f>
        <v>3</v>
      </c>
      <c r="AC55" s="56">
        <f t="shared" si="12"/>
        <v>0.75</v>
      </c>
    </row>
    <row r="56" spans="1:29" x14ac:dyDescent="0.25">
      <c r="A56" s="66" t="s">
        <v>3</v>
      </c>
      <c r="B56" s="66" t="s">
        <v>60</v>
      </c>
      <c r="C56" s="67">
        <v>395</v>
      </c>
      <c r="D56" s="67">
        <f t="shared" si="0"/>
        <v>164.58333333333331</v>
      </c>
      <c r="E56" s="66">
        <v>38</v>
      </c>
      <c r="F56" s="68">
        <f t="shared" si="1"/>
        <v>0.23088607594936711</v>
      </c>
      <c r="G56" s="66">
        <v>119</v>
      </c>
      <c r="H56" s="68">
        <f t="shared" si="2"/>
        <v>0.72303797468354436</v>
      </c>
      <c r="I56" s="66">
        <v>117</v>
      </c>
      <c r="J56" s="68">
        <f t="shared" si="3"/>
        <v>0.71088607594936715</v>
      </c>
      <c r="K56" s="66">
        <v>141</v>
      </c>
      <c r="L56" s="68">
        <f t="shared" si="4"/>
        <v>0.85670886075949382</v>
      </c>
      <c r="M56" s="66">
        <v>136</v>
      </c>
      <c r="N56" s="68">
        <f t="shared" si="5"/>
        <v>0.82632911392405073</v>
      </c>
      <c r="O56" s="66">
        <v>115</v>
      </c>
      <c r="P56" s="68">
        <f t="shared" si="6"/>
        <v>0.69873417721518993</v>
      </c>
      <c r="Q56" s="66">
        <v>117</v>
      </c>
      <c r="R56" s="68">
        <f t="shared" si="7"/>
        <v>0.71088607594936715</v>
      </c>
      <c r="S56" s="66">
        <v>138</v>
      </c>
      <c r="T56" s="68">
        <f t="shared" si="8"/>
        <v>0.83848101265822794</v>
      </c>
      <c r="U56" s="66">
        <v>134</v>
      </c>
      <c r="V56" s="68">
        <f t="shared" si="9"/>
        <v>0.81417721518987352</v>
      </c>
      <c r="W56" s="66">
        <v>125</v>
      </c>
      <c r="X56" s="68">
        <f t="shared" si="10"/>
        <v>0.759493670886076</v>
      </c>
      <c r="Z56" s="55">
        <f>cálculos!O56</f>
        <v>0</v>
      </c>
      <c r="AA56" s="56">
        <f t="shared" si="11"/>
        <v>0</v>
      </c>
      <c r="AB56" s="55">
        <f>cálculos!P56</f>
        <v>0</v>
      </c>
      <c r="AC56" s="56">
        <f t="shared" si="12"/>
        <v>0</v>
      </c>
    </row>
    <row r="57" spans="1:29" x14ac:dyDescent="0.25">
      <c r="A57" s="66" t="s">
        <v>3</v>
      </c>
      <c r="B57" s="66" t="s">
        <v>61</v>
      </c>
      <c r="C57" s="67">
        <v>345</v>
      </c>
      <c r="D57" s="67">
        <f t="shared" si="0"/>
        <v>143.75</v>
      </c>
      <c r="E57" s="66">
        <v>31</v>
      </c>
      <c r="F57" s="68">
        <f t="shared" si="1"/>
        <v>0.21565217391304348</v>
      </c>
      <c r="G57" s="66">
        <v>107</v>
      </c>
      <c r="H57" s="68">
        <f t="shared" si="2"/>
        <v>0.74434782608695649</v>
      </c>
      <c r="I57" s="66">
        <v>105</v>
      </c>
      <c r="J57" s="68">
        <f t="shared" si="3"/>
        <v>0.73043478260869565</v>
      </c>
      <c r="K57" s="66">
        <v>97</v>
      </c>
      <c r="L57" s="68">
        <f t="shared" si="4"/>
        <v>0.67478260869565221</v>
      </c>
      <c r="M57" s="66">
        <v>89</v>
      </c>
      <c r="N57" s="68">
        <f t="shared" si="5"/>
        <v>0.61913043478260865</v>
      </c>
      <c r="O57" s="66">
        <v>101</v>
      </c>
      <c r="P57" s="68">
        <f t="shared" si="6"/>
        <v>0.70260869565217388</v>
      </c>
      <c r="Q57" s="66">
        <v>120</v>
      </c>
      <c r="R57" s="68">
        <f t="shared" si="7"/>
        <v>0.83478260869565213</v>
      </c>
      <c r="S57" s="66">
        <v>116</v>
      </c>
      <c r="T57" s="68">
        <f t="shared" si="8"/>
        <v>0.80695652173913046</v>
      </c>
      <c r="U57" s="66">
        <v>141</v>
      </c>
      <c r="V57" s="68">
        <f t="shared" si="9"/>
        <v>0.98086956521739133</v>
      </c>
      <c r="W57" s="66">
        <v>116</v>
      </c>
      <c r="X57" s="68">
        <f t="shared" si="10"/>
        <v>0.80695652173913046</v>
      </c>
      <c r="Z57" s="55">
        <f>cálculos!O57</f>
        <v>1</v>
      </c>
      <c r="AA57" s="56">
        <f t="shared" si="11"/>
        <v>0.1</v>
      </c>
      <c r="AB57" s="55">
        <f>cálculos!P57</f>
        <v>1</v>
      </c>
      <c r="AC57" s="56">
        <f t="shared" si="12"/>
        <v>0.25</v>
      </c>
    </row>
    <row r="58" spans="1:29" x14ac:dyDescent="0.25">
      <c r="A58" s="66" t="s">
        <v>5</v>
      </c>
      <c r="B58" s="66" t="s">
        <v>62</v>
      </c>
      <c r="C58" s="67">
        <v>312</v>
      </c>
      <c r="D58" s="67">
        <f t="shared" si="0"/>
        <v>130</v>
      </c>
      <c r="E58" s="66">
        <v>75</v>
      </c>
      <c r="F58" s="68">
        <f t="shared" si="1"/>
        <v>0.57692307692307687</v>
      </c>
      <c r="G58" s="66">
        <v>124</v>
      </c>
      <c r="H58" s="68">
        <f t="shared" si="2"/>
        <v>0.9538461538461539</v>
      </c>
      <c r="I58" s="66">
        <v>121</v>
      </c>
      <c r="J58" s="68">
        <f t="shared" si="3"/>
        <v>0.93076923076923079</v>
      </c>
      <c r="K58" s="66">
        <v>119</v>
      </c>
      <c r="L58" s="68">
        <f t="shared" si="4"/>
        <v>0.91538461538461535</v>
      </c>
      <c r="M58" s="66">
        <v>114</v>
      </c>
      <c r="N58" s="68">
        <f t="shared" si="5"/>
        <v>0.87692307692307692</v>
      </c>
      <c r="O58" s="66">
        <v>106</v>
      </c>
      <c r="P58" s="68">
        <f t="shared" si="6"/>
        <v>0.81538461538461537</v>
      </c>
      <c r="Q58" s="66">
        <v>110</v>
      </c>
      <c r="R58" s="68">
        <f t="shared" si="7"/>
        <v>0.84615384615384615</v>
      </c>
      <c r="S58" s="66">
        <v>114</v>
      </c>
      <c r="T58" s="68">
        <f t="shared" si="8"/>
        <v>0.87692307692307692</v>
      </c>
      <c r="U58" s="66">
        <v>97</v>
      </c>
      <c r="V58" s="68">
        <f t="shared" si="9"/>
        <v>0.74615384615384617</v>
      </c>
      <c r="W58" s="66">
        <v>95</v>
      </c>
      <c r="X58" s="68">
        <f t="shared" si="10"/>
        <v>0.73076923076923073</v>
      </c>
      <c r="Z58" s="55">
        <f>cálculos!O58</f>
        <v>1</v>
      </c>
      <c r="AA58" s="56">
        <f t="shared" si="11"/>
        <v>0.1</v>
      </c>
      <c r="AB58" s="55">
        <f>cálculos!P58</f>
        <v>1</v>
      </c>
      <c r="AC58" s="56">
        <f t="shared" si="12"/>
        <v>0.25</v>
      </c>
    </row>
    <row r="59" spans="1:29" x14ac:dyDescent="0.25">
      <c r="A59" s="66" t="s">
        <v>3</v>
      </c>
      <c r="B59" s="66" t="s">
        <v>63</v>
      </c>
      <c r="C59" s="67">
        <v>93</v>
      </c>
      <c r="D59" s="67">
        <f t="shared" si="0"/>
        <v>38.75</v>
      </c>
      <c r="E59" s="66">
        <v>3</v>
      </c>
      <c r="F59" s="68">
        <f t="shared" si="1"/>
        <v>7.7419354838709681E-2</v>
      </c>
      <c r="G59" s="66">
        <v>38</v>
      </c>
      <c r="H59" s="68">
        <f t="shared" si="2"/>
        <v>0.98064516129032253</v>
      </c>
      <c r="I59" s="66">
        <v>38</v>
      </c>
      <c r="J59" s="68">
        <f t="shared" si="3"/>
        <v>0.98064516129032253</v>
      </c>
      <c r="K59" s="66">
        <v>37</v>
      </c>
      <c r="L59" s="68">
        <f t="shared" si="4"/>
        <v>0.95483870967741935</v>
      </c>
      <c r="M59" s="66">
        <v>37</v>
      </c>
      <c r="N59" s="68">
        <f t="shared" si="5"/>
        <v>0.95483870967741935</v>
      </c>
      <c r="O59" s="66">
        <v>37</v>
      </c>
      <c r="P59" s="68">
        <f t="shared" si="6"/>
        <v>0.95483870967741935</v>
      </c>
      <c r="Q59" s="66">
        <v>36</v>
      </c>
      <c r="R59" s="68">
        <f t="shared" si="7"/>
        <v>0.92903225806451617</v>
      </c>
      <c r="S59" s="66">
        <v>45</v>
      </c>
      <c r="T59" s="68">
        <f t="shared" si="8"/>
        <v>1.1612903225806452</v>
      </c>
      <c r="U59" s="66">
        <v>33</v>
      </c>
      <c r="V59" s="68">
        <f t="shared" si="9"/>
        <v>0.85161290322580641</v>
      </c>
      <c r="W59" s="66">
        <v>46</v>
      </c>
      <c r="X59" s="68">
        <f t="shared" si="10"/>
        <v>1.1870967741935483</v>
      </c>
      <c r="Z59" s="55">
        <f>cálculos!O59</f>
        <v>7</v>
      </c>
      <c r="AA59" s="56">
        <f t="shared" si="11"/>
        <v>0.70000000000000007</v>
      </c>
      <c r="AB59" s="55">
        <f>cálculos!P59</f>
        <v>3</v>
      </c>
      <c r="AC59" s="56">
        <f t="shared" si="12"/>
        <v>0.75</v>
      </c>
    </row>
    <row r="60" spans="1:29" x14ac:dyDescent="0.25">
      <c r="A60" s="66" t="s">
        <v>5</v>
      </c>
      <c r="B60" s="66" t="s">
        <v>64</v>
      </c>
      <c r="C60" s="67">
        <v>203</v>
      </c>
      <c r="D60" s="67">
        <f t="shared" si="0"/>
        <v>84.583333333333343</v>
      </c>
      <c r="E60" s="66">
        <v>22</v>
      </c>
      <c r="F60" s="68">
        <f t="shared" si="1"/>
        <v>0.26009852216748763</v>
      </c>
      <c r="G60" s="66">
        <v>65</v>
      </c>
      <c r="H60" s="68">
        <f t="shared" si="2"/>
        <v>0.76847290640394084</v>
      </c>
      <c r="I60" s="66">
        <v>65</v>
      </c>
      <c r="J60" s="68">
        <f t="shared" si="3"/>
        <v>0.76847290640394084</v>
      </c>
      <c r="K60" s="66">
        <v>76</v>
      </c>
      <c r="L60" s="68">
        <f t="shared" si="4"/>
        <v>0.89852216748768465</v>
      </c>
      <c r="M60" s="66">
        <v>75</v>
      </c>
      <c r="N60" s="68">
        <f t="shared" si="5"/>
        <v>0.88669950738916248</v>
      </c>
      <c r="O60" s="66">
        <v>75</v>
      </c>
      <c r="P60" s="68">
        <f t="shared" si="6"/>
        <v>0.88669950738916248</v>
      </c>
      <c r="Q60" s="66">
        <v>68</v>
      </c>
      <c r="R60" s="68">
        <f t="shared" si="7"/>
        <v>0.80394088669950725</v>
      </c>
      <c r="S60" s="66">
        <v>87</v>
      </c>
      <c r="T60" s="68">
        <f t="shared" si="8"/>
        <v>1.0285714285714285</v>
      </c>
      <c r="U60" s="66">
        <v>69</v>
      </c>
      <c r="V60" s="68">
        <f t="shared" si="9"/>
        <v>0.81576354679802943</v>
      </c>
      <c r="W60" s="66">
        <v>84</v>
      </c>
      <c r="X60" s="68">
        <f t="shared" si="10"/>
        <v>0.99310344827586194</v>
      </c>
      <c r="Z60" s="55">
        <f>cálculos!O60</f>
        <v>2</v>
      </c>
      <c r="AA60" s="56">
        <f t="shared" si="11"/>
        <v>0.2</v>
      </c>
      <c r="AB60" s="55">
        <f>cálculos!P60</f>
        <v>0</v>
      </c>
      <c r="AC60" s="56">
        <f t="shared" si="12"/>
        <v>0</v>
      </c>
    </row>
    <row r="61" spans="1:29" x14ac:dyDescent="0.25">
      <c r="A61" s="66" t="s">
        <v>4</v>
      </c>
      <c r="B61" s="66" t="s">
        <v>65</v>
      </c>
      <c r="C61" s="67">
        <v>289</v>
      </c>
      <c r="D61" s="67">
        <f t="shared" si="0"/>
        <v>120.41666666666666</v>
      </c>
      <c r="E61" s="66">
        <v>35</v>
      </c>
      <c r="F61" s="68">
        <f t="shared" si="1"/>
        <v>0.29065743944636679</v>
      </c>
      <c r="G61" s="66">
        <v>113</v>
      </c>
      <c r="H61" s="68">
        <f t="shared" si="2"/>
        <v>0.93840830449826995</v>
      </c>
      <c r="I61" s="66">
        <v>114</v>
      </c>
      <c r="J61" s="68">
        <f t="shared" si="3"/>
        <v>0.94671280276816616</v>
      </c>
      <c r="K61" s="66">
        <v>115</v>
      </c>
      <c r="L61" s="68">
        <f t="shared" si="4"/>
        <v>0.95501730103806237</v>
      </c>
      <c r="M61" s="66">
        <v>119</v>
      </c>
      <c r="N61" s="68">
        <f t="shared" si="5"/>
        <v>0.9882352941176471</v>
      </c>
      <c r="O61" s="66">
        <v>124</v>
      </c>
      <c r="P61" s="68">
        <f t="shared" si="6"/>
        <v>1.029757785467128</v>
      </c>
      <c r="Q61" s="66">
        <v>131</v>
      </c>
      <c r="R61" s="68">
        <f t="shared" si="7"/>
        <v>1.0878892733564014</v>
      </c>
      <c r="S61" s="66">
        <v>124</v>
      </c>
      <c r="T61" s="68">
        <f t="shared" si="8"/>
        <v>1.029757785467128</v>
      </c>
      <c r="U61" s="66">
        <v>141</v>
      </c>
      <c r="V61" s="68">
        <f t="shared" si="9"/>
        <v>1.1709342560553635</v>
      </c>
      <c r="W61" s="66">
        <v>121</v>
      </c>
      <c r="X61" s="68">
        <f t="shared" si="10"/>
        <v>1.0048442906574395</v>
      </c>
      <c r="Z61" s="55">
        <f>cálculos!O61</f>
        <v>7</v>
      </c>
      <c r="AA61" s="56">
        <f t="shared" si="11"/>
        <v>0.70000000000000007</v>
      </c>
      <c r="AB61" s="55">
        <f>cálculos!P61</f>
        <v>2</v>
      </c>
      <c r="AC61" s="56">
        <f t="shared" si="12"/>
        <v>0.5</v>
      </c>
    </row>
    <row r="62" spans="1:29" x14ac:dyDescent="0.25">
      <c r="A62" s="66" t="s">
        <v>5</v>
      </c>
      <c r="B62" s="66" t="s">
        <v>66</v>
      </c>
      <c r="C62" s="67">
        <v>116</v>
      </c>
      <c r="D62" s="67">
        <f t="shared" si="0"/>
        <v>48.333333333333329</v>
      </c>
      <c r="E62" s="66">
        <v>32</v>
      </c>
      <c r="F62" s="68">
        <f t="shared" si="1"/>
        <v>0.66206896551724148</v>
      </c>
      <c r="G62" s="66">
        <v>31</v>
      </c>
      <c r="H62" s="68">
        <f t="shared" si="2"/>
        <v>0.64137931034482765</v>
      </c>
      <c r="I62" s="66">
        <v>31</v>
      </c>
      <c r="J62" s="68">
        <f t="shared" si="3"/>
        <v>0.64137931034482765</v>
      </c>
      <c r="K62" s="66">
        <v>46</v>
      </c>
      <c r="L62" s="68">
        <f t="shared" si="4"/>
        <v>0.95172413793103461</v>
      </c>
      <c r="M62" s="66">
        <v>49</v>
      </c>
      <c r="N62" s="68">
        <f t="shared" si="5"/>
        <v>1.0137931034482759</v>
      </c>
      <c r="O62" s="66">
        <v>41</v>
      </c>
      <c r="P62" s="68">
        <f t="shared" si="6"/>
        <v>0.84827586206896555</v>
      </c>
      <c r="Q62" s="66">
        <v>65</v>
      </c>
      <c r="R62" s="68">
        <f t="shared" si="7"/>
        <v>1.3448275862068966</v>
      </c>
      <c r="S62" s="66">
        <v>58</v>
      </c>
      <c r="T62" s="68">
        <f t="shared" si="8"/>
        <v>1.2000000000000002</v>
      </c>
      <c r="U62" s="66">
        <v>51</v>
      </c>
      <c r="V62" s="68">
        <f t="shared" si="9"/>
        <v>1.0551724137931036</v>
      </c>
      <c r="W62" s="66">
        <v>46</v>
      </c>
      <c r="X62" s="68">
        <f t="shared" si="10"/>
        <v>0.95172413793103461</v>
      </c>
      <c r="Z62" s="55">
        <f>cálculos!O62</f>
        <v>6</v>
      </c>
      <c r="AA62" s="56">
        <f t="shared" si="11"/>
        <v>0.60000000000000009</v>
      </c>
      <c r="AB62" s="55">
        <f>cálculos!P62</f>
        <v>2</v>
      </c>
      <c r="AC62" s="56">
        <f t="shared" si="12"/>
        <v>0.5</v>
      </c>
    </row>
    <row r="63" spans="1:29" x14ac:dyDescent="0.25">
      <c r="A63" s="66" t="s">
        <v>2</v>
      </c>
      <c r="B63" s="66" t="s">
        <v>67</v>
      </c>
      <c r="C63" s="67">
        <v>117</v>
      </c>
      <c r="D63" s="67">
        <f t="shared" si="0"/>
        <v>48.75</v>
      </c>
      <c r="E63" s="66">
        <v>35</v>
      </c>
      <c r="F63" s="68">
        <f t="shared" si="1"/>
        <v>0.71794871794871795</v>
      </c>
      <c r="G63" s="66">
        <v>37</v>
      </c>
      <c r="H63" s="68">
        <f t="shared" si="2"/>
        <v>0.75897435897435894</v>
      </c>
      <c r="I63" s="66">
        <v>37</v>
      </c>
      <c r="J63" s="68">
        <f t="shared" si="3"/>
        <v>0.75897435897435894</v>
      </c>
      <c r="K63" s="66">
        <v>40</v>
      </c>
      <c r="L63" s="68">
        <f t="shared" si="4"/>
        <v>0.82051282051282048</v>
      </c>
      <c r="M63" s="66">
        <v>43</v>
      </c>
      <c r="N63" s="68">
        <f t="shared" si="5"/>
        <v>0.88205128205128203</v>
      </c>
      <c r="O63" s="66">
        <v>43</v>
      </c>
      <c r="P63" s="68">
        <f t="shared" si="6"/>
        <v>0.88205128205128203</v>
      </c>
      <c r="Q63" s="66">
        <v>46</v>
      </c>
      <c r="R63" s="68">
        <f t="shared" si="7"/>
        <v>0.94358974358974357</v>
      </c>
      <c r="S63" s="66">
        <v>42</v>
      </c>
      <c r="T63" s="68">
        <f t="shared" si="8"/>
        <v>0.86153846153846159</v>
      </c>
      <c r="U63" s="66">
        <v>46</v>
      </c>
      <c r="V63" s="68">
        <f t="shared" si="9"/>
        <v>0.94358974358974357</v>
      </c>
      <c r="W63" s="66">
        <v>34</v>
      </c>
      <c r="X63" s="68">
        <f t="shared" si="10"/>
        <v>0.6974358974358974</v>
      </c>
      <c r="Z63" s="55">
        <f>cálculos!O63</f>
        <v>0</v>
      </c>
      <c r="AA63" s="56">
        <f t="shared" si="11"/>
        <v>0</v>
      </c>
      <c r="AB63" s="55">
        <f>cálculos!P63</f>
        <v>0</v>
      </c>
      <c r="AC63" s="56">
        <f t="shared" si="12"/>
        <v>0</v>
      </c>
    </row>
    <row r="64" spans="1:29" x14ac:dyDescent="0.25">
      <c r="A64" s="66" t="s">
        <v>2</v>
      </c>
      <c r="B64" s="66" t="s">
        <v>68</v>
      </c>
      <c r="C64" s="67">
        <v>715</v>
      </c>
      <c r="D64" s="67">
        <f t="shared" si="0"/>
        <v>297.91666666666669</v>
      </c>
      <c r="E64" s="66">
        <v>261</v>
      </c>
      <c r="F64" s="68">
        <f t="shared" si="1"/>
        <v>0.876083916083916</v>
      </c>
      <c r="G64" s="66">
        <v>223</v>
      </c>
      <c r="H64" s="68">
        <f t="shared" si="2"/>
        <v>0.74853146853146846</v>
      </c>
      <c r="I64" s="66">
        <v>225</v>
      </c>
      <c r="J64" s="68">
        <f t="shared" si="3"/>
        <v>0.75524475524475521</v>
      </c>
      <c r="K64" s="66">
        <v>265</v>
      </c>
      <c r="L64" s="68">
        <f t="shared" si="4"/>
        <v>0.8895104895104895</v>
      </c>
      <c r="M64" s="66">
        <v>273</v>
      </c>
      <c r="N64" s="68">
        <f t="shared" si="5"/>
        <v>0.91636363636363627</v>
      </c>
      <c r="O64" s="66">
        <v>255</v>
      </c>
      <c r="P64" s="68">
        <f t="shared" si="6"/>
        <v>0.85594405594405587</v>
      </c>
      <c r="Q64" s="66">
        <v>224</v>
      </c>
      <c r="R64" s="68">
        <f t="shared" si="7"/>
        <v>0.75188811188811189</v>
      </c>
      <c r="S64" s="66">
        <v>268</v>
      </c>
      <c r="T64" s="68">
        <f t="shared" si="8"/>
        <v>0.89958041958041957</v>
      </c>
      <c r="U64" s="66">
        <v>234</v>
      </c>
      <c r="V64" s="68">
        <f t="shared" si="9"/>
        <v>0.78545454545454541</v>
      </c>
      <c r="W64" s="66">
        <v>269</v>
      </c>
      <c r="X64" s="68">
        <f t="shared" si="10"/>
        <v>0.90293706293706288</v>
      </c>
      <c r="Z64" s="55">
        <f>cálculos!O64</f>
        <v>1</v>
      </c>
      <c r="AA64" s="56">
        <f t="shared" si="11"/>
        <v>0.1</v>
      </c>
      <c r="AB64" s="55">
        <f>cálculos!P64</f>
        <v>0</v>
      </c>
      <c r="AC64" s="56">
        <f t="shared" si="12"/>
        <v>0</v>
      </c>
    </row>
    <row r="65" spans="1:29" x14ac:dyDescent="0.25">
      <c r="A65" s="66" t="s">
        <v>2</v>
      </c>
      <c r="B65" s="66" t="s">
        <v>69</v>
      </c>
      <c r="C65" s="67">
        <v>312</v>
      </c>
      <c r="D65" s="67">
        <f t="shared" si="0"/>
        <v>130</v>
      </c>
      <c r="E65" s="66">
        <v>82</v>
      </c>
      <c r="F65" s="68">
        <f t="shared" si="1"/>
        <v>0.63076923076923075</v>
      </c>
      <c r="G65" s="66">
        <v>94</v>
      </c>
      <c r="H65" s="68">
        <f t="shared" si="2"/>
        <v>0.72307692307692306</v>
      </c>
      <c r="I65" s="66">
        <v>95</v>
      </c>
      <c r="J65" s="68">
        <f t="shared" si="3"/>
        <v>0.73076923076923073</v>
      </c>
      <c r="K65" s="66">
        <v>91</v>
      </c>
      <c r="L65" s="68">
        <f t="shared" si="4"/>
        <v>0.7</v>
      </c>
      <c r="M65" s="66">
        <v>95</v>
      </c>
      <c r="N65" s="68">
        <f t="shared" si="5"/>
        <v>0.73076923076923073</v>
      </c>
      <c r="O65" s="66">
        <v>85</v>
      </c>
      <c r="P65" s="68">
        <f t="shared" si="6"/>
        <v>0.65384615384615385</v>
      </c>
      <c r="Q65" s="66">
        <v>122</v>
      </c>
      <c r="R65" s="68">
        <f t="shared" si="7"/>
        <v>0.93846153846153846</v>
      </c>
      <c r="S65" s="66">
        <v>91</v>
      </c>
      <c r="T65" s="68">
        <f t="shared" si="8"/>
        <v>0.7</v>
      </c>
      <c r="U65" s="66">
        <v>103</v>
      </c>
      <c r="V65" s="68">
        <f t="shared" si="9"/>
        <v>0.79230769230769227</v>
      </c>
      <c r="W65" s="66">
        <v>86</v>
      </c>
      <c r="X65" s="68">
        <f t="shared" si="10"/>
        <v>0.66153846153846152</v>
      </c>
      <c r="Z65" s="55">
        <f>cálculos!O65</f>
        <v>0</v>
      </c>
      <c r="AA65" s="56">
        <f t="shared" si="11"/>
        <v>0</v>
      </c>
      <c r="AB65" s="55">
        <f>cálculos!P65</f>
        <v>0</v>
      </c>
      <c r="AC65" s="56">
        <f t="shared" si="12"/>
        <v>0</v>
      </c>
    </row>
    <row r="66" spans="1:29" x14ac:dyDescent="0.25">
      <c r="A66" s="66" t="s">
        <v>4</v>
      </c>
      <c r="B66" s="66" t="s">
        <v>70</v>
      </c>
      <c r="C66" s="67">
        <v>105</v>
      </c>
      <c r="D66" s="67">
        <f t="shared" si="0"/>
        <v>43.75</v>
      </c>
      <c r="E66" s="66">
        <v>25</v>
      </c>
      <c r="F66" s="68">
        <f t="shared" si="1"/>
        <v>0.5714285714285714</v>
      </c>
      <c r="G66" s="66">
        <v>45</v>
      </c>
      <c r="H66" s="68">
        <f t="shared" si="2"/>
        <v>1.0285714285714285</v>
      </c>
      <c r="I66" s="66">
        <v>47</v>
      </c>
      <c r="J66" s="68">
        <f t="shared" si="3"/>
        <v>1.0742857142857143</v>
      </c>
      <c r="K66" s="66">
        <v>33</v>
      </c>
      <c r="L66" s="68">
        <f t="shared" si="4"/>
        <v>0.75428571428571434</v>
      </c>
      <c r="M66" s="66">
        <v>32</v>
      </c>
      <c r="N66" s="68">
        <f t="shared" si="5"/>
        <v>0.73142857142857143</v>
      </c>
      <c r="O66" s="66">
        <v>32</v>
      </c>
      <c r="P66" s="68">
        <f t="shared" si="6"/>
        <v>0.73142857142857143</v>
      </c>
      <c r="Q66" s="66">
        <v>46</v>
      </c>
      <c r="R66" s="68">
        <f t="shared" si="7"/>
        <v>1.0514285714285714</v>
      </c>
      <c r="S66" s="66">
        <v>49</v>
      </c>
      <c r="T66" s="68">
        <f t="shared" si="8"/>
        <v>1.1200000000000001</v>
      </c>
      <c r="U66" s="66">
        <v>53</v>
      </c>
      <c r="V66" s="68">
        <f t="shared" si="9"/>
        <v>1.2114285714285715</v>
      </c>
      <c r="W66" s="66">
        <v>41</v>
      </c>
      <c r="X66" s="68">
        <f t="shared" si="10"/>
        <v>0.93714285714285717</v>
      </c>
      <c r="Z66" s="55">
        <f>cálculos!O66</f>
        <v>5</v>
      </c>
      <c r="AA66" s="56">
        <f t="shared" si="11"/>
        <v>0.5</v>
      </c>
      <c r="AB66" s="55">
        <f>cálculos!P66</f>
        <v>3</v>
      </c>
      <c r="AC66" s="56">
        <f t="shared" si="12"/>
        <v>0.75</v>
      </c>
    </row>
    <row r="67" spans="1:29" x14ac:dyDescent="0.25">
      <c r="A67" s="66" t="s">
        <v>4</v>
      </c>
      <c r="B67" s="66" t="s">
        <v>71</v>
      </c>
      <c r="C67" s="67">
        <v>390</v>
      </c>
      <c r="D67" s="67">
        <f t="shared" ref="D67:D79" si="13">(C67/12)*5</f>
        <v>162.5</v>
      </c>
      <c r="E67" s="66">
        <v>75</v>
      </c>
      <c r="F67" s="68">
        <f t="shared" ref="F67:F79" si="14">E67/D67</f>
        <v>0.46153846153846156</v>
      </c>
      <c r="G67" s="66">
        <v>148</v>
      </c>
      <c r="H67" s="68">
        <f t="shared" ref="H67:H79" si="15">G67/D67</f>
        <v>0.91076923076923078</v>
      </c>
      <c r="I67" s="66">
        <v>147</v>
      </c>
      <c r="J67" s="68">
        <f t="shared" ref="J67:J79" si="16">I67/D67</f>
        <v>0.9046153846153846</v>
      </c>
      <c r="K67" s="66">
        <v>134</v>
      </c>
      <c r="L67" s="68">
        <f t="shared" ref="L67:L79" si="17">K67/D67</f>
        <v>0.82461538461538464</v>
      </c>
      <c r="M67" s="66">
        <v>132</v>
      </c>
      <c r="N67" s="68">
        <f t="shared" ref="N67:N79" si="18">M67/D67</f>
        <v>0.81230769230769229</v>
      </c>
      <c r="O67" s="66">
        <v>130</v>
      </c>
      <c r="P67" s="68">
        <f t="shared" ref="P67:P79" si="19">O67/D67</f>
        <v>0.8</v>
      </c>
      <c r="Q67" s="66">
        <v>186</v>
      </c>
      <c r="R67" s="68">
        <f t="shared" ref="R67:R79" si="20">Q67/D67</f>
        <v>1.1446153846153846</v>
      </c>
      <c r="S67" s="66">
        <v>150</v>
      </c>
      <c r="T67" s="68">
        <f t="shared" ref="T67:T79" si="21">S67/D67</f>
        <v>0.92307692307692313</v>
      </c>
      <c r="U67" s="66">
        <v>164</v>
      </c>
      <c r="V67" s="68">
        <f t="shared" ref="V67:V79" si="22">U67/D67</f>
        <v>1.0092307692307692</v>
      </c>
      <c r="W67" s="66">
        <v>138</v>
      </c>
      <c r="X67" s="68">
        <f t="shared" ref="X67:X79" si="23">W67/D67</f>
        <v>0.84923076923076923</v>
      </c>
      <c r="Z67" s="55">
        <f>cálculos!O67</f>
        <v>2</v>
      </c>
      <c r="AA67" s="56">
        <f t="shared" ref="AA67:AA85" si="24">Z67*0.1</f>
        <v>0.2</v>
      </c>
      <c r="AB67" s="55">
        <f>cálculos!P67</f>
        <v>1</v>
      </c>
      <c r="AC67" s="56">
        <f t="shared" ref="AC67:AC85" si="25">AB67*0.25</f>
        <v>0.25</v>
      </c>
    </row>
    <row r="68" spans="1:29" x14ac:dyDescent="0.25">
      <c r="A68" s="66" t="s">
        <v>5</v>
      </c>
      <c r="B68" s="66" t="s">
        <v>72</v>
      </c>
      <c r="C68" s="67">
        <v>136</v>
      </c>
      <c r="D68" s="67">
        <f t="shared" si="13"/>
        <v>56.666666666666671</v>
      </c>
      <c r="E68" s="66">
        <v>41</v>
      </c>
      <c r="F68" s="68">
        <f t="shared" si="14"/>
        <v>0.72352941176470587</v>
      </c>
      <c r="G68" s="66">
        <v>49</v>
      </c>
      <c r="H68" s="68">
        <f t="shared" si="15"/>
        <v>0.8647058823529411</v>
      </c>
      <c r="I68" s="66">
        <v>49</v>
      </c>
      <c r="J68" s="68">
        <f t="shared" si="16"/>
        <v>0.8647058823529411</v>
      </c>
      <c r="K68" s="66">
        <v>60</v>
      </c>
      <c r="L68" s="68">
        <f t="shared" si="17"/>
        <v>1.0588235294117647</v>
      </c>
      <c r="M68" s="66">
        <v>59</v>
      </c>
      <c r="N68" s="68">
        <f t="shared" si="18"/>
        <v>1.0411764705882351</v>
      </c>
      <c r="O68" s="66">
        <v>54</v>
      </c>
      <c r="P68" s="68">
        <f t="shared" si="19"/>
        <v>0.95294117647058818</v>
      </c>
      <c r="Q68" s="66">
        <v>40</v>
      </c>
      <c r="R68" s="68">
        <f t="shared" si="20"/>
        <v>0.70588235294117641</v>
      </c>
      <c r="S68" s="66">
        <v>31</v>
      </c>
      <c r="T68" s="68">
        <f t="shared" si="21"/>
        <v>0.54705882352941171</v>
      </c>
      <c r="U68" s="66">
        <v>44</v>
      </c>
      <c r="V68" s="68">
        <f t="shared" si="22"/>
        <v>0.77647058823529402</v>
      </c>
      <c r="W68" s="66">
        <v>31</v>
      </c>
      <c r="X68" s="68">
        <f t="shared" si="23"/>
        <v>0.54705882352941171</v>
      </c>
      <c r="Z68" s="55">
        <f>cálculos!O68</f>
        <v>3</v>
      </c>
      <c r="AA68" s="56">
        <f t="shared" si="24"/>
        <v>0.30000000000000004</v>
      </c>
      <c r="AB68" s="55">
        <f>cálculos!P68</f>
        <v>1</v>
      </c>
      <c r="AC68" s="56">
        <f t="shared" si="25"/>
        <v>0.25</v>
      </c>
    </row>
    <row r="69" spans="1:29" x14ac:dyDescent="0.25">
      <c r="A69" s="66" t="s">
        <v>3</v>
      </c>
      <c r="B69" s="66" t="s">
        <v>73</v>
      </c>
      <c r="C69" s="67">
        <v>1860</v>
      </c>
      <c r="D69" s="67">
        <f t="shared" si="13"/>
        <v>775</v>
      </c>
      <c r="E69" s="66">
        <v>1005</v>
      </c>
      <c r="F69" s="68">
        <f t="shared" si="14"/>
        <v>1.2967741935483872</v>
      </c>
      <c r="G69" s="66">
        <v>637</v>
      </c>
      <c r="H69" s="68">
        <f t="shared" si="15"/>
        <v>0.82193548387096771</v>
      </c>
      <c r="I69" s="66">
        <v>629</v>
      </c>
      <c r="J69" s="68">
        <f t="shared" si="16"/>
        <v>0.81161290322580648</v>
      </c>
      <c r="K69" s="66">
        <v>629</v>
      </c>
      <c r="L69" s="68">
        <f t="shared" si="17"/>
        <v>0.81161290322580648</v>
      </c>
      <c r="M69" s="66">
        <v>607</v>
      </c>
      <c r="N69" s="68">
        <f t="shared" si="18"/>
        <v>0.78322580645161288</v>
      </c>
      <c r="O69" s="66">
        <v>602</v>
      </c>
      <c r="P69" s="68">
        <f t="shared" si="19"/>
        <v>0.77677419354838706</v>
      </c>
      <c r="Q69" s="66">
        <v>538</v>
      </c>
      <c r="R69" s="68">
        <f t="shared" si="20"/>
        <v>0.69419354838709679</v>
      </c>
      <c r="S69" s="66">
        <v>690</v>
      </c>
      <c r="T69" s="68">
        <f t="shared" si="21"/>
        <v>0.89032258064516134</v>
      </c>
      <c r="U69" s="66">
        <v>665</v>
      </c>
      <c r="V69" s="68">
        <f t="shared" si="22"/>
        <v>0.85806451612903223</v>
      </c>
      <c r="W69" s="66">
        <v>585</v>
      </c>
      <c r="X69" s="68">
        <f t="shared" si="23"/>
        <v>0.75483870967741939</v>
      </c>
      <c r="Z69" s="55">
        <f>cálculos!O69</f>
        <v>1</v>
      </c>
      <c r="AA69" s="56">
        <f t="shared" si="24"/>
        <v>0.1</v>
      </c>
      <c r="AB69" s="55">
        <f>cálculos!P69</f>
        <v>0</v>
      </c>
      <c r="AC69" s="56">
        <f t="shared" si="25"/>
        <v>0</v>
      </c>
    </row>
    <row r="70" spans="1:29" x14ac:dyDescent="0.25">
      <c r="A70" s="66" t="s">
        <v>4</v>
      </c>
      <c r="B70" s="66" t="s">
        <v>74</v>
      </c>
      <c r="C70" s="67">
        <v>114</v>
      </c>
      <c r="D70" s="67">
        <f t="shared" si="13"/>
        <v>47.5</v>
      </c>
      <c r="E70" s="66">
        <v>40</v>
      </c>
      <c r="F70" s="68">
        <f t="shared" si="14"/>
        <v>0.84210526315789469</v>
      </c>
      <c r="G70" s="66">
        <v>40</v>
      </c>
      <c r="H70" s="68">
        <f t="shared" si="15"/>
        <v>0.84210526315789469</v>
      </c>
      <c r="I70" s="66">
        <v>40</v>
      </c>
      <c r="J70" s="68">
        <f t="shared" si="16"/>
        <v>0.84210526315789469</v>
      </c>
      <c r="K70" s="66">
        <v>40</v>
      </c>
      <c r="L70" s="68">
        <f t="shared" si="17"/>
        <v>0.84210526315789469</v>
      </c>
      <c r="M70" s="66">
        <v>40</v>
      </c>
      <c r="N70" s="68">
        <f t="shared" si="18"/>
        <v>0.84210526315789469</v>
      </c>
      <c r="O70" s="66">
        <v>33</v>
      </c>
      <c r="P70" s="68">
        <f t="shared" si="19"/>
        <v>0.69473684210526321</v>
      </c>
      <c r="Q70" s="66">
        <v>39</v>
      </c>
      <c r="R70" s="68">
        <f t="shared" si="20"/>
        <v>0.82105263157894737</v>
      </c>
      <c r="S70" s="66">
        <v>51</v>
      </c>
      <c r="T70" s="68">
        <f t="shared" si="21"/>
        <v>1.0736842105263158</v>
      </c>
      <c r="U70" s="66">
        <v>50</v>
      </c>
      <c r="V70" s="68">
        <f t="shared" si="22"/>
        <v>1.0526315789473684</v>
      </c>
      <c r="W70" s="66">
        <v>55</v>
      </c>
      <c r="X70" s="68">
        <f t="shared" si="23"/>
        <v>1.1578947368421053</v>
      </c>
      <c r="Z70" s="55">
        <f>cálculos!O70</f>
        <v>3</v>
      </c>
      <c r="AA70" s="56">
        <f t="shared" si="24"/>
        <v>0.30000000000000004</v>
      </c>
      <c r="AB70" s="55">
        <f>cálculos!P70</f>
        <v>1</v>
      </c>
      <c r="AC70" s="56">
        <f t="shared" si="25"/>
        <v>0.25</v>
      </c>
    </row>
    <row r="71" spans="1:29" x14ac:dyDescent="0.25">
      <c r="A71" s="66" t="s">
        <v>2</v>
      </c>
      <c r="B71" s="66" t="s">
        <v>75</v>
      </c>
      <c r="C71" s="67">
        <v>7421</v>
      </c>
      <c r="D71" s="67">
        <f t="shared" si="13"/>
        <v>3092.083333333333</v>
      </c>
      <c r="E71" s="66">
        <v>3543</v>
      </c>
      <c r="F71" s="68">
        <f t="shared" si="14"/>
        <v>1.1458294030454117</v>
      </c>
      <c r="G71" s="66">
        <v>2570</v>
      </c>
      <c r="H71" s="68">
        <f t="shared" si="15"/>
        <v>0.83115483088532549</v>
      </c>
      <c r="I71" s="66">
        <v>2564</v>
      </c>
      <c r="J71" s="68">
        <f t="shared" si="16"/>
        <v>0.82921439159142984</v>
      </c>
      <c r="K71" s="66">
        <v>2689</v>
      </c>
      <c r="L71" s="68">
        <f t="shared" si="17"/>
        <v>0.86964021021425697</v>
      </c>
      <c r="M71" s="66">
        <v>2545</v>
      </c>
      <c r="N71" s="68">
        <f t="shared" si="18"/>
        <v>0.82306966716076013</v>
      </c>
      <c r="O71" s="66">
        <v>2498</v>
      </c>
      <c r="P71" s="68">
        <f t="shared" si="19"/>
        <v>0.80786955935857707</v>
      </c>
      <c r="Q71" s="66">
        <v>2299</v>
      </c>
      <c r="R71" s="68">
        <f t="shared" si="20"/>
        <v>0.74351165611103631</v>
      </c>
      <c r="S71" s="66">
        <v>2690</v>
      </c>
      <c r="T71" s="68">
        <f t="shared" si="21"/>
        <v>0.86996361676323952</v>
      </c>
      <c r="U71" s="66">
        <v>2631</v>
      </c>
      <c r="V71" s="68">
        <f t="shared" si="22"/>
        <v>0.85088263037326517</v>
      </c>
      <c r="W71" s="66">
        <v>2090</v>
      </c>
      <c r="X71" s="68">
        <f t="shared" si="23"/>
        <v>0.67591968737366936</v>
      </c>
      <c r="Z71" s="55">
        <f>cálculos!O71</f>
        <v>1</v>
      </c>
      <c r="AA71" s="56">
        <f t="shared" si="24"/>
        <v>0.1</v>
      </c>
      <c r="AB71" s="55">
        <f>cálculos!P71</f>
        <v>0</v>
      </c>
      <c r="AC71" s="56">
        <f t="shared" si="25"/>
        <v>0</v>
      </c>
    </row>
    <row r="72" spans="1:29" x14ac:dyDescent="0.25">
      <c r="A72" s="66" t="s">
        <v>4</v>
      </c>
      <c r="B72" s="66" t="s">
        <v>76</v>
      </c>
      <c r="C72" s="67">
        <v>455</v>
      </c>
      <c r="D72" s="67">
        <f t="shared" si="13"/>
        <v>189.58333333333331</v>
      </c>
      <c r="E72" s="66">
        <v>12</v>
      </c>
      <c r="F72" s="68">
        <f t="shared" si="14"/>
        <v>6.3296703296703297E-2</v>
      </c>
      <c r="G72" s="66">
        <v>177</v>
      </c>
      <c r="H72" s="68">
        <f t="shared" si="15"/>
        <v>0.93362637362637368</v>
      </c>
      <c r="I72" s="66">
        <v>179</v>
      </c>
      <c r="J72" s="68">
        <f t="shared" si="16"/>
        <v>0.94417582417582424</v>
      </c>
      <c r="K72" s="66">
        <v>161</v>
      </c>
      <c r="L72" s="68">
        <f t="shared" si="17"/>
        <v>0.84923076923076934</v>
      </c>
      <c r="M72" s="66">
        <v>158</v>
      </c>
      <c r="N72" s="68">
        <f t="shared" si="18"/>
        <v>0.83340659340659351</v>
      </c>
      <c r="O72" s="66">
        <v>168</v>
      </c>
      <c r="P72" s="68">
        <f t="shared" si="19"/>
        <v>0.88615384615384629</v>
      </c>
      <c r="Q72" s="66">
        <v>151</v>
      </c>
      <c r="R72" s="68">
        <f t="shared" si="20"/>
        <v>0.79648351648351656</v>
      </c>
      <c r="S72" s="66">
        <v>167</v>
      </c>
      <c r="T72" s="68">
        <f t="shared" si="21"/>
        <v>0.88087912087912101</v>
      </c>
      <c r="U72" s="66">
        <v>173</v>
      </c>
      <c r="V72" s="68">
        <f t="shared" si="22"/>
        <v>0.91252747252747257</v>
      </c>
      <c r="W72" s="66">
        <v>155</v>
      </c>
      <c r="X72" s="68">
        <f t="shared" si="23"/>
        <v>0.81758241758241768</v>
      </c>
      <c r="Z72" s="55">
        <f>cálculos!O72</f>
        <v>0</v>
      </c>
      <c r="AA72" s="56">
        <f t="shared" si="24"/>
        <v>0</v>
      </c>
      <c r="AB72" s="55">
        <f>cálculos!P72</f>
        <v>0</v>
      </c>
      <c r="AC72" s="56">
        <f t="shared" si="25"/>
        <v>0</v>
      </c>
    </row>
    <row r="73" spans="1:29" x14ac:dyDescent="0.25">
      <c r="A73" s="66" t="s">
        <v>5</v>
      </c>
      <c r="B73" s="66" t="s">
        <v>77</v>
      </c>
      <c r="C73" s="67">
        <v>246</v>
      </c>
      <c r="D73" s="67">
        <f t="shared" si="13"/>
        <v>102.5</v>
      </c>
      <c r="E73" s="66">
        <v>21</v>
      </c>
      <c r="F73" s="68">
        <f t="shared" si="14"/>
        <v>0.20487804878048779</v>
      </c>
      <c r="G73" s="66">
        <v>95</v>
      </c>
      <c r="H73" s="68">
        <f t="shared" si="15"/>
        <v>0.92682926829268297</v>
      </c>
      <c r="I73" s="66">
        <v>94</v>
      </c>
      <c r="J73" s="68">
        <f t="shared" si="16"/>
        <v>0.91707317073170735</v>
      </c>
      <c r="K73" s="66">
        <v>93</v>
      </c>
      <c r="L73" s="68">
        <f t="shared" si="17"/>
        <v>0.90731707317073174</v>
      </c>
      <c r="M73" s="66">
        <v>94</v>
      </c>
      <c r="N73" s="68">
        <f t="shared" si="18"/>
        <v>0.91707317073170735</v>
      </c>
      <c r="O73" s="66">
        <v>97</v>
      </c>
      <c r="P73" s="68">
        <f t="shared" si="19"/>
        <v>0.9463414634146341</v>
      </c>
      <c r="Q73" s="66">
        <v>104</v>
      </c>
      <c r="R73" s="68">
        <f t="shared" si="20"/>
        <v>1.0146341463414634</v>
      </c>
      <c r="S73" s="66">
        <v>103</v>
      </c>
      <c r="T73" s="68">
        <f t="shared" si="21"/>
        <v>1.0048780487804878</v>
      </c>
      <c r="U73" s="66">
        <v>97</v>
      </c>
      <c r="V73" s="68">
        <f t="shared" si="22"/>
        <v>0.9463414634146341</v>
      </c>
      <c r="W73" s="66">
        <v>85</v>
      </c>
      <c r="X73" s="68">
        <f t="shared" si="23"/>
        <v>0.82926829268292679</v>
      </c>
      <c r="Z73" s="55">
        <f>cálculos!O73</f>
        <v>3</v>
      </c>
      <c r="AA73" s="56">
        <f t="shared" si="24"/>
        <v>0.30000000000000004</v>
      </c>
      <c r="AB73" s="55">
        <f>cálculos!P73</f>
        <v>0</v>
      </c>
      <c r="AC73" s="56">
        <f t="shared" si="25"/>
        <v>0</v>
      </c>
    </row>
    <row r="74" spans="1:29" x14ac:dyDescent="0.25">
      <c r="A74" s="66" t="s">
        <v>2</v>
      </c>
      <c r="B74" s="66" t="s">
        <v>78</v>
      </c>
      <c r="C74" s="67">
        <v>338</v>
      </c>
      <c r="D74" s="67">
        <f t="shared" si="13"/>
        <v>140.83333333333334</v>
      </c>
      <c r="E74" s="66">
        <v>222</v>
      </c>
      <c r="F74" s="68">
        <f t="shared" si="14"/>
        <v>1.5763313609467455</v>
      </c>
      <c r="G74" s="66">
        <v>168</v>
      </c>
      <c r="H74" s="68">
        <f t="shared" si="15"/>
        <v>1.1928994082840236</v>
      </c>
      <c r="I74" s="66">
        <v>168</v>
      </c>
      <c r="J74" s="68">
        <f t="shared" si="16"/>
        <v>1.1928994082840236</v>
      </c>
      <c r="K74" s="66">
        <v>151</v>
      </c>
      <c r="L74" s="68">
        <f t="shared" si="17"/>
        <v>1.0721893491124259</v>
      </c>
      <c r="M74" s="66">
        <v>149</v>
      </c>
      <c r="N74" s="68">
        <f t="shared" si="18"/>
        <v>1.0579881656804733</v>
      </c>
      <c r="O74" s="66">
        <v>150</v>
      </c>
      <c r="P74" s="68">
        <f t="shared" si="19"/>
        <v>1.0650887573964496</v>
      </c>
      <c r="Q74" s="66">
        <v>161</v>
      </c>
      <c r="R74" s="68">
        <f t="shared" si="20"/>
        <v>1.1431952662721894</v>
      </c>
      <c r="S74" s="66">
        <v>149</v>
      </c>
      <c r="T74" s="68">
        <f t="shared" si="21"/>
        <v>1.0579881656804733</v>
      </c>
      <c r="U74" s="66">
        <v>139</v>
      </c>
      <c r="V74" s="68">
        <f t="shared" si="22"/>
        <v>0.98698224852071004</v>
      </c>
      <c r="W74" s="66">
        <v>144</v>
      </c>
      <c r="X74" s="68">
        <f t="shared" si="23"/>
        <v>1.0224852071005917</v>
      </c>
      <c r="Z74" s="55">
        <f>cálculos!O74</f>
        <v>10</v>
      </c>
      <c r="AA74" s="56">
        <f t="shared" si="24"/>
        <v>1</v>
      </c>
      <c r="AB74" s="55">
        <f>cálculos!P74</f>
        <v>4</v>
      </c>
      <c r="AC74" s="56">
        <f t="shared" si="25"/>
        <v>1</v>
      </c>
    </row>
    <row r="75" spans="1:29" x14ac:dyDescent="0.25">
      <c r="A75" s="66" t="s">
        <v>2</v>
      </c>
      <c r="B75" s="66" t="s">
        <v>79</v>
      </c>
      <c r="C75" s="67">
        <v>1006</v>
      </c>
      <c r="D75" s="67">
        <f t="shared" si="13"/>
        <v>419.16666666666663</v>
      </c>
      <c r="E75" s="66">
        <v>143</v>
      </c>
      <c r="F75" s="68">
        <f t="shared" si="14"/>
        <v>0.34115308151093443</v>
      </c>
      <c r="G75" s="66">
        <v>304</v>
      </c>
      <c r="H75" s="68">
        <f t="shared" si="15"/>
        <v>0.72524850894632209</v>
      </c>
      <c r="I75" s="66">
        <v>299</v>
      </c>
      <c r="J75" s="68">
        <f t="shared" si="16"/>
        <v>0.71332007952286292</v>
      </c>
      <c r="K75" s="66">
        <v>341</v>
      </c>
      <c r="L75" s="68">
        <f t="shared" si="17"/>
        <v>0.81351888667992056</v>
      </c>
      <c r="M75" s="66">
        <v>325</v>
      </c>
      <c r="N75" s="68">
        <f t="shared" si="18"/>
        <v>0.77534791252485091</v>
      </c>
      <c r="O75" s="66">
        <v>327</v>
      </c>
      <c r="P75" s="68">
        <f t="shared" si="19"/>
        <v>0.78011928429423472</v>
      </c>
      <c r="Q75" s="66">
        <v>271</v>
      </c>
      <c r="R75" s="68">
        <f t="shared" si="20"/>
        <v>0.64652087475149111</v>
      </c>
      <c r="S75" s="66">
        <v>344</v>
      </c>
      <c r="T75" s="68">
        <f t="shared" si="21"/>
        <v>0.82067594433399604</v>
      </c>
      <c r="U75" s="66">
        <v>329</v>
      </c>
      <c r="V75" s="68">
        <f t="shared" si="22"/>
        <v>0.78489065606361841</v>
      </c>
      <c r="W75" s="66">
        <v>264</v>
      </c>
      <c r="X75" s="68">
        <f t="shared" si="23"/>
        <v>0.62982107355864814</v>
      </c>
      <c r="Z75" s="55">
        <f>cálculos!O75</f>
        <v>0</v>
      </c>
      <c r="AA75" s="56">
        <f t="shared" si="24"/>
        <v>0</v>
      </c>
      <c r="AB75" s="55">
        <f>cálculos!P75</f>
        <v>0</v>
      </c>
      <c r="AC75" s="56">
        <f t="shared" si="25"/>
        <v>0</v>
      </c>
    </row>
    <row r="76" spans="1:29" x14ac:dyDescent="0.25">
      <c r="A76" s="66" t="s">
        <v>3</v>
      </c>
      <c r="B76" s="66" t="s">
        <v>80</v>
      </c>
      <c r="C76" s="67">
        <v>104</v>
      </c>
      <c r="D76" s="67">
        <f t="shared" si="13"/>
        <v>43.333333333333329</v>
      </c>
      <c r="E76" s="66">
        <v>38</v>
      </c>
      <c r="F76" s="68">
        <f t="shared" si="14"/>
        <v>0.87692307692307703</v>
      </c>
      <c r="G76" s="66">
        <v>47</v>
      </c>
      <c r="H76" s="68">
        <f t="shared" si="15"/>
        <v>1.0846153846153848</v>
      </c>
      <c r="I76" s="66">
        <v>47</v>
      </c>
      <c r="J76" s="68">
        <f t="shared" si="16"/>
        <v>1.0846153846153848</v>
      </c>
      <c r="K76" s="66">
        <v>47</v>
      </c>
      <c r="L76" s="68">
        <f t="shared" si="17"/>
        <v>1.0846153846153848</v>
      </c>
      <c r="M76" s="66">
        <v>44</v>
      </c>
      <c r="N76" s="68">
        <f t="shared" si="18"/>
        <v>1.0153846153846156</v>
      </c>
      <c r="O76" s="66">
        <v>43</v>
      </c>
      <c r="P76" s="68">
        <f t="shared" si="19"/>
        <v>0.99230769230769245</v>
      </c>
      <c r="Q76" s="66">
        <v>49</v>
      </c>
      <c r="R76" s="68">
        <f t="shared" si="20"/>
        <v>1.130769230769231</v>
      </c>
      <c r="S76" s="66">
        <v>55</v>
      </c>
      <c r="T76" s="68">
        <f t="shared" si="21"/>
        <v>1.2692307692307694</v>
      </c>
      <c r="U76" s="66">
        <v>52</v>
      </c>
      <c r="V76" s="68">
        <f t="shared" si="22"/>
        <v>1.2000000000000002</v>
      </c>
      <c r="W76" s="66">
        <v>51</v>
      </c>
      <c r="X76" s="68">
        <f t="shared" si="23"/>
        <v>1.176923076923077</v>
      </c>
      <c r="Z76" s="55">
        <f>cálculos!O76</f>
        <v>9</v>
      </c>
      <c r="AA76" s="56">
        <f t="shared" si="24"/>
        <v>0.9</v>
      </c>
      <c r="AB76" s="55">
        <f>cálculos!P76</f>
        <v>4</v>
      </c>
      <c r="AC76" s="56">
        <f t="shared" si="25"/>
        <v>1</v>
      </c>
    </row>
    <row r="77" spans="1:29" x14ac:dyDescent="0.25">
      <c r="A77" s="66" t="s">
        <v>4</v>
      </c>
      <c r="B77" s="66" t="s">
        <v>81</v>
      </c>
      <c r="C77" s="67">
        <v>211</v>
      </c>
      <c r="D77" s="67">
        <f t="shared" si="13"/>
        <v>87.916666666666657</v>
      </c>
      <c r="E77" s="66">
        <v>44</v>
      </c>
      <c r="F77" s="68">
        <f t="shared" si="14"/>
        <v>0.50047393364928916</v>
      </c>
      <c r="G77" s="66">
        <v>102</v>
      </c>
      <c r="H77" s="68">
        <f t="shared" si="15"/>
        <v>1.1601895734597159</v>
      </c>
      <c r="I77" s="66">
        <v>99</v>
      </c>
      <c r="J77" s="68">
        <f t="shared" si="16"/>
        <v>1.1260663507109006</v>
      </c>
      <c r="K77" s="66">
        <v>85</v>
      </c>
      <c r="L77" s="68">
        <f t="shared" si="17"/>
        <v>0.96682464454976313</v>
      </c>
      <c r="M77" s="66">
        <v>83</v>
      </c>
      <c r="N77" s="68">
        <f t="shared" si="18"/>
        <v>0.94407582938388634</v>
      </c>
      <c r="O77" s="66">
        <v>89</v>
      </c>
      <c r="P77" s="68">
        <f t="shared" si="19"/>
        <v>1.0123222748815166</v>
      </c>
      <c r="Q77" s="66">
        <v>94</v>
      </c>
      <c r="R77" s="68">
        <f t="shared" si="20"/>
        <v>1.0691943127962087</v>
      </c>
      <c r="S77" s="66">
        <v>100</v>
      </c>
      <c r="T77" s="68">
        <f t="shared" si="21"/>
        <v>1.1374407582938391</v>
      </c>
      <c r="U77" s="66">
        <v>101</v>
      </c>
      <c r="V77" s="68">
        <f t="shared" si="22"/>
        <v>1.1488151658767773</v>
      </c>
      <c r="W77" s="66">
        <v>91</v>
      </c>
      <c r="X77" s="68">
        <f t="shared" si="23"/>
        <v>1.0350710900473934</v>
      </c>
      <c r="Z77" s="55">
        <f>cálculos!O77</f>
        <v>9</v>
      </c>
      <c r="AA77" s="56">
        <f t="shared" si="24"/>
        <v>0.9</v>
      </c>
      <c r="AB77" s="55">
        <f>cálculos!P77</f>
        <v>4</v>
      </c>
      <c r="AC77" s="56">
        <f t="shared" si="25"/>
        <v>1</v>
      </c>
    </row>
    <row r="78" spans="1:29" x14ac:dyDescent="0.25">
      <c r="A78" s="66" t="s">
        <v>2</v>
      </c>
      <c r="B78" s="66" t="s">
        <v>82</v>
      </c>
      <c r="C78" s="67">
        <v>5925</v>
      </c>
      <c r="D78" s="67">
        <f t="shared" si="13"/>
        <v>2468.75</v>
      </c>
      <c r="E78" s="66">
        <v>2154</v>
      </c>
      <c r="F78" s="68">
        <f t="shared" si="14"/>
        <v>0.87250632911392401</v>
      </c>
      <c r="G78" s="66">
        <v>1756</v>
      </c>
      <c r="H78" s="68">
        <f t="shared" si="15"/>
        <v>0.71129113924050635</v>
      </c>
      <c r="I78" s="66">
        <v>1764</v>
      </c>
      <c r="J78" s="68">
        <f t="shared" si="16"/>
        <v>0.71453164556962023</v>
      </c>
      <c r="K78" s="66">
        <v>1823</v>
      </c>
      <c r="L78" s="68">
        <f t="shared" si="17"/>
        <v>0.73843037974683545</v>
      </c>
      <c r="M78" s="66">
        <v>1792</v>
      </c>
      <c r="N78" s="68">
        <f t="shared" si="18"/>
        <v>0.72587341772151903</v>
      </c>
      <c r="O78" s="66">
        <v>1705</v>
      </c>
      <c r="P78" s="68">
        <f t="shared" si="19"/>
        <v>0.69063291139240501</v>
      </c>
      <c r="Q78" s="66">
        <v>1817</v>
      </c>
      <c r="R78" s="68">
        <f t="shared" si="20"/>
        <v>0.73599999999999999</v>
      </c>
      <c r="S78" s="66">
        <v>1911</v>
      </c>
      <c r="T78" s="68">
        <f t="shared" si="21"/>
        <v>0.77407594936708857</v>
      </c>
      <c r="U78" s="66">
        <v>1787</v>
      </c>
      <c r="V78" s="68">
        <f t="shared" si="22"/>
        <v>0.72384810126582277</v>
      </c>
      <c r="W78" s="66">
        <v>1505</v>
      </c>
      <c r="X78" s="68">
        <f t="shared" si="23"/>
        <v>0.60962025316455692</v>
      </c>
      <c r="Z78" s="55">
        <f>cálculos!O78</f>
        <v>0</v>
      </c>
      <c r="AA78" s="56">
        <f t="shared" si="24"/>
        <v>0</v>
      </c>
      <c r="AB78" s="55">
        <f>cálculos!P78</f>
        <v>0</v>
      </c>
      <c r="AC78" s="56">
        <f t="shared" si="25"/>
        <v>0</v>
      </c>
    </row>
    <row r="79" spans="1:29" x14ac:dyDescent="0.25">
      <c r="A79" s="66" t="s">
        <v>2</v>
      </c>
      <c r="B79" s="66" t="s">
        <v>83</v>
      </c>
      <c r="C79" s="67">
        <v>3947</v>
      </c>
      <c r="D79" s="67">
        <f t="shared" si="13"/>
        <v>1644.5833333333335</v>
      </c>
      <c r="E79" s="66">
        <v>2859</v>
      </c>
      <c r="F79" s="68">
        <f t="shared" si="14"/>
        <v>1.7384342538636939</v>
      </c>
      <c r="G79" s="66">
        <v>1464</v>
      </c>
      <c r="H79" s="68">
        <f t="shared" si="15"/>
        <v>0.89019508487458821</v>
      </c>
      <c r="I79" s="66">
        <v>1460</v>
      </c>
      <c r="J79" s="68">
        <f t="shared" si="16"/>
        <v>0.88776285786673415</v>
      </c>
      <c r="K79" s="66">
        <v>1445</v>
      </c>
      <c r="L79" s="68">
        <f t="shared" si="17"/>
        <v>0.87864200658728142</v>
      </c>
      <c r="M79" s="66">
        <v>1370</v>
      </c>
      <c r="N79" s="68">
        <f t="shared" si="18"/>
        <v>0.83303775019001769</v>
      </c>
      <c r="O79" s="66">
        <v>1379</v>
      </c>
      <c r="P79" s="68">
        <f t="shared" si="19"/>
        <v>0.83851026095768932</v>
      </c>
      <c r="Q79" s="66">
        <v>1105</v>
      </c>
      <c r="R79" s="68">
        <f t="shared" si="20"/>
        <v>0.67190271091968579</v>
      </c>
      <c r="S79" s="66">
        <v>1562</v>
      </c>
      <c r="T79" s="68">
        <f t="shared" si="21"/>
        <v>0.94978464656701278</v>
      </c>
      <c r="U79" s="66">
        <v>1389</v>
      </c>
      <c r="V79" s="68">
        <f t="shared" si="22"/>
        <v>0.84459082847732447</v>
      </c>
      <c r="W79" s="66">
        <v>1226</v>
      </c>
      <c r="X79" s="68">
        <f t="shared" si="23"/>
        <v>0.74547757790727132</v>
      </c>
      <c r="Z79" s="55">
        <f>cálculos!O79</f>
        <v>1</v>
      </c>
      <c r="AA79" s="56">
        <f t="shared" si="24"/>
        <v>0.1</v>
      </c>
      <c r="AB79" s="55">
        <f>cálculos!P79</f>
        <v>0</v>
      </c>
      <c r="AC79" s="56">
        <f t="shared" si="25"/>
        <v>0</v>
      </c>
    </row>
    <row r="81" spans="1:29" s="70" customFormat="1" x14ac:dyDescent="0.25">
      <c r="A81" s="65"/>
      <c r="B81" s="47" t="s">
        <v>111</v>
      </c>
      <c r="C81" s="48">
        <f>SUMIF($A$2:$A$79,"Norte",C$2:C$79)</f>
        <v>5856</v>
      </c>
      <c r="D81" s="48">
        <f>SUMIF($A$2:$A$79,"Norte",D$2:D$79)</f>
        <v>2440</v>
      </c>
      <c r="E81" s="47">
        <f>SUMIF($A$2:$A$79,"Norte",E$2:E$79)</f>
        <v>1846</v>
      </c>
      <c r="F81" s="69">
        <f>E81/D81</f>
        <v>0.75655737704918036</v>
      </c>
      <c r="G81" s="47">
        <f>SUMIF($A$2:$A$79,"Norte",G$2:G$79)</f>
        <v>2116</v>
      </c>
      <c r="H81" s="69">
        <f>G81/D81</f>
        <v>0.86721311475409835</v>
      </c>
      <c r="I81" s="47">
        <f>SUMIF($A$2:$A$79,"Norte",I$2:I$79)</f>
        <v>2094</v>
      </c>
      <c r="J81" s="69">
        <f>I81/D81</f>
        <v>0.8581967213114754</v>
      </c>
      <c r="K81" s="47">
        <f>SUMIF($A$2:$A$79,"Norte",K$2:K$79)</f>
        <v>2168</v>
      </c>
      <c r="L81" s="69">
        <f>K81/D81</f>
        <v>0.88852459016393448</v>
      </c>
      <c r="M81" s="47">
        <f>SUMIF($A$2:$A$79,"Norte",M$2:M$79)</f>
        <v>2103</v>
      </c>
      <c r="N81" s="69">
        <f>M81/D81</f>
        <v>0.8618852459016394</v>
      </c>
      <c r="O81" s="47">
        <f>SUMIF($A$2:$A$79,"Norte",O$2:O$79)</f>
        <v>2058</v>
      </c>
      <c r="P81" s="69">
        <f>O81/D81</f>
        <v>0.84344262295081962</v>
      </c>
      <c r="Q81" s="47">
        <f>SUMIF($A$2:$A$79,"Norte",Q$2:Q$79)</f>
        <v>2006</v>
      </c>
      <c r="R81" s="69">
        <f>Q81/D81</f>
        <v>0.8221311475409836</v>
      </c>
      <c r="S81" s="47">
        <f>SUMIF($A$2:$A$79,"Norte",S$2:S$79)</f>
        <v>2185</v>
      </c>
      <c r="T81" s="69">
        <f>S81/D81</f>
        <v>0.89549180327868849</v>
      </c>
      <c r="U81" s="47">
        <f>SUMIF($A$2:$A$79,"Norte",U$2:U$79)</f>
        <v>2249</v>
      </c>
      <c r="V81" s="69">
        <f>U81/D81</f>
        <v>0.92172131147540981</v>
      </c>
      <c r="W81" s="47">
        <f>SUMIF($A$2:$A$79,"Norte",W$2:W$79)</f>
        <v>1997</v>
      </c>
      <c r="X81" s="69">
        <f>W81/D81</f>
        <v>0.81844262295081971</v>
      </c>
      <c r="Z81" s="55">
        <f>cálculos!O81</f>
        <v>0</v>
      </c>
      <c r="AA81" s="56">
        <f t="shared" si="24"/>
        <v>0</v>
      </c>
      <c r="AB81" s="55">
        <f>cálculos!P81</f>
        <v>0</v>
      </c>
      <c r="AC81" s="56">
        <f t="shared" si="25"/>
        <v>0</v>
      </c>
    </row>
    <row r="82" spans="1:29" s="70" customFormat="1" x14ac:dyDescent="0.25">
      <c r="A82" s="65"/>
      <c r="B82" s="47" t="s">
        <v>112</v>
      </c>
      <c r="C82" s="48">
        <f>SUMIF($A$2:$A$79,"Central",C$2:C$79)</f>
        <v>6941</v>
      </c>
      <c r="D82" s="48">
        <f>SUMIF($A$2:$A$79,"Central",D$2:D$79)</f>
        <v>2892.0833333333335</v>
      </c>
      <c r="E82" s="47">
        <f>SUMIF($A$2:$A$79,"Central",E$2:E$79)</f>
        <v>2509</v>
      </c>
      <c r="F82" s="69">
        <f>E82/D82</f>
        <v>0.8675407001872929</v>
      </c>
      <c r="G82" s="47">
        <f>SUMIF($A$2:$A$79,"Central",G$2:G$79)</f>
        <v>2426</v>
      </c>
      <c r="H82" s="69">
        <f>G82/D82</f>
        <v>0.83884166546607108</v>
      </c>
      <c r="I82" s="47">
        <f>SUMIF($A$2:$A$79,"Central",I$2:I$79)</f>
        <v>2416</v>
      </c>
      <c r="J82" s="69">
        <f t="shared" ref="J82:J85" si="26">I82/D82</f>
        <v>0.83538395043941793</v>
      </c>
      <c r="K82" s="47">
        <f>SUMIF($A$2:$A$79,"Central",K$2:K$79)</f>
        <v>2486</v>
      </c>
      <c r="L82" s="69">
        <f>K82/D82</f>
        <v>0.85958795562599044</v>
      </c>
      <c r="M82" s="47">
        <f>SUMIF($A$2:$A$79,"Central",M$2:M$79)</f>
        <v>2451</v>
      </c>
      <c r="N82" s="69">
        <f t="shared" ref="N82:N85" si="27">M82/D82</f>
        <v>0.84748595303270413</v>
      </c>
      <c r="O82" s="47">
        <f>SUMIF($A$2:$A$79,"Central",O$2:O$79)</f>
        <v>2445</v>
      </c>
      <c r="P82" s="69">
        <f>O82/D82</f>
        <v>0.84541132401671226</v>
      </c>
      <c r="Q82" s="47">
        <f>SUMIF($A$2:$A$79,"Central",Q$2:Q$79)</f>
        <v>2459</v>
      </c>
      <c r="R82" s="69">
        <f t="shared" ref="R82:R85" si="28">Q82/D82</f>
        <v>0.8502521250540267</v>
      </c>
      <c r="S82" s="47">
        <f>SUMIF($A$2:$A$79,"Central",S$2:S$79)</f>
        <v>2537</v>
      </c>
      <c r="T82" s="69">
        <f>S82/D82</f>
        <v>0.87722230226192188</v>
      </c>
      <c r="U82" s="47">
        <f>SUMIF($A$2:$A$79,"Central",U$2:U$79)</f>
        <v>2548</v>
      </c>
      <c r="V82" s="69">
        <f t="shared" ref="V82:V85" si="29">U82/D82</f>
        <v>0.88102578879124038</v>
      </c>
      <c r="W82" s="47">
        <f>SUMIF($A$2:$A$79,"Central",W$2:W$79)</f>
        <v>2357</v>
      </c>
      <c r="X82" s="69">
        <f t="shared" ref="X82:X85" si="30">W82/D82</f>
        <v>0.81498343178216393</v>
      </c>
      <c r="Z82" s="55">
        <f>cálculos!O82</f>
        <v>0</v>
      </c>
      <c r="AA82" s="56">
        <f t="shared" si="24"/>
        <v>0</v>
      </c>
      <c r="AB82" s="55">
        <f>cálculos!P82</f>
        <v>0</v>
      </c>
      <c r="AC82" s="56">
        <f t="shared" si="25"/>
        <v>0</v>
      </c>
    </row>
    <row r="83" spans="1:29" s="70" customFormat="1" x14ac:dyDescent="0.25">
      <c r="A83" s="65"/>
      <c r="B83" s="47" t="s">
        <v>113</v>
      </c>
      <c r="C83" s="48">
        <f>SUMIF($A$2:$A$79,"Metropolitana",C$2:C$79)</f>
        <v>31097</v>
      </c>
      <c r="D83" s="48">
        <f>SUMIF($A$2:$A$79,"Metropolitana",D$2:D$79)</f>
        <v>12957.083333333334</v>
      </c>
      <c r="E83" s="47">
        <f>SUMIF($A$2:$A$79,"Metropolitana",E$2:E$79)</f>
        <v>12534</v>
      </c>
      <c r="F83" s="69">
        <f>E83/D83</f>
        <v>0.9673473325401164</v>
      </c>
      <c r="G83" s="47">
        <f>SUMIF($A$2:$A$79,"Metropolitana",G$2:G$79)</f>
        <v>10545</v>
      </c>
      <c r="H83" s="69">
        <f>G83/D83</f>
        <v>0.8138405633983985</v>
      </c>
      <c r="I83" s="47">
        <f>SUMIF($A$2:$A$79,"Metropolitana",I$2:I$79)</f>
        <v>10530</v>
      </c>
      <c r="J83" s="69">
        <f t="shared" si="26"/>
        <v>0.81268289545615324</v>
      </c>
      <c r="K83" s="47">
        <f>SUMIF($A$2:$A$79,"Metropolitana",K$2:K$79)</f>
        <v>10979</v>
      </c>
      <c r="L83" s="69">
        <f>K83/D83</f>
        <v>0.84733575586069387</v>
      </c>
      <c r="M83" s="47">
        <f>SUMIF($A$2:$A$79,"Metropolitana",M$2:M$79)</f>
        <v>10574</v>
      </c>
      <c r="N83" s="69">
        <f t="shared" si="27"/>
        <v>0.81607872142007265</v>
      </c>
      <c r="O83" s="47">
        <f>SUMIF($A$2:$A$79,"Metropolitana",O$2:O$79)</f>
        <v>10334</v>
      </c>
      <c r="P83" s="69">
        <f>O83/D83</f>
        <v>0.7975560343441489</v>
      </c>
      <c r="Q83" s="47">
        <f>SUMIF($A$2:$A$79,"Metropolitana",Q$2:Q$79)</f>
        <v>9799</v>
      </c>
      <c r="R83" s="69">
        <f t="shared" si="28"/>
        <v>0.75626587773740228</v>
      </c>
      <c r="S83" s="47">
        <f>SUMIF($A$2:$A$79,"Metropolitana",S$2:S$79)</f>
        <v>11171</v>
      </c>
      <c r="T83" s="69">
        <f>S83/D83</f>
        <v>0.8621539055214329</v>
      </c>
      <c r="U83" s="47">
        <f>SUMIF($A$2:$A$79,"Metropolitana",U$2:U$79)</f>
        <v>10599</v>
      </c>
      <c r="V83" s="69">
        <f t="shared" si="29"/>
        <v>0.81800816799048137</v>
      </c>
      <c r="W83" s="47">
        <f>SUMIF($A$2:$A$79,"Metropolitana",W$2:W$79)</f>
        <v>9175</v>
      </c>
      <c r="X83" s="69">
        <f t="shared" si="30"/>
        <v>0.7081068913400006</v>
      </c>
      <c r="Z83" s="55">
        <f>cálculos!O83</f>
        <v>1</v>
      </c>
      <c r="AA83" s="56">
        <f t="shared" si="24"/>
        <v>0.1</v>
      </c>
      <c r="AB83" s="55">
        <f>cálculos!P83</f>
        <v>0</v>
      </c>
      <c r="AC83" s="56">
        <f t="shared" si="25"/>
        <v>0</v>
      </c>
    </row>
    <row r="84" spans="1:29" s="70" customFormat="1" x14ac:dyDescent="0.25">
      <c r="A84" s="65"/>
      <c r="B84" s="47" t="s">
        <v>114</v>
      </c>
      <c r="C84" s="48">
        <f>SUMIF($A$2:$A$79,"sul",C$2:C$79)</f>
        <v>8539</v>
      </c>
      <c r="D84" s="48">
        <f>SUMIF($A$2:$A$79,"sul",D$2:D$79)</f>
        <v>3557.9166666666665</v>
      </c>
      <c r="E84" s="47">
        <f>SUMIF($A$2:$A$79,"Sul",E$2:E$79)</f>
        <v>3437</v>
      </c>
      <c r="F84" s="69">
        <f>E84/D84</f>
        <v>0.96601475582620921</v>
      </c>
      <c r="G84" s="47">
        <f>SUMIF($A$2:$A$79,"Sul",G$2:G$79)</f>
        <v>3179</v>
      </c>
      <c r="H84" s="69">
        <f>G84/D84</f>
        <v>0.89350040988406143</v>
      </c>
      <c r="I84" s="47">
        <f>SUMIF($A$2:$A$79,"Sul",I$2:I$79)</f>
        <v>3165</v>
      </c>
      <c r="J84" s="69">
        <f t="shared" si="26"/>
        <v>0.88956552289495261</v>
      </c>
      <c r="K84" s="47">
        <f>SUMIF($A$2:$A$79,"Sul",K$2:K$79)</f>
        <v>3250</v>
      </c>
      <c r="L84" s="69">
        <f>K84/D84</f>
        <v>0.91345590818597033</v>
      </c>
      <c r="M84" s="47">
        <f>SUMIF($A$2:$A$79,"Sul",M$2:M$79)</f>
        <v>3183</v>
      </c>
      <c r="N84" s="69">
        <f t="shared" si="27"/>
        <v>0.89462466330952106</v>
      </c>
      <c r="O84" s="47">
        <f>SUMIF($A$2:$A$79,"Sul",O$2:O$79)</f>
        <v>3110</v>
      </c>
      <c r="P84" s="69">
        <f>O84/D84</f>
        <v>0.87410703829488234</v>
      </c>
      <c r="Q84" s="47">
        <f>SUMIF($A$2:$A$79,"Sul",Q$2:Q$79)</f>
        <v>2976</v>
      </c>
      <c r="R84" s="69">
        <f t="shared" si="28"/>
        <v>0.83644454854198391</v>
      </c>
      <c r="S84" s="47">
        <f>SUMIF($A$2:$A$79,"Sul",S$2:S$79)</f>
        <v>3104</v>
      </c>
      <c r="T84" s="69">
        <f>S84/D84</f>
        <v>0.8724206581566929</v>
      </c>
      <c r="U84" s="47">
        <f>SUMIF($A$2:$A$79,"Sul",U$2:U$79)</f>
        <v>3071</v>
      </c>
      <c r="V84" s="69">
        <f t="shared" si="29"/>
        <v>0.86314556739665071</v>
      </c>
      <c r="W84" s="47">
        <f>SUMIF($A$2:$A$79,"Sul",W$2:W$79)</f>
        <v>2813</v>
      </c>
      <c r="X84" s="69">
        <f t="shared" si="30"/>
        <v>0.79063122145450293</v>
      </c>
      <c r="Z84" s="55">
        <f>cálculos!O84</f>
        <v>1</v>
      </c>
      <c r="AA84" s="56">
        <f t="shared" si="24"/>
        <v>0.1</v>
      </c>
      <c r="AB84" s="55">
        <f>cálculos!P84</f>
        <v>0</v>
      </c>
      <c r="AC84" s="56">
        <f t="shared" si="25"/>
        <v>0</v>
      </c>
    </row>
    <row r="85" spans="1:29" s="70" customFormat="1" x14ac:dyDescent="0.25">
      <c r="A85" s="65"/>
      <c r="B85" s="43" t="s">
        <v>110</v>
      </c>
      <c r="C85" s="71">
        <f>SUM(C2:C79)</f>
        <v>52433</v>
      </c>
      <c r="D85" s="71">
        <f>SUM(D2:D79)</f>
        <v>21847.083333333332</v>
      </c>
      <c r="E85" s="43">
        <f>SUM(E81:E84)</f>
        <v>20326</v>
      </c>
      <c r="F85" s="72">
        <f>E85/D85</f>
        <v>0.93037590830202355</v>
      </c>
      <c r="G85" s="43">
        <f>SUM(G81:G84)</f>
        <v>18266</v>
      </c>
      <c r="H85" s="72">
        <f>G85/D85</f>
        <v>0.83608414548089949</v>
      </c>
      <c r="I85" s="43">
        <f>SUM(I81:I84)</f>
        <v>18205</v>
      </c>
      <c r="J85" s="72">
        <f t="shared" si="26"/>
        <v>0.83329201075658466</v>
      </c>
      <c r="K85" s="43">
        <f>SUM(K81:K84)</f>
        <v>18883</v>
      </c>
      <c r="L85" s="72">
        <f>K85/D85</f>
        <v>0.86432590162683809</v>
      </c>
      <c r="M85" s="43">
        <f>SUM(M81:M84)</f>
        <v>18311</v>
      </c>
      <c r="N85" s="72">
        <f t="shared" si="27"/>
        <v>0.83814391699883661</v>
      </c>
      <c r="O85" s="43">
        <f>SUM(O81:O84)</f>
        <v>17947</v>
      </c>
      <c r="P85" s="72">
        <f>O85/D85</f>
        <v>0.82148265405374488</v>
      </c>
      <c r="Q85" s="43">
        <f>SUM(Q81:Q84)</f>
        <v>17240</v>
      </c>
      <c r="R85" s="72">
        <f t="shared" si="28"/>
        <v>0.7891213548719318</v>
      </c>
      <c r="S85" s="43">
        <f>SUM(S81:S84)</f>
        <v>18997</v>
      </c>
      <c r="T85" s="72">
        <f>S85/D85</f>
        <v>0.86954398947227896</v>
      </c>
      <c r="U85" s="43">
        <f>SUM(U81:U84)</f>
        <v>18467</v>
      </c>
      <c r="V85" s="72">
        <f t="shared" si="29"/>
        <v>0.84528445826101883</v>
      </c>
      <c r="W85" s="43">
        <f>SUM(W81:W84)</f>
        <v>16342</v>
      </c>
      <c r="X85" s="72">
        <f t="shared" si="30"/>
        <v>0.74801746991398554</v>
      </c>
      <c r="Z85" s="61">
        <f>cálculos!O85</f>
        <v>1</v>
      </c>
      <c r="AA85" s="62">
        <f t="shared" si="24"/>
        <v>0.1</v>
      </c>
      <c r="AB85" s="61">
        <f>cálculos!P85</f>
        <v>0</v>
      </c>
      <c r="AC85" s="62">
        <f t="shared" si="25"/>
        <v>0</v>
      </c>
    </row>
    <row r="88" spans="1:29" x14ac:dyDescent="0.25">
      <c r="A88" s="73" t="s">
        <v>160</v>
      </c>
      <c r="B88" s="74"/>
      <c r="C88" s="74"/>
      <c r="D88" s="74"/>
    </row>
    <row r="89" spans="1:29" x14ac:dyDescent="0.25">
      <c r="A89" s="73" t="s">
        <v>159</v>
      </c>
      <c r="B89" s="74"/>
      <c r="C89" s="74"/>
      <c r="D89" s="74"/>
    </row>
    <row r="90" spans="1:29" x14ac:dyDescent="0.25">
      <c r="A90" s="75" t="s">
        <v>162</v>
      </c>
    </row>
    <row r="91" spans="1:29" x14ac:dyDescent="0.25">
      <c r="A91" s="65" t="s">
        <v>163</v>
      </c>
    </row>
    <row r="92" spans="1:29" x14ac:dyDescent="0.25">
      <c r="A92" s="65" t="s">
        <v>88</v>
      </c>
    </row>
    <row r="93" spans="1:29" ht="17.25" x14ac:dyDescent="0.25">
      <c r="A93" s="76" t="s">
        <v>89</v>
      </c>
    </row>
    <row r="94" spans="1:29" x14ac:dyDescent="0.25">
      <c r="A94" s="65" t="s">
        <v>90</v>
      </c>
    </row>
    <row r="95" spans="1:29" x14ac:dyDescent="0.25">
      <c r="A95" s="65" t="s">
        <v>91</v>
      </c>
    </row>
  </sheetData>
  <autoFilter ref="A1:X86"/>
  <mergeCells count="2">
    <mergeCell ref="AE2:AF2"/>
    <mergeCell ref="AE11:AF11"/>
  </mergeCells>
  <conditionalFormatting sqref="AC2:AC79">
    <cfRule type="cellIs" dxfId="13" priority="21" operator="equal">
      <formula>0.75</formula>
    </cfRule>
    <cfRule type="cellIs" dxfId="12" priority="22" operator="equal">
      <formula>0.5</formula>
    </cfRule>
    <cfRule type="cellIs" dxfId="11" priority="23" operator="equal">
      <formula>0.25</formula>
    </cfRule>
    <cfRule type="cellIs" dxfId="10" priority="24" operator="equal">
      <formula>0</formula>
    </cfRule>
  </conditionalFormatting>
  <conditionalFormatting sqref="AC2:AC79 AC81:AC85">
    <cfRule type="cellIs" dxfId="9" priority="12" operator="equal">
      <formula>1</formula>
    </cfRule>
  </conditionalFormatting>
  <conditionalFormatting sqref="AC81:AC85">
    <cfRule type="cellIs" dxfId="8" priority="8" operator="equal">
      <formula>0.75</formula>
    </cfRule>
    <cfRule type="cellIs" dxfId="7" priority="9" operator="equal">
      <formula>0.5</formula>
    </cfRule>
    <cfRule type="cellIs" dxfId="6" priority="10" operator="equal">
      <formula>0.25</formula>
    </cfRule>
    <cfRule type="cellIs" dxfId="5" priority="11" operator="equal">
      <formula>0</formula>
    </cfRule>
  </conditionalFormatting>
  <conditionalFormatting sqref="AA2:AA79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6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4" priority="2" operator="equal">
      <formula>0.75</formula>
    </cfRule>
    <cfRule type="cellIs" dxfId="3" priority="3" operator="equal">
      <formula>0.5</formula>
    </cfRule>
    <cfRule type="cellIs" dxfId="2" priority="4" operator="equal">
      <formula>0.25</formula>
    </cfRule>
    <cfRule type="cellIs" dxfId="1" priority="5" operator="equal">
      <formula>0</formula>
    </cfRule>
  </conditionalFormatting>
  <conditionalFormatting sqref="AE4:AE8">
    <cfRule type="cellIs" dxfId="0" priority="1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pane ySplit="1" topLeftCell="A44" activePane="bottomLeft" state="frozen"/>
      <selection pane="bottomLeft" activeCell="W95" sqref="W95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style="42" customWidth="1"/>
    <col min="4" max="4" width="14.140625" customWidth="1"/>
    <col min="5" max="6" width="14.140625" style="42" customWidth="1"/>
    <col min="7" max="7" width="12" customWidth="1"/>
    <col min="8" max="24" width="13" customWidth="1"/>
  </cols>
  <sheetData>
    <row r="1" spans="1:24" ht="59.25" customHeight="1" x14ac:dyDescent="0.25">
      <c r="A1" s="3" t="s">
        <v>0</v>
      </c>
      <c r="B1" s="3" t="s">
        <v>1</v>
      </c>
      <c r="C1" s="46" t="s">
        <v>157</v>
      </c>
      <c r="D1" s="6" t="s">
        <v>115</v>
      </c>
      <c r="E1" s="46" t="s">
        <v>158</v>
      </c>
      <c r="F1" s="46" t="s">
        <v>116</v>
      </c>
      <c r="G1" s="4" t="s">
        <v>117</v>
      </c>
      <c r="H1" s="5" t="s">
        <v>126</v>
      </c>
      <c r="I1" s="4" t="s">
        <v>118</v>
      </c>
      <c r="J1" s="5" t="s">
        <v>127</v>
      </c>
      <c r="K1" s="4" t="s">
        <v>119</v>
      </c>
      <c r="L1" s="5" t="s">
        <v>128</v>
      </c>
      <c r="M1" s="4" t="s">
        <v>120</v>
      </c>
      <c r="N1" s="5" t="s">
        <v>129</v>
      </c>
      <c r="O1" s="4" t="s">
        <v>121</v>
      </c>
      <c r="P1" s="5" t="s">
        <v>130</v>
      </c>
      <c r="Q1" s="4" t="s">
        <v>122</v>
      </c>
      <c r="R1" s="5" t="s">
        <v>131</v>
      </c>
      <c r="S1" s="4" t="s">
        <v>123</v>
      </c>
      <c r="T1" s="45" t="s">
        <v>132</v>
      </c>
      <c r="U1" s="4" t="s">
        <v>124</v>
      </c>
      <c r="V1" s="5" t="s">
        <v>133</v>
      </c>
      <c r="W1" s="4" t="s">
        <v>125</v>
      </c>
      <c r="X1" s="5" t="s">
        <v>134</v>
      </c>
    </row>
    <row r="2" spans="1:24" x14ac:dyDescent="0.25">
      <c r="A2" s="2" t="s">
        <v>2</v>
      </c>
      <c r="B2" s="2" t="s">
        <v>6</v>
      </c>
      <c r="C2" s="30">
        <v>421</v>
      </c>
      <c r="D2" s="30">
        <f>C2/12*5</f>
        <v>175.41666666666669</v>
      </c>
      <c r="E2" s="30">
        <v>412</v>
      </c>
      <c r="F2" s="30">
        <f>E2/12*5</f>
        <v>171.66666666666669</v>
      </c>
      <c r="G2" s="2">
        <v>146</v>
      </c>
      <c r="H2" s="7">
        <f>G2/D2</f>
        <v>0.8323040380047505</v>
      </c>
      <c r="I2" s="2">
        <v>131</v>
      </c>
      <c r="J2" s="7">
        <f>I2/D2</f>
        <v>0.74679334916864604</v>
      </c>
      <c r="K2" s="2">
        <v>172</v>
      </c>
      <c r="L2" s="7">
        <f>K2/F2</f>
        <v>1.0019417475728154</v>
      </c>
      <c r="M2" s="2">
        <v>142</v>
      </c>
      <c r="N2" s="7">
        <f>M2/D2</f>
        <v>0.80950118764845602</v>
      </c>
      <c r="O2" s="2">
        <v>142</v>
      </c>
      <c r="P2" s="7">
        <f>O2/F2</f>
        <v>0.82718446601941742</v>
      </c>
      <c r="Q2" s="2">
        <v>143</v>
      </c>
      <c r="R2" s="7">
        <f>Q2/D2</f>
        <v>0.81520190023752959</v>
      </c>
      <c r="S2" s="2">
        <v>158</v>
      </c>
      <c r="T2" s="7">
        <f>S2/F2</f>
        <v>0.92038834951456305</v>
      </c>
      <c r="U2" s="2">
        <v>165</v>
      </c>
      <c r="V2" s="7">
        <f>U2/D2</f>
        <v>0.94061757719714956</v>
      </c>
      <c r="W2" s="2">
        <v>172</v>
      </c>
      <c r="X2" s="7">
        <f>W2/F2</f>
        <v>1.0019417475728154</v>
      </c>
    </row>
    <row r="3" spans="1:24" x14ac:dyDescent="0.25">
      <c r="A3" s="2" t="s">
        <v>3</v>
      </c>
      <c r="B3" s="2" t="s">
        <v>7</v>
      </c>
      <c r="C3" s="30">
        <v>160</v>
      </c>
      <c r="D3" s="30">
        <f t="shared" ref="D3:D66" si="0">C3/12*5</f>
        <v>66.666666666666671</v>
      </c>
      <c r="E3" s="30">
        <v>158</v>
      </c>
      <c r="F3" s="30">
        <f t="shared" ref="F3:F66" si="1">E3/12*5</f>
        <v>65.833333333333329</v>
      </c>
      <c r="G3" s="2">
        <v>65</v>
      </c>
      <c r="H3" s="7">
        <f t="shared" ref="H3:H66" si="2">G3/D3</f>
        <v>0.97499999999999998</v>
      </c>
      <c r="I3" s="2">
        <v>58</v>
      </c>
      <c r="J3" s="7">
        <f t="shared" ref="J3:J66" si="3">I3/D3</f>
        <v>0.86999999999999988</v>
      </c>
      <c r="K3" s="2">
        <v>52</v>
      </c>
      <c r="L3" s="7">
        <f t="shared" ref="L3:L66" si="4">K3/F3</f>
        <v>0.78987341772151909</v>
      </c>
      <c r="M3" s="2">
        <v>42</v>
      </c>
      <c r="N3" s="7">
        <f t="shared" ref="N3:N66" si="5">M3/D3</f>
        <v>0.63</v>
      </c>
      <c r="O3" s="2">
        <v>42</v>
      </c>
      <c r="P3" s="7">
        <f t="shared" ref="P3:P66" si="6">O3/F3</f>
        <v>0.63797468354430387</v>
      </c>
      <c r="Q3" s="2">
        <v>62</v>
      </c>
      <c r="R3" s="7">
        <f t="shared" ref="R3:R66" si="7">Q3/D3</f>
        <v>0.92999999999999994</v>
      </c>
      <c r="S3" s="2">
        <v>45</v>
      </c>
      <c r="T3" s="7">
        <f t="shared" ref="T3:T66" si="8">S3/F3</f>
        <v>0.68354430379746844</v>
      </c>
      <c r="U3" s="2">
        <v>57</v>
      </c>
      <c r="V3" s="7">
        <f t="shared" ref="V3:V66" si="9">U3/D3</f>
        <v>0.85499999999999998</v>
      </c>
      <c r="W3" s="2">
        <v>45</v>
      </c>
      <c r="X3" s="7">
        <f t="shared" ref="X3:X66" si="10">W3/F3</f>
        <v>0.68354430379746844</v>
      </c>
    </row>
    <row r="4" spans="1:24" x14ac:dyDescent="0.25">
      <c r="A4" s="2" t="s">
        <v>4</v>
      </c>
      <c r="B4" s="2" t="s">
        <v>8</v>
      </c>
      <c r="C4" s="30">
        <v>120</v>
      </c>
      <c r="D4" s="30">
        <f t="shared" si="0"/>
        <v>50</v>
      </c>
      <c r="E4" s="30">
        <v>136</v>
      </c>
      <c r="F4" s="30">
        <f t="shared" si="1"/>
        <v>56.666666666666671</v>
      </c>
      <c r="G4" s="2">
        <v>66</v>
      </c>
      <c r="H4" s="7">
        <f t="shared" si="2"/>
        <v>1.32</v>
      </c>
      <c r="I4" s="2">
        <v>59</v>
      </c>
      <c r="J4" s="7">
        <f t="shared" si="3"/>
        <v>1.18</v>
      </c>
      <c r="K4" s="2">
        <v>42</v>
      </c>
      <c r="L4" s="7">
        <f t="shared" si="4"/>
        <v>0.74117647058823521</v>
      </c>
      <c r="M4" s="2">
        <v>50</v>
      </c>
      <c r="N4" s="7">
        <f t="shared" si="5"/>
        <v>1</v>
      </c>
      <c r="O4" s="2">
        <v>50</v>
      </c>
      <c r="P4" s="7">
        <f t="shared" si="6"/>
        <v>0.88235294117647056</v>
      </c>
      <c r="Q4" s="2">
        <v>61</v>
      </c>
      <c r="R4" s="7">
        <f t="shared" si="7"/>
        <v>1.22</v>
      </c>
      <c r="S4" s="2">
        <v>49</v>
      </c>
      <c r="T4" s="7">
        <f t="shared" si="8"/>
        <v>0.8647058823529411</v>
      </c>
      <c r="U4" s="2">
        <v>53</v>
      </c>
      <c r="V4" s="7">
        <f t="shared" si="9"/>
        <v>1.06</v>
      </c>
      <c r="W4" s="2">
        <v>48</v>
      </c>
      <c r="X4" s="7">
        <f t="shared" si="10"/>
        <v>0.84705882352941164</v>
      </c>
    </row>
    <row r="5" spans="1:24" x14ac:dyDescent="0.25">
      <c r="A5" s="2" t="s">
        <v>5</v>
      </c>
      <c r="B5" s="2" t="s">
        <v>9</v>
      </c>
      <c r="C5" s="30">
        <v>343</v>
      </c>
      <c r="D5" s="30">
        <f t="shared" si="0"/>
        <v>142.91666666666666</v>
      </c>
      <c r="E5" s="30">
        <v>363</v>
      </c>
      <c r="F5" s="30">
        <f t="shared" si="1"/>
        <v>151.25</v>
      </c>
      <c r="G5" s="2">
        <v>124</v>
      </c>
      <c r="H5" s="7">
        <f t="shared" si="2"/>
        <v>0.86763848396501464</v>
      </c>
      <c r="I5" s="2">
        <v>113</v>
      </c>
      <c r="J5" s="7">
        <f t="shared" si="3"/>
        <v>0.79067055393586017</v>
      </c>
      <c r="K5" s="2">
        <v>125</v>
      </c>
      <c r="L5" s="7">
        <f t="shared" si="4"/>
        <v>0.82644628099173556</v>
      </c>
      <c r="M5" s="2">
        <v>103</v>
      </c>
      <c r="N5" s="7">
        <f t="shared" si="5"/>
        <v>0.72069970845481057</v>
      </c>
      <c r="O5" s="2">
        <v>103</v>
      </c>
      <c r="P5" s="7">
        <f t="shared" si="6"/>
        <v>0.68099173553719006</v>
      </c>
      <c r="Q5" s="2">
        <v>134</v>
      </c>
      <c r="R5" s="7">
        <f t="shared" si="7"/>
        <v>0.93760932944606423</v>
      </c>
      <c r="S5" s="2">
        <v>118</v>
      </c>
      <c r="T5" s="7">
        <f t="shared" si="8"/>
        <v>0.78016528925619832</v>
      </c>
      <c r="U5" s="2">
        <v>122</v>
      </c>
      <c r="V5" s="7">
        <f t="shared" si="9"/>
        <v>0.85364431486880477</v>
      </c>
      <c r="W5" s="2">
        <v>122</v>
      </c>
      <c r="X5" s="7">
        <f t="shared" si="10"/>
        <v>0.80661157024793384</v>
      </c>
    </row>
    <row r="6" spans="1:24" x14ac:dyDescent="0.25">
      <c r="A6" s="2" t="s">
        <v>5</v>
      </c>
      <c r="B6" s="2" t="s">
        <v>10</v>
      </c>
      <c r="C6" s="30">
        <v>139</v>
      </c>
      <c r="D6" s="30">
        <f t="shared" si="0"/>
        <v>57.916666666666671</v>
      </c>
      <c r="E6" s="30">
        <v>176</v>
      </c>
      <c r="F6" s="30">
        <f t="shared" si="1"/>
        <v>73.333333333333329</v>
      </c>
      <c r="G6" s="2">
        <v>42</v>
      </c>
      <c r="H6" s="7">
        <f t="shared" si="2"/>
        <v>0.72517985611510782</v>
      </c>
      <c r="I6" s="2">
        <v>39</v>
      </c>
      <c r="J6" s="7">
        <f t="shared" si="3"/>
        <v>0.67338129496402876</v>
      </c>
      <c r="K6" s="2">
        <v>72</v>
      </c>
      <c r="L6" s="7">
        <f t="shared" si="4"/>
        <v>0.98181818181818192</v>
      </c>
      <c r="M6" s="2">
        <v>42</v>
      </c>
      <c r="N6" s="7">
        <f t="shared" si="5"/>
        <v>0.72517985611510782</v>
      </c>
      <c r="O6" s="2">
        <v>42</v>
      </c>
      <c r="P6" s="7">
        <f t="shared" si="6"/>
        <v>0.57272727272727275</v>
      </c>
      <c r="Q6" s="2">
        <v>49</v>
      </c>
      <c r="R6" s="7">
        <f t="shared" si="7"/>
        <v>0.84604316546762581</v>
      </c>
      <c r="S6" s="2">
        <v>68</v>
      </c>
      <c r="T6" s="7">
        <f t="shared" si="8"/>
        <v>0.92727272727272736</v>
      </c>
      <c r="U6" s="2">
        <v>54</v>
      </c>
      <c r="V6" s="7">
        <f t="shared" si="9"/>
        <v>0.93237410071942439</v>
      </c>
      <c r="W6" s="2">
        <v>66</v>
      </c>
      <c r="X6" s="7">
        <f t="shared" si="10"/>
        <v>0.9</v>
      </c>
    </row>
    <row r="7" spans="1:24" x14ac:dyDescent="0.25">
      <c r="A7" s="2" t="s">
        <v>4</v>
      </c>
      <c r="B7" s="2" t="s">
        <v>11</v>
      </c>
      <c r="C7" s="30">
        <v>101</v>
      </c>
      <c r="D7" s="30">
        <f t="shared" si="0"/>
        <v>42.083333333333329</v>
      </c>
      <c r="E7" s="30">
        <v>118</v>
      </c>
      <c r="F7" s="30">
        <f t="shared" si="1"/>
        <v>49.166666666666671</v>
      </c>
      <c r="G7" s="2">
        <v>40</v>
      </c>
      <c r="H7" s="7">
        <f t="shared" si="2"/>
        <v>0.95049504950495056</v>
      </c>
      <c r="I7" s="2">
        <v>39</v>
      </c>
      <c r="J7" s="7">
        <f t="shared" si="3"/>
        <v>0.92673267326732689</v>
      </c>
      <c r="K7" s="2">
        <v>42</v>
      </c>
      <c r="L7" s="7">
        <f t="shared" si="4"/>
        <v>0.85423728813559319</v>
      </c>
      <c r="M7" s="2">
        <v>42</v>
      </c>
      <c r="N7" s="7">
        <f t="shared" si="5"/>
        <v>0.99801980198019813</v>
      </c>
      <c r="O7" s="2">
        <v>42</v>
      </c>
      <c r="P7" s="7">
        <f t="shared" si="6"/>
        <v>0.85423728813559319</v>
      </c>
      <c r="Q7" s="2">
        <v>52</v>
      </c>
      <c r="R7" s="7">
        <f t="shared" si="7"/>
        <v>1.2356435643564359</v>
      </c>
      <c r="S7" s="2">
        <v>41</v>
      </c>
      <c r="T7" s="7">
        <f t="shared" si="8"/>
        <v>0.83389830508474572</v>
      </c>
      <c r="U7" s="2">
        <v>48</v>
      </c>
      <c r="V7" s="7">
        <f t="shared" si="9"/>
        <v>1.1405940594059407</v>
      </c>
      <c r="W7" s="2">
        <v>41</v>
      </c>
      <c r="X7" s="7">
        <f t="shared" si="10"/>
        <v>0.83389830508474572</v>
      </c>
    </row>
    <row r="8" spans="1:24" x14ac:dyDescent="0.25">
      <c r="A8" s="2" t="s">
        <v>5</v>
      </c>
      <c r="B8" s="2" t="s">
        <v>12</v>
      </c>
      <c r="C8" s="30">
        <v>389</v>
      </c>
      <c r="D8" s="30">
        <f t="shared" si="0"/>
        <v>162.08333333333331</v>
      </c>
      <c r="E8" s="30">
        <v>420</v>
      </c>
      <c r="F8" s="30">
        <f t="shared" si="1"/>
        <v>175</v>
      </c>
      <c r="G8" s="2">
        <v>192</v>
      </c>
      <c r="H8" s="7">
        <f t="shared" si="2"/>
        <v>1.1845758354755787</v>
      </c>
      <c r="I8" s="2">
        <v>175</v>
      </c>
      <c r="J8" s="7">
        <f t="shared" si="3"/>
        <v>1.0796915167095118</v>
      </c>
      <c r="K8" s="2">
        <v>155</v>
      </c>
      <c r="L8" s="7">
        <f t="shared" si="4"/>
        <v>0.88571428571428568</v>
      </c>
      <c r="M8" s="2">
        <v>93</v>
      </c>
      <c r="N8" s="7">
        <f t="shared" si="5"/>
        <v>0.57377892030848332</v>
      </c>
      <c r="O8" s="2">
        <v>93</v>
      </c>
      <c r="P8" s="7">
        <f t="shared" si="6"/>
        <v>0.53142857142857147</v>
      </c>
      <c r="Q8" s="2">
        <v>148</v>
      </c>
      <c r="R8" s="7">
        <f t="shared" si="7"/>
        <v>0.91311053984575841</v>
      </c>
      <c r="S8" s="2">
        <v>148</v>
      </c>
      <c r="T8" s="7">
        <f t="shared" si="8"/>
        <v>0.84571428571428575</v>
      </c>
      <c r="U8" s="2">
        <v>129</v>
      </c>
      <c r="V8" s="7">
        <f t="shared" si="9"/>
        <v>0.79588688946015429</v>
      </c>
      <c r="W8" s="2">
        <v>175</v>
      </c>
      <c r="X8" s="7">
        <f t="shared" si="10"/>
        <v>1</v>
      </c>
    </row>
    <row r="9" spans="1:24" x14ac:dyDescent="0.25">
      <c r="A9" s="2" t="s">
        <v>5</v>
      </c>
      <c r="B9" s="2" t="s">
        <v>13</v>
      </c>
      <c r="C9" s="30">
        <v>75</v>
      </c>
      <c r="D9" s="30">
        <f t="shared" si="0"/>
        <v>31.25</v>
      </c>
      <c r="E9" s="30">
        <v>98</v>
      </c>
      <c r="F9" s="30">
        <f t="shared" si="1"/>
        <v>40.833333333333329</v>
      </c>
      <c r="G9" s="2">
        <v>29</v>
      </c>
      <c r="H9" s="7">
        <f t="shared" si="2"/>
        <v>0.92800000000000005</v>
      </c>
      <c r="I9" s="2">
        <v>26</v>
      </c>
      <c r="J9" s="7">
        <f t="shared" si="3"/>
        <v>0.83199999999999996</v>
      </c>
      <c r="K9" s="2">
        <v>0</v>
      </c>
      <c r="L9" s="7">
        <f t="shared" si="4"/>
        <v>0</v>
      </c>
      <c r="M9" s="2">
        <v>26</v>
      </c>
      <c r="N9" s="7">
        <f t="shared" si="5"/>
        <v>0.83199999999999996</v>
      </c>
      <c r="O9" s="2">
        <v>26</v>
      </c>
      <c r="P9" s="7">
        <f t="shared" si="6"/>
        <v>0.63673469387755111</v>
      </c>
      <c r="Q9" s="2">
        <v>28</v>
      </c>
      <c r="R9" s="7">
        <f t="shared" si="7"/>
        <v>0.89600000000000002</v>
      </c>
      <c r="S9" s="2">
        <v>12</v>
      </c>
      <c r="T9" s="7">
        <f t="shared" si="8"/>
        <v>0.29387755102040819</v>
      </c>
      <c r="U9" s="2">
        <v>26</v>
      </c>
      <c r="V9" s="7">
        <f t="shared" si="9"/>
        <v>0.83199999999999996</v>
      </c>
      <c r="W9" s="2">
        <v>12</v>
      </c>
      <c r="X9" s="7">
        <f t="shared" si="10"/>
        <v>0.29387755102040819</v>
      </c>
    </row>
    <row r="10" spans="1:24" x14ac:dyDescent="0.25">
      <c r="A10" s="2" t="s">
        <v>2</v>
      </c>
      <c r="B10" s="2" t="s">
        <v>14</v>
      </c>
      <c r="C10" s="30">
        <v>1449</v>
      </c>
      <c r="D10" s="30">
        <f t="shared" si="0"/>
        <v>603.75</v>
      </c>
      <c r="E10" s="30">
        <v>1611</v>
      </c>
      <c r="F10" s="30">
        <f t="shared" si="1"/>
        <v>671.25</v>
      </c>
      <c r="G10" s="2">
        <v>614</v>
      </c>
      <c r="H10" s="7">
        <f t="shared" si="2"/>
        <v>1.0169772256728777</v>
      </c>
      <c r="I10" s="2">
        <v>563</v>
      </c>
      <c r="J10" s="7">
        <f t="shared" si="3"/>
        <v>0.93250517598343685</v>
      </c>
      <c r="K10" s="2">
        <v>456</v>
      </c>
      <c r="L10" s="7">
        <f t="shared" si="4"/>
        <v>0.67932960893854744</v>
      </c>
      <c r="M10" s="2">
        <v>306</v>
      </c>
      <c r="N10" s="7">
        <f t="shared" si="5"/>
        <v>0.50683229813664599</v>
      </c>
      <c r="O10" s="2">
        <v>306</v>
      </c>
      <c r="P10" s="7">
        <f t="shared" si="6"/>
        <v>0.45586592178770952</v>
      </c>
      <c r="Q10" s="2">
        <v>520</v>
      </c>
      <c r="R10" s="7">
        <f t="shared" si="7"/>
        <v>0.86128364389233958</v>
      </c>
      <c r="S10" s="2">
        <v>444</v>
      </c>
      <c r="T10" s="7">
        <f t="shared" si="8"/>
        <v>0.66145251396648042</v>
      </c>
      <c r="U10" s="2">
        <v>480</v>
      </c>
      <c r="V10" s="7">
        <f t="shared" si="9"/>
        <v>0.79503105590062106</v>
      </c>
      <c r="W10" s="2">
        <v>451</v>
      </c>
      <c r="X10" s="7">
        <f t="shared" si="10"/>
        <v>0.67188081936685284</v>
      </c>
    </row>
    <row r="11" spans="1:24" x14ac:dyDescent="0.25">
      <c r="A11" s="2" t="s">
        <v>5</v>
      </c>
      <c r="B11" s="2" t="s">
        <v>15</v>
      </c>
      <c r="C11" s="30">
        <v>145</v>
      </c>
      <c r="D11" s="30">
        <f t="shared" si="0"/>
        <v>60.416666666666671</v>
      </c>
      <c r="E11" s="30">
        <v>164</v>
      </c>
      <c r="F11" s="30">
        <f t="shared" si="1"/>
        <v>68.333333333333329</v>
      </c>
      <c r="G11" s="2">
        <v>52</v>
      </c>
      <c r="H11" s="7">
        <f t="shared" si="2"/>
        <v>0.86068965517241369</v>
      </c>
      <c r="I11" s="2">
        <v>41</v>
      </c>
      <c r="J11" s="7">
        <f t="shared" si="3"/>
        <v>0.67862068965517242</v>
      </c>
      <c r="K11" s="2">
        <v>45</v>
      </c>
      <c r="L11" s="7">
        <f t="shared" si="4"/>
        <v>0.65853658536585369</v>
      </c>
      <c r="M11" s="2">
        <v>40</v>
      </c>
      <c r="N11" s="7">
        <f t="shared" si="5"/>
        <v>0.66206896551724137</v>
      </c>
      <c r="O11" s="2">
        <v>40</v>
      </c>
      <c r="P11" s="7">
        <f t="shared" si="6"/>
        <v>0.58536585365853666</v>
      </c>
      <c r="Q11" s="2">
        <v>48</v>
      </c>
      <c r="R11" s="7">
        <f t="shared" si="7"/>
        <v>0.79448275862068962</v>
      </c>
      <c r="S11" s="2">
        <v>46</v>
      </c>
      <c r="T11" s="7">
        <f t="shared" si="8"/>
        <v>0.67317073170731712</v>
      </c>
      <c r="U11" s="2">
        <v>47</v>
      </c>
      <c r="V11" s="7">
        <f t="shared" si="9"/>
        <v>0.77793103448275858</v>
      </c>
      <c r="W11" s="2">
        <v>46</v>
      </c>
      <c r="X11" s="7">
        <f t="shared" si="10"/>
        <v>0.67317073170731712</v>
      </c>
    </row>
    <row r="12" spans="1:24" x14ac:dyDescent="0.25">
      <c r="A12" s="2" t="s">
        <v>4</v>
      </c>
      <c r="B12" s="2" t="s">
        <v>16</v>
      </c>
      <c r="C12" s="30">
        <v>380</v>
      </c>
      <c r="D12" s="30">
        <f t="shared" si="0"/>
        <v>158.33333333333334</v>
      </c>
      <c r="E12" s="30">
        <v>412</v>
      </c>
      <c r="F12" s="30">
        <f t="shared" si="1"/>
        <v>171.66666666666669</v>
      </c>
      <c r="G12" s="2">
        <v>144</v>
      </c>
      <c r="H12" s="7">
        <f t="shared" si="2"/>
        <v>0.90947368421052621</v>
      </c>
      <c r="I12" s="2">
        <v>131</v>
      </c>
      <c r="J12" s="7">
        <f t="shared" si="3"/>
        <v>0.82736842105263153</v>
      </c>
      <c r="K12" s="2">
        <v>101</v>
      </c>
      <c r="L12" s="7">
        <f t="shared" si="4"/>
        <v>0.58834951456310669</v>
      </c>
      <c r="M12" s="2">
        <v>121</v>
      </c>
      <c r="N12" s="7">
        <f t="shared" si="5"/>
        <v>0.76421052631578945</v>
      </c>
      <c r="O12" s="2">
        <v>121</v>
      </c>
      <c r="P12" s="7">
        <f t="shared" si="6"/>
        <v>0.70485436893203879</v>
      </c>
      <c r="Q12" s="2">
        <v>161</v>
      </c>
      <c r="R12" s="7">
        <f t="shared" si="7"/>
        <v>1.0168421052631578</v>
      </c>
      <c r="S12" s="2">
        <v>129</v>
      </c>
      <c r="T12" s="7">
        <f t="shared" si="8"/>
        <v>0.75145631067961161</v>
      </c>
      <c r="U12" s="2">
        <v>148</v>
      </c>
      <c r="V12" s="7">
        <f t="shared" si="9"/>
        <v>0.93473684210526309</v>
      </c>
      <c r="W12" s="2">
        <v>134</v>
      </c>
      <c r="X12" s="7">
        <f t="shared" si="10"/>
        <v>0.7805825242718446</v>
      </c>
    </row>
    <row r="13" spans="1:24" x14ac:dyDescent="0.25">
      <c r="A13" s="2" t="s">
        <v>3</v>
      </c>
      <c r="B13" s="2" t="s">
        <v>17</v>
      </c>
      <c r="C13" s="30">
        <v>633</v>
      </c>
      <c r="D13" s="30">
        <f t="shared" si="0"/>
        <v>263.75</v>
      </c>
      <c r="E13" s="30">
        <v>646</v>
      </c>
      <c r="F13" s="30">
        <f t="shared" si="1"/>
        <v>269.16666666666669</v>
      </c>
      <c r="G13" s="2">
        <v>176</v>
      </c>
      <c r="H13" s="7">
        <f t="shared" si="2"/>
        <v>0.66729857819905214</v>
      </c>
      <c r="I13" s="2">
        <v>150</v>
      </c>
      <c r="J13" s="7">
        <f t="shared" si="3"/>
        <v>0.56872037914691942</v>
      </c>
      <c r="K13" s="2">
        <v>167</v>
      </c>
      <c r="L13" s="7">
        <f t="shared" si="4"/>
        <v>0.62043343653250771</v>
      </c>
      <c r="M13" s="2">
        <v>139</v>
      </c>
      <c r="N13" s="7">
        <f t="shared" si="5"/>
        <v>0.52701421800947867</v>
      </c>
      <c r="O13" s="2">
        <v>139</v>
      </c>
      <c r="P13" s="7">
        <f t="shared" si="6"/>
        <v>0.51640866873065017</v>
      </c>
      <c r="Q13" s="2">
        <v>175</v>
      </c>
      <c r="R13" s="7">
        <f t="shared" si="7"/>
        <v>0.6635071090047393</v>
      </c>
      <c r="S13" s="2">
        <v>170</v>
      </c>
      <c r="T13" s="7">
        <f t="shared" si="8"/>
        <v>0.63157894736842102</v>
      </c>
      <c r="U13" s="2">
        <v>142</v>
      </c>
      <c r="V13" s="7">
        <f t="shared" si="9"/>
        <v>0.53838862559241707</v>
      </c>
      <c r="W13" s="2">
        <v>159</v>
      </c>
      <c r="X13" s="7">
        <f t="shared" si="10"/>
        <v>0.59071207430340555</v>
      </c>
    </row>
    <row r="14" spans="1:24" x14ac:dyDescent="0.25">
      <c r="A14" s="2" t="s">
        <v>3</v>
      </c>
      <c r="B14" s="2" t="s">
        <v>18</v>
      </c>
      <c r="C14" s="30">
        <v>166</v>
      </c>
      <c r="D14" s="30">
        <f t="shared" si="0"/>
        <v>69.166666666666671</v>
      </c>
      <c r="E14" s="30">
        <v>219</v>
      </c>
      <c r="F14" s="30">
        <f t="shared" si="1"/>
        <v>91.25</v>
      </c>
      <c r="G14" s="2">
        <v>85</v>
      </c>
      <c r="H14" s="7">
        <f t="shared" si="2"/>
        <v>1.2289156626506024</v>
      </c>
      <c r="I14" s="2">
        <v>56</v>
      </c>
      <c r="J14" s="7">
        <f t="shared" si="3"/>
        <v>0.80963855421686737</v>
      </c>
      <c r="K14" s="2">
        <v>58</v>
      </c>
      <c r="L14" s="7">
        <f t="shared" si="4"/>
        <v>0.63561643835616444</v>
      </c>
      <c r="M14" s="2">
        <v>49</v>
      </c>
      <c r="N14" s="7">
        <f t="shared" si="5"/>
        <v>0.70843373493975903</v>
      </c>
      <c r="O14" s="2">
        <v>49</v>
      </c>
      <c r="P14" s="7">
        <f t="shared" si="6"/>
        <v>0.53698630136986303</v>
      </c>
      <c r="Q14" s="2">
        <v>63</v>
      </c>
      <c r="R14" s="7">
        <f t="shared" si="7"/>
        <v>0.91084337349397582</v>
      </c>
      <c r="S14" s="2">
        <v>57</v>
      </c>
      <c r="T14" s="7">
        <f t="shared" si="8"/>
        <v>0.62465753424657533</v>
      </c>
      <c r="U14" s="2">
        <v>62</v>
      </c>
      <c r="V14" s="7">
        <f t="shared" si="9"/>
        <v>0.89638554216867461</v>
      </c>
      <c r="W14" s="2">
        <v>60</v>
      </c>
      <c r="X14" s="7">
        <f t="shared" si="10"/>
        <v>0.65753424657534243</v>
      </c>
    </row>
    <row r="15" spans="1:24" x14ac:dyDescent="0.25">
      <c r="A15" s="2" t="s">
        <v>5</v>
      </c>
      <c r="B15" s="2" t="s">
        <v>19</v>
      </c>
      <c r="C15" s="30">
        <v>109</v>
      </c>
      <c r="D15" s="30">
        <f t="shared" si="0"/>
        <v>45.416666666666671</v>
      </c>
      <c r="E15" s="30">
        <v>127</v>
      </c>
      <c r="F15" s="30">
        <f t="shared" si="1"/>
        <v>52.916666666666671</v>
      </c>
      <c r="G15" s="2">
        <v>49</v>
      </c>
      <c r="H15" s="7">
        <f t="shared" si="2"/>
        <v>1.0788990825688072</v>
      </c>
      <c r="I15" s="2">
        <v>44</v>
      </c>
      <c r="J15" s="7">
        <f t="shared" si="3"/>
        <v>0.96880733944954123</v>
      </c>
      <c r="K15" s="2">
        <v>47</v>
      </c>
      <c r="L15" s="7">
        <f t="shared" si="4"/>
        <v>0.88818897637795269</v>
      </c>
      <c r="M15" s="2">
        <v>40</v>
      </c>
      <c r="N15" s="7">
        <f t="shared" si="5"/>
        <v>0.88073394495412838</v>
      </c>
      <c r="O15" s="2">
        <v>40</v>
      </c>
      <c r="P15" s="7">
        <f t="shared" si="6"/>
        <v>0.7559055118110235</v>
      </c>
      <c r="Q15" s="2">
        <v>51</v>
      </c>
      <c r="R15" s="7">
        <f t="shared" si="7"/>
        <v>1.1229357798165136</v>
      </c>
      <c r="S15" s="2">
        <v>59</v>
      </c>
      <c r="T15" s="7">
        <f t="shared" si="8"/>
        <v>1.1149606299212598</v>
      </c>
      <c r="U15" s="2">
        <v>42</v>
      </c>
      <c r="V15" s="7">
        <f t="shared" si="9"/>
        <v>0.9247706422018348</v>
      </c>
      <c r="W15" s="2">
        <v>39</v>
      </c>
      <c r="X15" s="7">
        <f t="shared" si="10"/>
        <v>0.73700787401574797</v>
      </c>
    </row>
    <row r="16" spans="1:24" x14ac:dyDescent="0.25">
      <c r="A16" s="2" t="s">
        <v>2</v>
      </c>
      <c r="B16" s="2" t="s">
        <v>20</v>
      </c>
      <c r="C16" s="30">
        <v>203</v>
      </c>
      <c r="D16" s="30">
        <f t="shared" si="0"/>
        <v>84.583333333333343</v>
      </c>
      <c r="E16" s="30">
        <v>213</v>
      </c>
      <c r="F16" s="30">
        <f t="shared" si="1"/>
        <v>88.75</v>
      </c>
      <c r="G16" s="2">
        <v>99</v>
      </c>
      <c r="H16" s="7">
        <f t="shared" si="2"/>
        <v>1.1704433497536944</v>
      </c>
      <c r="I16" s="2">
        <v>87</v>
      </c>
      <c r="J16" s="7">
        <f t="shared" si="3"/>
        <v>1.0285714285714285</v>
      </c>
      <c r="K16" s="2">
        <v>92</v>
      </c>
      <c r="L16" s="7">
        <f t="shared" si="4"/>
        <v>1.0366197183098591</v>
      </c>
      <c r="M16" s="2">
        <v>69</v>
      </c>
      <c r="N16" s="7">
        <f t="shared" si="5"/>
        <v>0.81576354679802943</v>
      </c>
      <c r="O16" s="2">
        <v>69</v>
      </c>
      <c r="P16" s="7">
        <f t="shared" si="6"/>
        <v>0.77746478873239433</v>
      </c>
      <c r="Q16" s="2">
        <v>92</v>
      </c>
      <c r="R16" s="7">
        <f t="shared" si="7"/>
        <v>1.0876847290640392</v>
      </c>
      <c r="S16" s="2">
        <v>87</v>
      </c>
      <c r="T16" s="7">
        <f t="shared" si="8"/>
        <v>0.9802816901408451</v>
      </c>
      <c r="U16" s="2">
        <v>90</v>
      </c>
      <c r="V16" s="7">
        <f t="shared" si="9"/>
        <v>1.0640394088669949</v>
      </c>
      <c r="W16" s="2">
        <v>90</v>
      </c>
      <c r="X16" s="7">
        <f t="shared" si="10"/>
        <v>1.0140845070422535</v>
      </c>
    </row>
    <row r="17" spans="1:24" x14ac:dyDescent="0.25">
      <c r="A17" s="2" t="s">
        <v>5</v>
      </c>
      <c r="B17" s="2" t="s">
        <v>21</v>
      </c>
      <c r="C17" s="30">
        <v>2550</v>
      </c>
      <c r="D17" s="30">
        <f t="shared" si="0"/>
        <v>1062.5</v>
      </c>
      <c r="E17" s="30">
        <v>2762</v>
      </c>
      <c r="F17" s="30">
        <f t="shared" si="1"/>
        <v>1150.8333333333333</v>
      </c>
      <c r="G17" s="2">
        <v>901</v>
      </c>
      <c r="H17" s="7">
        <f t="shared" si="2"/>
        <v>0.84799999999999998</v>
      </c>
      <c r="I17" s="2">
        <v>765</v>
      </c>
      <c r="J17" s="7">
        <f t="shared" si="3"/>
        <v>0.72</v>
      </c>
      <c r="K17" s="2">
        <v>689</v>
      </c>
      <c r="L17" s="7">
        <f t="shared" si="4"/>
        <v>0.59869659666908037</v>
      </c>
      <c r="M17" s="2">
        <v>737</v>
      </c>
      <c r="N17" s="7">
        <f t="shared" si="5"/>
        <v>0.69364705882352939</v>
      </c>
      <c r="O17" s="2">
        <v>737</v>
      </c>
      <c r="P17" s="7">
        <f t="shared" si="6"/>
        <v>0.64040550325850842</v>
      </c>
      <c r="Q17" s="2">
        <v>826</v>
      </c>
      <c r="R17" s="7">
        <f t="shared" si="7"/>
        <v>0.77741176470588236</v>
      </c>
      <c r="S17" s="2">
        <v>653</v>
      </c>
      <c r="T17" s="7">
        <f t="shared" si="8"/>
        <v>0.5674149167270095</v>
      </c>
      <c r="U17" s="2">
        <v>713</v>
      </c>
      <c r="V17" s="7">
        <f t="shared" si="9"/>
        <v>0.67105882352941182</v>
      </c>
      <c r="W17" s="2">
        <v>687</v>
      </c>
      <c r="X17" s="7">
        <f t="shared" si="10"/>
        <v>0.59695872556118756</v>
      </c>
    </row>
    <row r="18" spans="1:24" x14ac:dyDescent="0.25">
      <c r="A18" s="2" t="s">
        <v>2</v>
      </c>
      <c r="B18" s="2" t="s">
        <v>22</v>
      </c>
      <c r="C18" s="30">
        <v>5265</v>
      </c>
      <c r="D18" s="30">
        <f t="shared" si="0"/>
        <v>2193.75</v>
      </c>
      <c r="E18" s="30">
        <v>5769</v>
      </c>
      <c r="F18" s="30">
        <f t="shared" si="1"/>
        <v>2403.75</v>
      </c>
      <c r="G18" s="2">
        <v>1917</v>
      </c>
      <c r="H18" s="7">
        <f t="shared" si="2"/>
        <v>0.87384615384615383</v>
      </c>
      <c r="I18" s="2">
        <v>1789</v>
      </c>
      <c r="J18" s="7">
        <f t="shared" si="3"/>
        <v>0.81549857549857552</v>
      </c>
      <c r="K18" s="2">
        <v>1864</v>
      </c>
      <c r="L18" s="7">
        <f t="shared" si="4"/>
        <v>0.77545501820072804</v>
      </c>
      <c r="M18" s="2">
        <v>1406</v>
      </c>
      <c r="N18" s="7">
        <f t="shared" si="5"/>
        <v>0.64091168091168094</v>
      </c>
      <c r="O18" s="2">
        <v>1406</v>
      </c>
      <c r="P18" s="7">
        <f t="shared" si="6"/>
        <v>0.58491939677587101</v>
      </c>
      <c r="Q18" s="2">
        <v>1697</v>
      </c>
      <c r="R18" s="7">
        <f t="shared" si="7"/>
        <v>0.7735612535612536</v>
      </c>
      <c r="S18" s="2">
        <v>1741</v>
      </c>
      <c r="T18" s="7">
        <f t="shared" si="8"/>
        <v>0.72428497139885595</v>
      </c>
      <c r="U18" s="2">
        <v>1348</v>
      </c>
      <c r="V18" s="7">
        <f t="shared" si="9"/>
        <v>0.6144729344729345</v>
      </c>
      <c r="W18" s="2">
        <v>1872</v>
      </c>
      <c r="X18" s="7">
        <f t="shared" si="10"/>
        <v>0.77878315132605302</v>
      </c>
    </row>
    <row r="19" spans="1:24" x14ac:dyDescent="0.25">
      <c r="A19" s="2" t="s">
        <v>5</v>
      </c>
      <c r="B19" s="2" t="s">
        <v>23</v>
      </c>
      <c r="C19" s="30">
        <v>407</v>
      </c>
      <c r="D19" s="30">
        <f t="shared" si="0"/>
        <v>169.58333333333331</v>
      </c>
      <c r="E19" s="30">
        <v>428</v>
      </c>
      <c r="F19" s="30">
        <f t="shared" si="1"/>
        <v>178.33333333333331</v>
      </c>
      <c r="G19" s="2">
        <v>180</v>
      </c>
      <c r="H19" s="7">
        <f t="shared" si="2"/>
        <v>1.0614250614250615</v>
      </c>
      <c r="I19" s="2">
        <v>175</v>
      </c>
      <c r="J19" s="7">
        <f t="shared" si="3"/>
        <v>1.031941031941032</v>
      </c>
      <c r="K19" s="2">
        <v>213</v>
      </c>
      <c r="L19" s="7">
        <f t="shared" si="4"/>
        <v>1.1943925233644861</v>
      </c>
      <c r="M19" s="2">
        <v>130</v>
      </c>
      <c r="N19" s="7">
        <f t="shared" si="5"/>
        <v>0.76658476658476671</v>
      </c>
      <c r="O19" s="2">
        <v>130</v>
      </c>
      <c r="P19" s="7">
        <f t="shared" si="6"/>
        <v>0.72897196261682251</v>
      </c>
      <c r="Q19" s="2">
        <v>156</v>
      </c>
      <c r="R19" s="7">
        <f t="shared" si="7"/>
        <v>0.91990171990171998</v>
      </c>
      <c r="S19" s="2">
        <v>192</v>
      </c>
      <c r="T19" s="7">
        <f t="shared" si="8"/>
        <v>1.0766355140186916</v>
      </c>
      <c r="U19" s="2">
        <v>161</v>
      </c>
      <c r="V19" s="7">
        <f t="shared" si="9"/>
        <v>0.94938574938574949</v>
      </c>
      <c r="W19" s="2">
        <v>198</v>
      </c>
      <c r="X19" s="7">
        <f t="shared" si="10"/>
        <v>1.1102803738317759</v>
      </c>
    </row>
    <row r="20" spans="1:24" x14ac:dyDescent="0.25">
      <c r="A20" s="2" t="s">
        <v>4</v>
      </c>
      <c r="B20" s="2" t="s">
        <v>24</v>
      </c>
      <c r="C20" s="30">
        <v>1491</v>
      </c>
      <c r="D20" s="30">
        <f t="shared" si="0"/>
        <v>621.25</v>
      </c>
      <c r="E20" s="30">
        <v>1427</v>
      </c>
      <c r="F20" s="30">
        <f t="shared" si="1"/>
        <v>594.58333333333337</v>
      </c>
      <c r="G20" s="2">
        <v>441</v>
      </c>
      <c r="H20" s="7">
        <f t="shared" si="2"/>
        <v>0.70985915492957752</v>
      </c>
      <c r="I20" s="2">
        <v>329</v>
      </c>
      <c r="J20" s="7">
        <f t="shared" si="3"/>
        <v>0.52957746478873235</v>
      </c>
      <c r="K20" s="2">
        <v>434</v>
      </c>
      <c r="L20" s="7">
        <f t="shared" si="4"/>
        <v>0.72992291520672736</v>
      </c>
      <c r="M20" s="2">
        <v>379</v>
      </c>
      <c r="N20" s="7">
        <f t="shared" si="5"/>
        <v>0.61006036217303827</v>
      </c>
      <c r="O20" s="2">
        <v>379</v>
      </c>
      <c r="P20" s="7">
        <f t="shared" si="6"/>
        <v>0.63742116327960752</v>
      </c>
      <c r="Q20" s="2">
        <v>419</v>
      </c>
      <c r="R20" s="7">
        <f t="shared" si="7"/>
        <v>0.67444668008048292</v>
      </c>
      <c r="S20" s="2">
        <v>361</v>
      </c>
      <c r="T20" s="7">
        <f t="shared" si="8"/>
        <v>0.60714786264891374</v>
      </c>
      <c r="U20" s="2">
        <v>411</v>
      </c>
      <c r="V20" s="7">
        <f t="shared" si="9"/>
        <v>0.66156941649899392</v>
      </c>
      <c r="W20" s="2">
        <v>386</v>
      </c>
      <c r="X20" s="7">
        <f t="shared" si="10"/>
        <v>0.64919411352487733</v>
      </c>
    </row>
    <row r="21" spans="1:24" x14ac:dyDescent="0.25">
      <c r="A21" s="2" t="s">
        <v>3</v>
      </c>
      <c r="B21" s="2" t="s">
        <v>25</v>
      </c>
      <c r="C21" s="30">
        <v>390</v>
      </c>
      <c r="D21" s="30">
        <f t="shared" si="0"/>
        <v>162.5</v>
      </c>
      <c r="E21" s="30">
        <v>530</v>
      </c>
      <c r="F21" s="30">
        <f t="shared" si="1"/>
        <v>220.83333333333331</v>
      </c>
      <c r="G21" s="2">
        <v>174</v>
      </c>
      <c r="H21" s="7">
        <f t="shared" si="2"/>
        <v>1.0707692307692307</v>
      </c>
      <c r="I21" s="2">
        <v>169</v>
      </c>
      <c r="J21" s="7">
        <f t="shared" si="3"/>
        <v>1.04</v>
      </c>
      <c r="K21" s="2">
        <v>149</v>
      </c>
      <c r="L21" s="7">
        <f t="shared" si="4"/>
        <v>0.67471698113207557</v>
      </c>
      <c r="M21" s="2">
        <v>108</v>
      </c>
      <c r="N21" s="7">
        <f t="shared" si="5"/>
        <v>0.66461538461538461</v>
      </c>
      <c r="O21" s="2">
        <v>108</v>
      </c>
      <c r="P21" s="7">
        <f t="shared" si="6"/>
        <v>0.48905660377358495</v>
      </c>
      <c r="Q21" s="2">
        <v>144</v>
      </c>
      <c r="R21" s="7">
        <f t="shared" si="7"/>
        <v>0.88615384615384618</v>
      </c>
      <c r="S21" s="2">
        <v>127</v>
      </c>
      <c r="T21" s="7">
        <f t="shared" si="8"/>
        <v>0.57509433962264156</v>
      </c>
      <c r="U21" s="2">
        <v>137</v>
      </c>
      <c r="V21" s="7">
        <f t="shared" si="9"/>
        <v>0.84307692307692306</v>
      </c>
      <c r="W21" s="2">
        <v>148</v>
      </c>
      <c r="X21" s="7">
        <f t="shared" si="10"/>
        <v>0.67018867924528303</v>
      </c>
    </row>
    <row r="22" spans="1:24" x14ac:dyDescent="0.25">
      <c r="A22" s="2" t="s">
        <v>2</v>
      </c>
      <c r="B22" s="2" t="s">
        <v>26</v>
      </c>
      <c r="C22" s="30">
        <v>178</v>
      </c>
      <c r="D22" s="30">
        <f t="shared" si="0"/>
        <v>74.166666666666671</v>
      </c>
      <c r="E22" s="30">
        <v>174</v>
      </c>
      <c r="F22" s="30">
        <f t="shared" si="1"/>
        <v>72.5</v>
      </c>
      <c r="G22" s="2">
        <v>53</v>
      </c>
      <c r="H22" s="7">
        <f t="shared" si="2"/>
        <v>0.71460674157303361</v>
      </c>
      <c r="I22" s="2">
        <v>53</v>
      </c>
      <c r="J22" s="7">
        <f t="shared" si="3"/>
        <v>0.71460674157303361</v>
      </c>
      <c r="K22" s="2">
        <v>52</v>
      </c>
      <c r="L22" s="7">
        <f t="shared" si="4"/>
        <v>0.71724137931034482</v>
      </c>
      <c r="M22" s="2">
        <v>41</v>
      </c>
      <c r="N22" s="7">
        <f t="shared" si="5"/>
        <v>0.55280898876404494</v>
      </c>
      <c r="O22" s="2">
        <v>41</v>
      </c>
      <c r="P22" s="7">
        <f t="shared" si="6"/>
        <v>0.56551724137931036</v>
      </c>
      <c r="Q22" s="2">
        <v>57</v>
      </c>
      <c r="R22" s="7">
        <f t="shared" si="7"/>
        <v>0.76853932584269657</v>
      </c>
      <c r="S22" s="2">
        <v>51</v>
      </c>
      <c r="T22" s="7">
        <f t="shared" si="8"/>
        <v>0.70344827586206893</v>
      </c>
      <c r="U22" s="2">
        <v>59</v>
      </c>
      <c r="V22" s="7">
        <f t="shared" si="9"/>
        <v>0.79550561797752806</v>
      </c>
      <c r="W22" s="2">
        <v>53</v>
      </c>
      <c r="X22" s="7">
        <f t="shared" si="10"/>
        <v>0.73103448275862071</v>
      </c>
    </row>
    <row r="23" spans="1:24" x14ac:dyDescent="0.25">
      <c r="A23" s="2" t="s">
        <v>5</v>
      </c>
      <c r="B23" s="2" t="s">
        <v>27</v>
      </c>
      <c r="C23" s="30">
        <v>59</v>
      </c>
      <c r="D23" s="30">
        <f t="shared" si="0"/>
        <v>24.583333333333336</v>
      </c>
      <c r="E23" s="30">
        <v>63</v>
      </c>
      <c r="F23" s="30">
        <f t="shared" si="1"/>
        <v>26.25</v>
      </c>
      <c r="G23" s="2">
        <v>24</v>
      </c>
      <c r="H23" s="7">
        <f t="shared" si="2"/>
        <v>0.9762711864406779</v>
      </c>
      <c r="I23" s="2">
        <v>24</v>
      </c>
      <c r="J23" s="7">
        <f t="shared" si="3"/>
        <v>0.9762711864406779</v>
      </c>
      <c r="K23" s="2">
        <v>16</v>
      </c>
      <c r="L23" s="7">
        <f t="shared" si="4"/>
        <v>0.60952380952380958</v>
      </c>
      <c r="M23" s="2">
        <v>20</v>
      </c>
      <c r="N23" s="7">
        <f t="shared" si="5"/>
        <v>0.81355932203389825</v>
      </c>
      <c r="O23" s="2">
        <v>20</v>
      </c>
      <c r="P23" s="7">
        <f t="shared" si="6"/>
        <v>0.76190476190476186</v>
      </c>
      <c r="Q23" s="2">
        <v>25</v>
      </c>
      <c r="R23" s="7">
        <f t="shared" si="7"/>
        <v>1.0169491525423728</v>
      </c>
      <c r="S23" s="2">
        <v>27</v>
      </c>
      <c r="T23" s="7">
        <f t="shared" si="8"/>
        <v>1.0285714285714285</v>
      </c>
      <c r="U23" s="2">
        <v>20</v>
      </c>
      <c r="V23" s="7">
        <f t="shared" si="9"/>
        <v>0.81355932203389825</v>
      </c>
      <c r="W23" s="2">
        <v>28</v>
      </c>
      <c r="X23" s="7">
        <f t="shared" si="10"/>
        <v>1.0666666666666667</v>
      </c>
    </row>
    <row r="24" spans="1:24" x14ac:dyDescent="0.25">
      <c r="A24" s="2" t="s">
        <v>2</v>
      </c>
      <c r="B24" s="2" t="s">
        <v>28</v>
      </c>
      <c r="C24" s="30">
        <v>443</v>
      </c>
      <c r="D24" s="30">
        <f t="shared" si="0"/>
        <v>184.58333333333331</v>
      </c>
      <c r="E24" s="30">
        <v>440</v>
      </c>
      <c r="F24" s="30">
        <f t="shared" si="1"/>
        <v>183.33333333333331</v>
      </c>
      <c r="G24" s="2">
        <v>169</v>
      </c>
      <c r="H24" s="7">
        <f t="shared" si="2"/>
        <v>0.91557562076749444</v>
      </c>
      <c r="I24" s="2">
        <v>158</v>
      </c>
      <c r="J24" s="7">
        <f t="shared" si="3"/>
        <v>0.8559819413092552</v>
      </c>
      <c r="K24" s="2">
        <v>181</v>
      </c>
      <c r="L24" s="7">
        <f t="shared" si="4"/>
        <v>0.98727272727272741</v>
      </c>
      <c r="M24" s="2">
        <v>130</v>
      </c>
      <c r="N24" s="7">
        <f t="shared" si="5"/>
        <v>0.70428893905191881</v>
      </c>
      <c r="O24" s="2">
        <v>130</v>
      </c>
      <c r="P24" s="7">
        <f t="shared" si="6"/>
        <v>0.70909090909090922</v>
      </c>
      <c r="Q24" s="2">
        <v>157</v>
      </c>
      <c r="R24" s="7">
        <f t="shared" si="7"/>
        <v>0.85056433408577892</v>
      </c>
      <c r="S24" s="2">
        <v>179</v>
      </c>
      <c r="T24" s="7">
        <f t="shared" si="8"/>
        <v>0.97636363636363643</v>
      </c>
      <c r="U24" s="2">
        <v>146</v>
      </c>
      <c r="V24" s="7">
        <f t="shared" si="9"/>
        <v>0.79097065462753957</v>
      </c>
      <c r="W24" s="2">
        <v>177</v>
      </c>
      <c r="X24" s="7">
        <f t="shared" si="10"/>
        <v>0.96545454545454557</v>
      </c>
    </row>
    <row r="25" spans="1:24" x14ac:dyDescent="0.25">
      <c r="A25" s="2" t="s">
        <v>5</v>
      </c>
      <c r="B25" s="2" t="s">
        <v>29</v>
      </c>
      <c r="C25" s="30">
        <v>86</v>
      </c>
      <c r="D25" s="30">
        <f t="shared" si="0"/>
        <v>35.833333333333336</v>
      </c>
      <c r="E25" s="30">
        <v>102</v>
      </c>
      <c r="F25" s="30">
        <f t="shared" si="1"/>
        <v>42.5</v>
      </c>
      <c r="G25" s="2">
        <v>32</v>
      </c>
      <c r="H25" s="7">
        <f t="shared" si="2"/>
        <v>0.89302325581395348</v>
      </c>
      <c r="I25" s="2">
        <v>25</v>
      </c>
      <c r="J25" s="7">
        <f t="shared" si="3"/>
        <v>0.69767441860465107</v>
      </c>
      <c r="K25" s="2">
        <v>33</v>
      </c>
      <c r="L25" s="7">
        <f t="shared" si="4"/>
        <v>0.77647058823529413</v>
      </c>
      <c r="M25" s="2">
        <v>26</v>
      </c>
      <c r="N25" s="7">
        <f t="shared" si="5"/>
        <v>0.72558139534883714</v>
      </c>
      <c r="O25" s="2">
        <v>26</v>
      </c>
      <c r="P25" s="7">
        <f t="shared" si="6"/>
        <v>0.61176470588235299</v>
      </c>
      <c r="Q25" s="2">
        <v>34</v>
      </c>
      <c r="R25" s="7">
        <f t="shared" si="7"/>
        <v>0.94883720930232551</v>
      </c>
      <c r="S25" s="2">
        <v>38</v>
      </c>
      <c r="T25" s="7">
        <f t="shared" si="8"/>
        <v>0.89411764705882357</v>
      </c>
      <c r="U25" s="2">
        <v>25</v>
      </c>
      <c r="V25" s="7">
        <f t="shared" si="9"/>
        <v>0.69767441860465107</v>
      </c>
      <c r="W25" s="2">
        <v>37</v>
      </c>
      <c r="X25" s="7">
        <f t="shared" si="10"/>
        <v>0.87058823529411766</v>
      </c>
    </row>
    <row r="26" spans="1:24" x14ac:dyDescent="0.25">
      <c r="A26" s="2" t="s">
        <v>3</v>
      </c>
      <c r="B26" s="2" t="s">
        <v>30</v>
      </c>
      <c r="C26" s="30">
        <v>259</v>
      </c>
      <c r="D26" s="30">
        <f t="shared" si="0"/>
        <v>107.91666666666666</v>
      </c>
      <c r="E26" s="30">
        <v>321</v>
      </c>
      <c r="F26" s="30">
        <f t="shared" si="1"/>
        <v>133.75</v>
      </c>
      <c r="G26" s="2">
        <v>84</v>
      </c>
      <c r="H26" s="7">
        <f t="shared" si="2"/>
        <v>0.77837837837837842</v>
      </c>
      <c r="I26" s="2">
        <v>59</v>
      </c>
      <c r="J26" s="7">
        <f t="shared" si="3"/>
        <v>0.54671814671814678</v>
      </c>
      <c r="K26" s="2">
        <v>85</v>
      </c>
      <c r="L26" s="7">
        <f t="shared" si="4"/>
        <v>0.63551401869158874</v>
      </c>
      <c r="M26" s="2">
        <v>80</v>
      </c>
      <c r="N26" s="7">
        <f t="shared" si="5"/>
        <v>0.74131274131274139</v>
      </c>
      <c r="O26" s="2">
        <v>80</v>
      </c>
      <c r="P26" s="7">
        <f t="shared" si="6"/>
        <v>0.59813084112149528</v>
      </c>
      <c r="Q26" s="2">
        <v>82</v>
      </c>
      <c r="R26" s="7">
        <f t="shared" si="7"/>
        <v>0.7598455598455599</v>
      </c>
      <c r="S26" s="2">
        <v>80</v>
      </c>
      <c r="T26" s="7">
        <f t="shared" si="8"/>
        <v>0.59813084112149528</v>
      </c>
      <c r="U26" s="2">
        <v>86</v>
      </c>
      <c r="V26" s="7">
        <f t="shared" si="9"/>
        <v>0.79691119691119694</v>
      </c>
      <c r="W26" s="2">
        <v>93</v>
      </c>
      <c r="X26" s="7">
        <f t="shared" si="10"/>
        <v>0.69532710280373833</v>
      </c>
    </row>
    <row r="27" spans="1:24" x14ac:dyDescent="0.25">
      <c r="A27" s="2" t="s">
        <v>2</v>
      </c>
      <c r="B27" s="2" t="s">
        <v>31</v>
      </c>
      <c r="C27" s="30">
        <v>271</v>
      </c>
      <c r="D27" s="30">
        <f t="shared" si="0"/>
        <v>112.91666666666666</v>
      </c>
      <c r="E27" s="30">
        <v>322</v>
      </c>
      <c r="F27" s="30">
        <f t="shared" si="1"/>
        <v>134.16666666666666</v>
      </c>
      <c r="G27" s="2">
        <v>92</v>
      </c>
      <c r="H27" s="7">
        <f t="shared" si="2"/>
        <v>0.81476014760147608</v>
      </c>
      <c r="I27" s="2">
        <v>94</v>
      </c>
      <c r="J27" s="7">
        <f t="shared" si="3"/>
        <v>0.83247232472324728</v>
      </c>
      <c r="K27" s="2">
        <v>76</v>
      </c>
      <c r="L27" s="7">
        <f t="shared" si="4"/>
        <v>0.56645962732919264</v>
      </c>
      <c r="M27" s="2">
        <v>69</v>
      </c>
      <c r="N27" s="7">
        <f t="shared" si="5"/>
        <v>0.61107011070110706</v>
      </c>
      <c r="O27" s="2">
        <v>69</v>
      </c>
      <c r="P27" s="7">
        <f t="shared" si="6"/>
        <v>0.51428571428571435</v>
      </c>
      <c r="Q27" s="2">
        <v>78</v>
      </c>
      <c r="R27" s="7">
        <f t="shared" si="7"/>
        <v>0.69077490774907757</v>
      </c>
      <c r="S27" s="2">
        <v>70</v>
      </c>
      <c r="T27" s="7">
        <f t="shared" si="8"/>
        <v>0.52173913043478259</v>
      </c>
      <c r="U27" s="2">
        <v>67</v>
      </c>
      <c r="V27" s="7">
        <f t="shared" si="9"/>
        <v>0.59335793357933586</v>
      </c>
      <c r="W27" s="2">
        <v>76</v>
      </c>
      <c r="X27" s="7">
        <f t="shared" si="10"/>
        <v>0.56645962732919264</v>
      </c>
    </row>
    <row r="28" spans="1:24" x14ac:dyDescent="0.25">
      <c r="A28" s="2" t="s">
        <v>4</v>
      </c>
      <c r="B28" s="2" t="s">
        <v>32</v>
      </c>
      <c r="C28" s="30">
        <v>128</v>
      </c>
      <c r="D28" s="30">
        <f t="shared" si="0"/>
        <v>53.333333333333329</v>
      </c>
      <c r="E28" s="30">
        <v>184</v>
      </c>
      <c r="F28" s="30">
        <f t="shared" si="1"/>
        <v>76.666666666666671</v>
      </c>
      <c r="G28" s="2">
        <v>66</v>
      </c>
      <c r="H28" s="7">
        <f t="shared" si="2"/>
        <v>1.2375</v>
      </c>
      <c r="I28" s="2">
        <v>61</v>
      </c>
      <c r="J28" s="7">
        <f t="shared" si="3"/>
        <v>1.14375</v>
      </c>
      <c r="K28" s="2">
        <v>53</v>
      </c>
      <c r="L28" s="7">
        <f t="shared" si="4"/>
        <v>0.69130434782608696</v>
      </c>
      <c r="M28" s="2">
        <v>48</v>
      </c>
      <c r="N28" s="7">
        <f t="shared" si="5"/>
        <v>0.90000000000000013</v>
      </c>
      <c r="O28" s="2">
        <v>48</v>
      </c>
      <c r="P28" s="7">
        <f t="shared" si="6"/>
        <v>0.62608695652173907</v>
      </c>
      <c r="Q28" s="2">
        <v>60</v>
      </c>
      <c r="R28" s="7">
        <f t="shared" si="7"/>
        <v>1.125</v>
      </c>
      <c r="S28" s="2">
        <v>50</v>
      </c>
      <c r="T28" s="7">
        <f t="shared" si="8"/>
        <v>0.65217391304347827</v>
      </c>
      <c r="U28" s="2">
        <v>60</v>
      </c>
      <c r="V28" s="7">
        <f t="shared" si="9"/>
        <v>1.125</v>
      </c>
      <c r="W28" s="2">
        <v>54</v>
      </c>
      <c r="X28" s="7">
        <f t="shared" si="10"/>
        <v>0.70434782608695645</v>
      </c>
    </row>
    <row r="29" spans="1:24" x14ac:dyDescent="0.25">
      <c r="A29" s="2" t="s">
        <v>5</v>
      </c>
      <c r="B29" s="2" t="s">
        <v>33</v>
      </c>
      <c r="C29" s="30">
        <v>429</v>
      </c>
      <c r="D29" s="30">
        <f t="shared" si="0"/>
        <v>178.75</v>
      </c>
      <c r="E29" s="30">
        <v>427</v>
      </c>
      <c r="F29" s="30">
        <f t="shared" si="1"/>
        <v>177.91666666666669</v>
      </c>
      <c r="G29" s="2">
        <v>138</v>
      </c>
      <c r="H29" s="7">
        <f t="shared" si="2"/>
        <v>0.77202797202797202</v>
      </c>
      <c r="I29" s="2">
        <v>140</v>
      </c>
      <c r="J29" s="7">
        <f t="shared" si="3"/>
        <v>0.78321678321678323</v>
      </c>
      <c r="K29" s="2">
        <v>105</v>
      </c>
      <c r="L29" s="7">
        <f t="shared" si="4"/>
        <v>0.5901639344262295</v>
      </c>
      <c r="M29" s="2">
        <v>128</v>
      </c>
      <c r="N29" s="7">
        <f t="shared" si="5"/>
        <v>0.71608391608391608</v>
      </c>
      <c r="O29" s="2">
        <v>128</v>
      </c>
      <c r="P29" s="7">
        <f t="shared" si="6"/>
        <v>0.71943793911007015</v>
      </c>
      <c r="Q29" s="2">
        <v>120</v>
      </c>
      <c r="R29" s="7">
        <f t="shared" si="7"/>
        <v>0.67132867132867136</v>
      </c>
      <c r="S29" s="2">
        <v>73</v>
      </c>
      <c r="T29" s="7">
        <f t="shared" si="8"/>
        <v>0.41030444964871188</v>
      </c>
      <c r="U29" s="2">
        <v>127</v>
      </c>
      <c r="V29" s="7">
        <f t="shared" si="9"/>
        <v>0.71048951048951048</v>
      </c>
      <c r="W29" s="2">
        <v>103</v>
      </c>
      <c r="X29" s="7">
        <f t="shared" si="10"/>
        <v>0.57892271662763461</v>
      </c>
    </row>
    <row r="30" spans="1:24" x14ac:dyDescent="0.25">
      <c r="A30" s="2" t="s">
        <v>2</v>
      </c>
      <c r="B30" s="2" t="s">
        <v>34</v>
      </c>
      <c r="C30" s="30">
        <v>1820</v>
      </c>
      <c r="D30" s="30">
        <f t="shared" si="0"/>
        <v>758.33333333333326</v>
      </c>
      <c r="E30" s="30">
        <v>1788</v>
      </c>
      <c r="F30" s="30">
        <f t="shared" si="1"/>
        <v>745</v>
      </c>
      <c r="G30" s="2">
        <v>651</v>
      </c>
      <c r="H30" s="7">
        <f t="shared" si="2"/>
        <v>0.8584615384615385</v>
      </c>
      <c r="I30" s="2">
        <v>555</v>
      </c>
      <c r="J30" s="7">
        <f t="shared" si="3"/>
        <v>0.73186813186813193</v>
      </c>
      <c r="K30" s="2">
        <v>573</v>
      </c>
      <c r="L30" s="7">
        <f t="shared" si="4"/>
        <v>0.76912751677852353</v>
      </c>
      <c r="M30" s="2">
        <v>401</v>
      </c>
      <c r="N30" s="7">
        <f t="shared" si="5"/>
        <v>0.52879120879120889</v>
      </c>
      <c r="O30" s="2">
        <v>401</v>
      </c>
      <c r="P30" s="7">
        <f t="shared" si="6"/>
        <v>0.53825503355704696</v>
      </c>
      <c r="Q30" s="2">
        <v>611</v>
      </c>
      <c r="R30" s="7">
        <f t="shared" si="7"/>
        <v>0.80571428571428583</v>
      </c>
      <c r="S30" s="2">
        <v>620</v>
      </c>
      <c r="T30" s="7">
        <f t="shared" si="8"/>
        <v>0.83221476510067116</v>
      </c>
      <c r="U30" s="2">
        <v>536</v>
      </c>
      <c r="V30" s="7">
        <f t="shared" si="9"/>
        <v>0.70681318681318683</v>
      </c>
      <c r="W30" s="2">
        <v>659</v>
      </c>
      <c r="X30" s="7">
        <f t="shared" si="10"/>
        <v>0.88456375838926171</v>
      </c>
    </row>
    <row r="31" spans="1:24" x14ac:dyDescent="0.25">
      <c r="A31" s="2" t="s">
        <v>2</v>
      </c>
      <c r="B31" s="2" t="s">
        <v>35</v>
      </c>
      <c r="C31" s="30">
        <v>368</v>
      </c>
      <c r="D31" s="30">
        <f t="shared" si="0"/>
        <v>153.33333333333334</v>
      </c>
      <c r="E31" s="30">
        <v>409</v>
      </c>
      <c r="F31" s="30">
        <f t="shared" si="1"/>
        <v>170.41666666666669</v>
      </c>
      <c r="G31" s="2">
        <v>167</v>
      </c>
      <c r="H31" s="7">
        <f t="shared" si="2"/>
        <v>1.0891304347826087</v>
      </c>
      <c r="I31" s="2">
        <v>147</v>
      </c>
      <c r="J31" s="7">
        <f t="shared" si="3"/>
        <v>0.95869565217391295</v>
      </c>
      <c r="K31" s="2">
        <v>135</v>
      </c>
      <c r="L31" s="7">
        <f t="shared" si="4"/>
        <v>0.79217603911980428</v>
      </c>
      <c r="M31" s="2">
        <v>119</v>
      </c>
      <c r="N31" s="7">
        <f t="shared" si="5"/>
        <v>0.77608695652173909</v>
      </c>
      <c r="O31" s="2">
        <v>119</v>
      </c>
      <c r="P31" s="7">
        <f t="shared" si="6"/>
        <v>0.69828850855745717</v>
      </c>
      <c r="Q31" s="2">
        <v>136</v>
      </c>
      <c r="R31" s="7">
        <f t="shared" si="7"/>
        <v>0.88695652173913042</v>
      </c>
      <c r="S31" s="2">
        <v>122</v>
      </c>
      <c r="T31" s="7">
        <f t="shared" si="8"/>
        <v>0.71589242053789726</v>
      </c>
      <c r="U31" s="2">
        <v>146</v>
      </c>
      <c r="V31" s="7">
        <f t="shared" si="9"/>
        <v>0.9521739130434782</v>
      </c>
      <c r="W31" s="2">
        <v>136</v>
      </c>
      <c r="X31" s="7">
        <f t="shared" si="10"/>
        <v>0.79804400977995105</v>
      </c>
    </row>
    <row r="32" spans="1:24" x14ac:dyDescent="0.25">
      <c r="A32" s="2" t="s">
        <v>2</v>
      </c>
      <c r="B32" s="2" t="s">
        <v>36</v>
      </c>
      <c r="C32" s="30">
        <v>147</v>
      </c>
      <c r="D32" s="30">
        <f t="shared" si="0"/>
        <v>61.25</v>
      </c>
      <c r="E32" s="30">
        <v>161</v>
      </c>
      <c r="F32" s="30">
        <f t="shared" si="1"/>
        <v>67.083333333333329</v>
      </c>
      <c r="G32" s="2">
        <v>61</v>
      </c>
      <c r="H32" s="7">
        <f t="shared" si="2"/>
        <v>0.99591836734693873</v>
      </c>
      <c r="I32" s="2">
        <v>61</v>
      </c>
      <c r="J32" s="7">
        <f t="shared" si="3"/>
        <v>0.99591836734693873</v>
      </c>
      <c r="K32" s="2">
        <v>62</v>
      </c>
      <c r="L32" s="7">
        <f t="shared" si="4"/>
        <v>0.92422360248447211</v>
      </c>
      <c r="M32" s="2">
        <v>48</v>
      </c>
      <c r="N32" s="7">
        <f t="shared" si="5"/>
        <v>0.78367346938775506</v>
      </c>
      <c r="O32" s="2">
        <v>48</v>
      </c>
      <c r="P32" s="7">
        <f t="shared" si="6"/>
        <v>0.71552795031055905</v>
      </c>
      <c r="Q32" s="2">
        <v>54</v>
      </c>
      <c r="R32" s="7">
        <f t="shared" si="7"/>
        <v>0.88163265306122451</v>
      </c>
      <c r="S32" s="2">
        <v>55</v>
      </c>
      <c r="T32" s="7">
        <f t="shared" si="8"/>
        <v>0.81987577639751563</v>
      </c>
      <c r="U32" s="2">
        <v>55</v>
      </c>
      <c r="V32" s="7">
        <f t="shared" si="9"/>
        <v>0.89795918367346939</v>
      </c>
      <c r="W32" s="2">
        <v>59</v>
      </c>
      <c r="X32" s="7">
        <f t="shared" si="10"/>
        <v>0.87950310559006217</v>
      </c>
    </row>
    <row r="33" spans="1:24" x14ac:dyDescent="0.25">
      <c r="A33" s="2" t="s">
        <v>5</v>
      </c>
      <c r="B33" s="2" t="s">
        <v>37</v>
      </c>
      <c r="C33" s="30">
        <v>130</v>
      </c>
      <c r="D33" s="30">
        <f t="shared" si="0"/>
        <v>54.166666666666671</v>
      </c>
      <c r="E33" s="30">
        <v>150</v>
      </c>
      <c r="F33" s="30">
        <f t="shared" si="1"/>
        <v>62.5</v>
      </c>
      <c r="G33" s="2">
        <v>55</v>
      </c>
      <c r="H33" s="7">
        <f t="shared" si="2"/>
        <v>1.0153846153846153</v>
      </c>
      <c r="I33" s="2">
        <v>38</v>
      </c>
      <c r="J33" s="7">
        <f t="shared" si="3"/>
        <v>0.70153846153846144</v>
      </c>
      <c r="K33" s="2">
        <v>43</v>
      </c>
      <c r="L33" s="7">
        <f t="shared" si="4"/>
        <v>0.68799999999999994</v>
      </c>
      <c r="M33" s="2">
        <v>34</v>
      </c>
      <c r="N33" s="7">
        <f t="shared" si="5"/>
        <v>0.62769230769230766</v>
      </c>
      <c r="O33" s="2">
        <v>34</v>
      </c>
      <c r="P33" s="7">
        <f t="shared" si="6"/>
        <v>0.54400000000000004</v>
      </c>
      <c r="Q33" s="2">
        <v>43</v>
      </c>
      <c r="R33" s="7">
        <f t="shared" si="7"/>
        <v>0.79384615384615376</v>
      </c>
      <c r="S33" s="2">
        <v>34</v>
      </c>
      <c r="T33" s="7">
        <f t="shared" si="8"/>
        <v>0.54400000000000004</v>
      </c>
      <c r="U33" s="2">
        <v>29</v>
      </c>
      <c r="V33" s="7">
        <f t="shared" si="9"/>
        <v>0.53538461538461535</v>
      </c>
      <c r="W33" s="2">
        <v>48</v>
      </c>
      <c r="X33" s="7">
        <f t="shared" si="10"/>
        <v>0.76800000000000002</v>
      </c>
    </row>
    <row r="34" spans="1:24" x14ac:dyDescent="0.25">
      <c r="A34" s="2" t="s">
        <v>5</v>
      </c>
      <c r="B34" s="2" t="s">
        <v>38</v>
      </c>
      <c r="C34" s="30">
        <v>118</v>
      </c>
      <c r="D34" s="30">
        <f t="shared" si="0"/>
        <v>49.166666666666671</v>
      </c>
      <c r="E34" s="30">
        <v>150</v>
      </c>
      <c r="F34" s="30">
        <f t="shared" si="1"/>
        <v>62.5</v>
      </c>
      <c r="G34" s="2">
        <v>46</v>
      </c>
      <c r="H34" s="7">
        <f t="shared" si="2"/>
        <v>0.93559322033898296</v>
      </c>
      <c r="I34" s="2">
        <v>45</v>
      </c>
      <c r="J34" s="7">
        <f t="shared" si="3"/>
        <v>0.91525423728813549</v>
      </c>
      <c r="K34" s="2">
        <v>38</v>
      </c>
      <c r="L34" s="7">
        <f t="shared" si="4"/>
        <v>0.60799999999999998</v>
      </c>
      <c r="M34" s="2">
        <v>39</v>
      </c>
      <c r="N34" s="7">
        <f t="shared" si="5"/>
        <v>0.79322033898305078</v>
      </c>
      <c r="O34" s="2">
        <v>39</v>
      </c>
      <c r="P34" s="7">
        <f t="shared" si="6"/>
        <v>0.624</v>
      </c>
      <c r="Q34" s="2">
        <v>36</v>
      </c>
      <c r="R34" s="7">
        <f t="shared" si="7"/>
        <v>0.73220338983050837</v>
      </c>
      <c r="S34" s="2">
        <v>38</v>
      </c>
      <c r="T34" s="7">
        <f t="shared" si="8"/>
        <v>0.60799999999999998</v>
      </c>
      <c r="U34" s="2">
        <v>37</v>
      </c>
      <c r="V34" s="7">
        <f t="shared" si="9"/>
        <v>0.75254237288135584</v>
      </c>
      <c r="W34" s="2">
        <v>37</v>
      </c>
      <c r="X34" s="7">
        <f t="shared" si="10"/>
        <v>0.59199999999999997</v>
      </c>
    </row>
    <row r="35" spans="1:24" x14ac:dyDescent="0.25">
      <c r="A35" s="2" t="s">
        <v>5</v>
      </c>
      <c r="B35" s="2" t="s">
        <v>39</v>
      </c>
      <c r="C35" s="30">
        <v>179</v>
      </c>
      <c r="D35" s="30">
        <f t="shared" si="0"/>
        <v>74.583333333333329</v>
      </c>
      <c r="E35" s="30">
        <v>210</v>
      </c>
      <c r="F35" s="30">
        <f t="shared" si="1"/>
        <v>87.5</v>
      </c>
      <c r="G35" s="2">
        <v>61</v>
      </c>
      <c r="H35" s="7">
        <f t="shared" si="2"/>
        <v>0.81787709497206706</v>
      </c>
      <c r="I35" s="2">
        <v>47</v>
      </c>
      <c r="J35" s="7">
        <f t="shared" si="3"/>
        <v>0.63016759776536313</v>
      </c>
      <c r="K35" s="2">
        <v>83</v>
      </c>
      <c r="L35" s="7">
        <f t="shared" si="4"/>
        <v>0.94857142857142862</v>
      </c>
      <c r="M35" s="2">
        <v>54</v>
      </c>
      <c r="N35" s="7">
        <f t="shared" si="5"/>
        <v>0.7240223463687151</v>
      </c>
      <c r="O35" s="2">
        <v>54</v>
      </c>
      <c r="P35" s="7">
        <f t="shared" si="6"/>
        <v>0.6171428571428571</v>
      </c>
      <c r="Q35" s="2">
        <v>86</v>
      </c>
      <c r="R35" s="7">
        <f t="shared" si="7"/>
        <v>1.1530726256983241</v>
      </c>
      <c r="S35" s="2">
        <v>76</v>
      </c>
      <c r="T35" s="7">
        <f t="shared" si="8"/>
        <v>0.86857142857142855</v>
      </c>
      <c r="U35" s="2">
        <v>81</v>
      </c>
      <c r="V35" s="7">
        <f t="shared" si="9"/>
        <v>1.0860335195530726</v>
      </c>
      <c r="W35" s="2">
        <v>80</v>
      </c>
      <c r="X35" s="7">
        <f t="shared" si="10"/>
        <v>0.91428571428571426</v>
      </c>
    </row>
    <row r="36" spans="1:24" x14ac:dyDescent="0.25">
      <c r="A36" s="2" t="s">
        <v>2</v>
      </c>
      <c r="B36" s="2" t="s">
        <v>40</v>
      </c>
      <c r="C36" s="30">
        <v>142</v>
      </c>
      <c r="D36" s="30">
        <f t="shared" si="0"/>
        <v>59.166666666666671</v>
      </c>
      <c r="E36" s="30">
        <v>149</v>
      </c>
      <c r="F36" s="30">
        <f t="shared" si="1"/>
        <v>62.083333333333329</v>
      </c>
      <c r="G36" s="2">
        <v>57</v>
      </c>
      <c r="H36" s="7">
        <f t="shared" si="2"/>
        <v>0.96338028169014078</v>
      </c>
      <c r="I36" s="2">
        <v>58</v>
      </c>
      <c r="J36" s="7">
        <f t="shared" si="3"/>
        <v>0.98028169014084499</v>
      </c>
      <c r="K36" s="2">
        <v>51</v>
      </c>
      <c r="L36" s="7">
        <f t="shared" si="4"/>
        <v>0.8214765100671142</v>
      </c>
      <c r="M36" s="2">
        <v>37</v>
      </c>
      <c r="N36" s="7">
        <f t="shared" si="5"/>
        <v>0.62535211267605628</v>
      </c>
      <c r="O36" s="2">
        <v>37</v>
      </c>
      <c r="P36" s="7">
        <f t="shared" si="6"/>
        <v>0.59597315436241616</v>
      </c>
      <c r="Q36" s="2">
        <v>51</v>
      </c>
      <c r="R36" s="7">
        <f t="shared" si="7"/>
        <v>0.86197183098591545</v>
      </c>
      <c r="S36" s="2">
        <v>57</v>
      </c>
      <c r="T36" s="7">
        <f t="shared" si="8"/>
        <v>0.91812080536912755</v>
      </c>
      <c r="U36" s="2">
        <v>51</v>
      </c>
      <c r="V36" s="7">
        <f t="shared" si="9"/>
        <v>0.86197183098591545</v>
      </c>
      <c r="W36" s="2">
        <v>61</v>
      </c>
      <c r="X36" s="7">
        <f t="shared" si="10"/>
        <v>0.98255033557046989</v>
      </c>
    </row>
    <row r="37" spans="1:24" x14ac:dyDescent="0.25">
      <c r="A37" s="2" t="s">
        <v>5</v>
      </c>
      <c r="B37" s="2" t="s">
        <v>41</v>
      </c>
      <c r="C37" s="30">
        <v>556</v>
      </c>
      <c r="D37" s="30">
        <f t="shared" si="0"/>
        <v>231.66666666666669</v>
      </c>
      <c r="E37" s="30">
        <v>539</v>
      </c>
      <c r="F37" s="30">
        <f t="shared" si="1"/>
        <v>224.58333333333331</v>
      </c>
      <c r="G37" s="2">
        <v>181</v>
      </c>
      <c r="H37" s="7">
        <f t="shared" si="2"/>
        <v>0.78129496402877696</v>
      </c>
      <c r="I37" s="2">
        <v>161</v>
      </c>
      <c r="J37" s="7">
        <f t="shared" si="3"/>
        <v>0.69496402877697838</v>
      </c>
      <c r="K37" s="2">
        <v>105</v>
      </c>
      <c r="L37" s="7">
        <f t="shared" si="4"/>
        <v>0.46753246753246758</v>
      </c>
      <c r="M37" s="2">
        <v>115</v>
      </c>
      <c r="N37" s="7">
        <f t="shared" si="5"/>
        <v>0.49640287769784169</v>
      </c>
      <c r="O37" s="2">
        <v>115</v>
      </c>
      <c r="P37" s="7">
        <f t="shared" si="6"/>
        <v>0.51205936920222639</v>
      </c>
      <c r="Q37" s="2">
        <v>132</v>
      </c>
      <c r="R37" s="7">
        <f t="shared" si="7"/>
        <v>0.56978417266187043</v>
      </c>
      <c r="S37" s="2">
        <v>134</v>
      </c>
      <c r="T37" s="7">
        <f t="shared" si="8"/>
        <v>0.5966604823747681</v>
      </c>
      <c r="U37" s="2">
        <v>109</v>
      </c>
      <c r="V37" s="7">
        <f t="shared" si="9"/>
        <v>0.47050359712230211</v>
      </c>
      <c r="W37" s="2">
        <v>127</v>
      </c>
      <c r="X37" s="7">
        <f t="shared" si="10"/>
        <v>0.56549165120593692</v>
      </c>
    </row>
    <row r="38" spans="1:24" x14ac:dyDescent="0.25">
      <c r="A38" s="2" t="s">
        <v>2</v>
      </c>
      <c r="B38" s="2" t="s">
        <v>42</v>
      </c>
      <c r="C38" s="30">
        <v>104</v>
      </c>
      <c r="D38" s="30">
        <f t="shared" si="0"/>
        <v>43.333333333333329</v>
      </c>
      <c r="E38" s="30">
        <v>106</v>
      </c>
      <c r="F38" s="30">
        <f t="shared" si="1"/>
        <v>44.166666666666671</v>
      </c>
      <c r="G38" s="2">
        <v>33</v>
      </c>
      <c r="H38" s="7">
        <f t="shared" si="2"/>
        <v>0.76153846153846161</v>
      </c>
      <c r="I38" s="2">
        <v>30</v>
      </c>
      <c r="J38" s="7">
        <f t="shared" si="3"/>
        <v>0.6923076923076924</v>
      </c>
      <c r="K38" s="2">
        <v>44</v>
      </c>
      <c r="L38" s="7">
        <f t="shared" si="4"/>
        <v>0.99622641509433951</v>
      </c>
      <c r="M38" s="2">
        <v>23</v>
      </c>
      <c r="N38" s="7">
        <f t="shared" si="5"/>
        <v>0.53076923076923088</v>
      </c>
      <c r="O38" s="2">
        <v>23</v>
      </c>
      <c r="P38" s="7">
        <f t="shared" si="6"/>
        <v>0.52075471698113207</v>
      </c>
      <c r="Q38" s="2">
        <v>23</v>
      </c>
      <c r="R38" s="7">
        <f t="shared" si="7"/>
        <v>0.53076923076923088</v>
      </c>
      <c r="S38" s="2">
        <v>40</v>
      </c>
      <c r="T38" s="7">
        <f t="shared" si="8"/>
        <v>0.90566037735849048</v>
      </c>
      <c r="U38" s="2">
        <v>27</v>
      </c>
      <c r="V38" s="7">
        <f t="shared" si="9"/>
        <v>0.62307692307692319</v>
      </c>
      <c r="W38" s="2">
        <v>42</v>
      </c>
      <c r="X38" s="7">
        <f t="shared" si="10"/>
        <v>0.95094339622641499</v>
      </c>
    </row>
    <row r="39" spans="1:24" x14ac:dyDescent="0.25">
      <c r="A39" s="2" t="s">
        <v>5</v>
      </c>
      <c r="B39" s="2" t="s">
        <v>43</v>
      </c>
      <c r="C39" s="30">
        <v>446</v>
      </c>
      <c r="D39" s="30">
        <f t="shared" si="0"/>
        <v>185.83333333333331</v>
      </c>
      <c r="E39" s="30">
        <v>448</v>
      </c>
      <c r="F39" s="30">
        <f t="shared" si="1"/>
        <v>186.66666666666669</v>
      </c>
      <c r="G39" s="2">
        <v>160</v>
      </c>
      <c r="H39" s="7">
        <f t="shared" si="2"/>
        <v>0.86098654708520184</v>
      </c>
      <c r="I39" s="2">
        <v>150</v>
      </c>
      <c r="J39" s="7">
        <f t="shared" si="3"/>
        <v>0.80717488789237679</v>
      </c>
      <c r="K39" s="2">
        <v>147</v>
      </c>
      <c r="L39" s="7">
        <f t="shared" si="4"/>
        <v>0.78749999999999987</v>
      </c>
      <c r="M39" s="2">
        <v>105</v>
      </c>
      <c r="N39" s="7">
        <f t="shared" si="5"/>
        <v>0.56502242152466375</v>
      </c>
      <c r="O39" s="2">
        <v>105</v>
      </c>
      <c r="P39" s="7">
        <f t="shared" si="6"/>
        <v>0.56249999999999989</v>
      </c>
      <c r="Q39" s="2">
        <v>143</v>
      </c>
      <c r="R39" s="7">
        <f t="shared" si="7"/>
        <v>0.76950672645739915</v>
      </c>
      <c r="S39" s="2">
        <v>139</v>
      </c>
      <c r="T39" s="7">
        <f t="shared" si="8"/>
        <v>0.74464285714285705</v>
      </c>
      <c r="U39" s="2">
        <v>142</v>
      </c>
      <c r="V39" s="7">
        <f t="shared" si="9"/>
        <v>0.76412556053811664</v>
      </c>
      <c r="W39" s="2">
        <v>141</v>
      </c>
      <c r="X39" s="7">
        <f t="shared" si="10"/>
        <v>0.75535714285714273</v>
      </c>
    </row>
    <row r="40" spans="1:24" x14ac:dyDescent="0.25">
      <c r="A40" s="2" t="s">
        <v>3</v>
      </c>
      <c r="B40" s="2" t="s">
        <v>44</v>
      </c>
      <c r="C40" s="30">
        <v>455</v>
      </c>
      <c r="D40" s="30">
        <f t="shared" si="0"/>
        <v>189.58333333333331</v>
      </c>
      <c r="E40" s="30">
        <v>539</v>
      </c>
      <c r="F40" s="30">
        <f t="shared" si="1"/>
        <v>224.58333333333331</v>
      </c>
      <c r="G40" s="2">
        <v>230</v>
      </c>
      <c r="H40" s="7">
        <f t="shared" si="2"/>
        <v>1.2131868131868133</v>
      </c>
      <c r="I40" s="2">
        <v>187</v>
      </c>
      <c r="J40" s="7">
        <f t="shared" si="3"/>
        <v>0.98637362637362647</v>
      </c>
      <c r="K40" s="2">
        <v>179</v>
      </c>
      <c r="L40" s="7">
        <f t="shared" si="4"/>
        <v>0.79703153988868281</v>
      </c>
      <c r="M40" s="2">
        <v>126</v>
      </c>
      <c r="N40" s="7">
        <f t="shared" si="5"/>
        <v>0.66461538461538472</v>
      </c>
      <c r="O40" s="2">
        <v>126</v>
      </c>
      <c r="P40" s="7">
        <f t="shared" si="6"/>
        <v>0.56103896103896111</v>
      </c>
      <c r="Q40" s="2">
        <v>158</v>
      </c>
      <c r="R40" s="7">
        <f t="shared" si="7"/>
        <v>0.83340659340659351</v>
      </c>
      <c r="S40" s="2">
        <v>163</v>
      </c>
      <c r="T40" s="7">
        <f t="shared" si="8"/>
        <v>0.72578849721706873</v>
      </c>
      <c r="U40" s="2">
        <v>147</v>
      </c>
      <c r="V40" s="7">
        <f t="shared" si="9"/>
        <v>0.77538461538461545</v>
      </c>
      <c r="W40" s="2">
        <v>193</v>
      </c>
      <c r="X40" s="7">
        <f t="shared" si="10"/>
        <v>0.85936920222634516</v>
      </c>
    </row>
    <row r="41" spans="1:24" x14ac:dyDescent="0.25">
      <c r="A41" s="2" t="s">
        <v>5</v>
      </c>
      <c r="B41" s="2" t="s">
        <v>45</v>
      </c>
      <c r="C41" s="30">
        <v>150</v>
      </c>
      <c r="D41" s="30">
        <f t="shared" si="0"/>
        <v>62.5</v>
      </c>
      <c r="E41" s="30">
        <v>150</v>
      </c>
      <c r="F41" s="30">
        <f t="shared" si="1"/>
        <v>62.5</v>
      </c>
      <c r="G41" s="2">
        <v>51</v>
      </c>
      <c r="H41" s="7">
        <f t="shared" si="2"/>
        <v>0.81599999999999995</v>
      </c>
      <c r="I41" s="2">
        <v>50</v>
      </c>
      <c r="J41" s="7">
        <f t="shared" si="3"/>
        <v>0.8</v>
      </c>
      <c r="K41" s="2">
        <v>57</v>
      </c>
      <c r="L41" s="7">
        <f t="shared" si="4"/>
        <v>0.91200000000000003</v>
      </c>
      <c r="M41" s="2">
        <v>43</v>
      </c>
      <c r="N41" s="7">
        <f t="shared" si="5"/>
        <v>0.68799999999999994</v>
      </c>
      <c r="O41" s="2">
        <v>43</v>
      </c>
      <c r="P41" s="7">
        <f t="shared" si="6"/>
        <v>0.68799999999999994</v>
      </c>
      <c r="Q41" s="2">
        <v>52</v>
      </c>
      <c r="R41" s="7">
        <f t="shared" si="7"/>
        <v>0.83199999999999996</v>
      </c>
      <c r="S41" s="2">
        <v>58</v>
      </c>
      <c r="T41" s="7">
        <f t="shared" si="8"/>
        <v>0.92800000000000005</v>
      </c>
      <c r="U41" s="2">
        <v>55</v>
      </c>
      <c r="V41" s="7">
        <f t="shared" si="9"/>
        <v>0.88</v>
      </c>
      <c r="W41" s="2">
        <v>58</v>
      </c>
      <c r="X41" s="7">
        <f t="shared" si="10"/>
        <v>0.92800000000000005</v>
      </c>
    </row>
    <row r="42" spans="1:24" x14ac:dyDescent="0.25">
      <c r="A42" s="2" t="s">
        <v>2</v>
      </c>
      <c r="B42" s="2" t="s">
        <v>46</v>
      </c>
      <c r="C42" s="30">
        <v>160</v>
      </c>
      <c r="D42" s="30">
        <f t="shared" si="0"/>
        <v>66.666666666666671</v>
      </c>
      <c r="E42" s="30">
        <v>191</v>
      </c>
      <c r="F42" s="30">
        <f t="shared" si="1"/>
        <v>79.583333333333329</v>
      </c>
      <c r="G42" s="2">
        <v>70</v>
      </c>
      <c r="H42" s="7">
        <f t="shared" si="2"/>
        <v>1.0499999999999998</v>
      </c>
      <c r="I42" s="2">
        <v>67</v>
      </c>
      <c r="J42" s="7">
        <f t="shared" si="3"/>
        <v>1.0049999999999999</v>
      </c>
      <c r="K42" s="2">
        <v>51</v>
      </c>
      <c r="L42" s="7">
        <f t="shared" si="4"/>
        <v>0.64083769633507859</v>
      </c>
      <c r="M42" s="2">
        <v>56</v>
      </c>
      <c r="N42" s="7">
        <f t="shared" si="5"/>
        <v>0.84</v>
      </c>
      <c r="O42" s="2">
        <v>56</v>
      </c>
      <c r="P42" s="7">
        <f t="shared" si="6"/>
        <v>0.7036649214659686</v>
      </c>
      <c r="Q42" s="2">
        <v>53</v>
      </c>
      <c r="R42" s="7">
        <f t="shared" si="7"/>
        <v>0.79499999999999993</v>
      </c>
      <c r="S42" s="2">
        <v>61</v>
      </c>
      <c r="T42" s="7">
        <f t="shared" si="8"/>
        <v>0.76649214659685871</v>
      </c>
      <c r="U42" s="2">
        <v>46</v>
      </c>
      <c r="V42" s="7">
        <f t="shared" si="9"/>
        <v>0.69</v>
      </c>
      <c r="W42" s="2">
        <v>60</v>
      </c>
      <c r="X42" s="7">
        <f t="shared" si="10"/>
        <v>0.75392670157068065</v>
      </c>
    </row>
    <row r="43" spans="1:24" x14ac:dyDescent="0.25">
      <c r="A43" s="2" t="s">
        <v>2</v>
      </c>
      <c r="B43" s="2" t="s">
        <v>47</v>
      </c>
      <c r="C43" s="30">
        <v>96</v>
      </c>
      <c r="D43" s="30">
        <f t="shared" si="0"/>
        <v>40</v>
      </c>
      <c r="E43" s="30">
        <v>112</v>
      </c>
      <c r="F43" s="30">
        <f t="shared" si="1"/>
        <v>46.666666666666671</v>
      </c>
      <c r="G43" s="2">
        <v>43</v>
      </c>
      <c r="H43" s="7">
        <f t="shared" si="2"/>
        <v>1.075</v>
      </c>
      <c r="I43" s="2">
        <v>40</v>
      </c>
      <c r="J43" s="7">
        <f t="shared" si="3"/>
        <v>1</v>
      </c>
      <c r="K43" s="2">
        <v>43</v>
      </c>
      <c r="L43" s="7">
        <f t="shared" si="4"/>
        <v>0.92142857142857137</v>
      </c>
      <c r="M43" s="2">
        <v>24</v>
      </c>
      <c r="N43" s="7">
        <f t="shared" si="5"/>
        <v>0.6</v>
      </c>
      <c r="O43" s="2">
        <v>24</v>
      </c>
      <c r="P43" s="7">
        <f t="shared" si="6"/>
        <v>0.51428571428571423</v>
      </c>
      <c r="Q43" s="2">
        <v>37</v>
      </c>
      <c r="R43" s="7">
        <f t="shared" si="7"/>
        <v>0.92500000000000004</v>
      </c>
      <c r="S43" s="2">
        <v>37</v>
      </c>
      <c r="T43" s="7">
        <f t="shared" si="8"/>
        <v>0.79285714285714282</v>
      </c>
      <c r="U43" s="2">
        <v>32</v>
      </c>
      <c r="V43" s="7">
        <f t="shared" si="9"/>
        <v>0.8</v>
      </c>
      <c r="W43" s="2">
        <v>39</v>
      </c>
      <c r="X43" s="7">
        <f t="shared" si="10"/>
        <v>0.83571428571428563</v>
      </c>
    </row>
    <row r="44" spans="1:24" x14ac:dyDescent="0.25">
      <c r="A44" s="2" t="s">
        <v>4</v>
      </c>
      <c r="B44" s="2" t="s">
        <v>48</v>
      </c>
      <c r="C44" s="30">
        <v>2612</v>
      </c>
      <c r="D44" s="30">
        <f t="shared" si="0"/>
        <v>1088.3333333333333</v>
      </c>
      <c r="E44" s="30">
        <v>2837</v>
      </c>
      <c r="F44" s="30">
        <f t="shared" si="1"/>
        <v>1182.0833333333333</v>
      </c>
      <c r="G44" s="2">
        <v>913</v>
      </c>
      <c r="H44" s="7">
        <f t="shared" si="2"/>
        <v>0.83889739663093421</v>
      </c>
      <c r="I44" s="2">
        <v>838</v>
      </c>
      <c r="J44" s="7">
        <f t="shared" si="3"/>
        <v>0.76998468606431858</v>
      </c>
      <c r="K44" s="2">
        <v>686</v>
      </c>
      <c r="L44" s="7">
        <f t="shared" si="4"/>
        <v>0.5803313359182235</v>
      </c>
      <c r="M44" s="2">
        <v>575</v>
      </c>
      <c r="N44" s="7">
        <f t="shared" si="5"/>
        <v>0.52833078101071984</v>
      </c>
      <c r="O44" s="2">
        <v>575</v>
      </c>
      <c r="P44" s="7">
        <f t="shared" si="6"/>
        <v>0.486429326753613</v>
      </c>
      <c r="Q44" s="2">
        <v>734</v>
      </c>
      <c r="R44" s="7">
        <f t="shared" si="7"/>
        <v>0.67442572741194495</v>
      </c>
      <c r="S44" s="2">
        <v>637</v>
      </c>
      <c r="T44" s="7">
        <f t="shared" si="8"/>
        <v>0.5388790976383504</v>
      </c>
      <c r="U44" s="2">
        <v>758</v>
      </c>
      <c r="V44" s="7">
        <f t="shared" si="9"/>
        <v>0.69647779479326188</v>
      </c>
      <c r="W44" s="2">
        <v>668</v>
      </c>
      <c r="X44" s="7">
        <f t="shared" si="10"/>
        <v>0.56510398308071907</v>
      </c>
    </row>
    <row r="45" spans="1:24" x14ac:dyDescent="0.25">
      <c r="A45" s="2" t="s">
        <v>4</v>
      </c>
      <c r="B45" s="2" t="s">
        <v>49</v>
      </c>
      <c r="C45" s="30">
        <v>174</v>
      </c>
      <c r="D45" s="30">
        <f t="shared" si="0"/>
        <v>72.5</v>
      </c>
      <c r="E45" s="30">
        <v>227</v>
      </c>
      <c r="F45" s="30">
        <f t="shared" si="1"/>
        <v>94.583333333333343</v>
      </c>
      <c r="G45" s="2">
        <v>53</v>
      </c>
      <c r="H45" s="7">
        <f t="shared" si="2"/>
        <v>0.73103448275862071</v>
      </c>
      <c r="I45" s="2">
        <v>52</v>
      </c>
      <c r="J45" s="7">
        <f t="shared" si="3"/>
        <v>0.71724137931034482</v>
      </c>
      <c r="K45" s="2">
        <v>60</v>
      </c>
      <c r="L45" s="7">
        <f t="shared" si="4"/>
        <v>0.63436123348017615</v>
      </c>
      <c r="M45" s="2">
        <v>45</v>
      </c>
      <c r="N45" s="7">
        <f t="shared" si="5"/>
        <v>0.62068965517241381</v>
      </c>
      <c r="O45" s="2">
        <v>45</v>
      </c>
      <c r="P45" s="7">
        <f t="shared" si="6"/>
        <v>0.47577092511013214</v>
      </c>
      <c r="Q45" s="2">
        <v>51</v>
      </c>
      <c r="R45" s="7">
        <f t="shared" si="7"/>
        <v>0.70344827586206893</v>
      </c>
      <c r="S45" s="2">
        <v>45</v>
      </c>
      <c r="T45" s="7">
        <f t="shared" si="8"/>
        <v>0.47577092511013214</v>
      </c>
      <c r="U45" s="2">
        <v>57</v>
      </c>
      <c r="V45" s="7">
        <f t="shared" si="9"/>
        <v>0.78620689655172415</v>
      </c>
      <c r="W45" s="2">
        <v>57</v>
      </c>
      <c r="X45" s="7">
        <f t="shared" si="10"/>
        <v>0.60264317180616733</v>
      </c>
    </row>
    <row r="46" spans="1:24" x14ac:dyDescent="0.25">
      <c r="A46" s="2" t="s">
        <v>5</v>
      </c>
      <c r="B46" s="2" t="s">
        <v>50</v>
      </c>
      <c r="C46" s="30">
        <v>539</v>
      </c>
      <c r="D46" s="30">
        <f t="shared" si="0"/>
        <v>224.58333333333331</v>
      </c>
      <c r="E46" s="30">
        <v>556</v>
      </c>
      <c r="F46" s="30">
        <f t="shared" si="1"/>
        <v>231.66666666666669</v>
      </c>
      <c r="G46" s="2">
        <v>203</v>
      </c>
      <c r="H46" s="7">
        <f t="shared" si="2"/>
        <v>0.90389610389610398</v>
      </c>
      <c r="I46" s="2">
        <v>182</v>
      </c>
      <c r="J46" s="7">
        <f t="shared" si="3"/>
        <v>0.81038961038961044</v>
      </c>
      <c r="K46" s="2">
        <v>169</v>
      </c>
      <c r="L46" s="7">
        <f t="shared" si="4"/>
        <v>0.72949640287769779</v>
      </c>
      <c r="M46" s="2">
        <v>139</v>
      </c>
      <c r="N46" s="7">
        <f t="shared" si="5"/>
        <v>0.61892393320964756</v>
      </c>
      <c r="O46" s="2">
        <v>139</v>
      </c>
      <c r="P46" s="7">
        <f t="shared" si="6"/>
        <v>0.6</v>
      </c>
      <c r="Q46" s="2">
        <v>190</v>
      </c>
      <c r="R46" s="7">
        <f t="shared" si="7"/>
        <v>0.84601113172541753</v>
      </c>
      <c r="S46" s="2">
        <v>189</v>
      </c>
      <c r="T46" s="7">
        <f t="shared" si="8"/>
        <v>0.81582733812949637</v>
      </c>
      <c r="U46" s="2">
        <v>154</v>
      </c>
      <c r="V46" s="7">
        <f t="shared" si="9"/>
        <v>0.68571428571428572</v>
      </c>
      <c r="W46" s="2">
        <v>189</v>
      </c>
      <c r="X46" s="7">
        <f t="shared" si="10"/>
        <v>0.81582733812949637</v>
      </c>
    </row>
    <row r="47" spans="1:24" x14ac:dyDescent="0.25">
      <c r="A47" s="2" t="s">
        <v>2</v>
      </c>
      <c r="B47" s="2" t="s">
        <v>51</v>
      </c>
      <c r="C47" s="30">
        <v>249</v>
      </c>
      <c r="D47" s="30">
        <f t="shared" si="0"/>
        <v>103.75</v>
      </c>
      <c r="E47" s="30">
        <v>243</v>
      </c>
      <c r="F47" s="30">
        <f t="shared" si="1"/>
        <v>101.25</v>
      </c>
      <c r="G47" s="2">
        <v>105</v>
      </c>
      <c r="H47" s="7">
        <f t="shared" si="2"/>
        <v>1.0120481927710843</v>
      </c>
      <c r="I47" s="2">
        <v>76</v>
      </c>
      <c r="J47" s="7">
        <f t="shared" si="3"/>
        <v>0.73253012048192767</v>
      </c>
      <c r="K47" s="2">
        <v>65</v>
      </c>
      <c r="L47" s="7">
        <f t="shared" si="4"/>
        <v>0.64197530864197527</v>
      </c>
      <c r="M47" s="2">
        <v>97</v>
      </c>
      <c r="N47" s="7">
        <f t="shared" si="5"/>
        <v>0.93493975903614457</v>
      </c>
      <c r="O47" s="2">
        <v>97</v>
      </c>
      <c r="P47" s="7">
        <f t="shared" si="6"/>
        <v>0.9580246913580247</v>
      </c>
      <c r="Q47" s="2">
        <v>110</v>
      </c>
      <c r="R47" s="7">
        <f t="shared" si="7"/>
        <v>1.0602409638554218</v>
      </c>
      <c r="S47" s="2">
        <v>63</v>
      </c>
      <c r="T47" s="7">
        <f t="shared" si="8"/>
        <v>0.62222222222222223</v>
      </c>
      <c r="U47" s="2">
        <v>85</v>
      </c>
      <c r="V47" s="7">
        <f t="shared" si="9"/>
        <v>0.81927710843373491</v>
      </c>
      <c r="W47" s="2">
        <v>62</v>
      </c>
      <c r="X47" s="7">
        <f t="shared" si="10"/>
        <v>0.61234567901234571</v>
      </c>
    </row>
    <row r="48" spans="1:24" x14ac:dyDescent="0.25">
      <c r="A48" s="2" t="s">
        <v>4</v>
      </c>
      <c r="B48" s="2" t="s">
        <v>52</v>
      </c>
      <c r="C48" s="30">
        <v>146</v>
      </c>
      <c r="D48" s="30">
        <f t="shared" si="0"/>
        <v>60.833333333333329</v>
      </c>
      <c r="E48" s="30">
        <v>145</v>
      </c>
      <c r="F48" s="30">
        <f t="shared" si="1"/>
        <v>60.416666666666671</v>
      </c>
      <c r="G48" s="2">
        <v>54</v>
      </c>
      <c r="H48" s="7">
        <f t="shared" si="2"/>
        <v>0.88767123287671235</v>
      </c>
      <c r="I48" s="2">
        <v>49</v>
      </c>
      <c r="J48" s="7">
        <f t="shared" si="3"/>
        <v>0.80547945205479454</v>
      </c>
      <c r="K48" s="2">
        <v>69</v>
      </c>
      <c r="L48" s="7">
        <f t="shared" si="4"/>
        <v>1.1420689655172414</v>
      </c>
      <c r="M48" s="2">
        <v>48</v>
      </c>
      <c r="N48" s="7">
        <f t="shared" si="5"/>
        <v>0.78904109589041105</v>
      </c>
      <c r="O48" s="2">
        <v>48</v>
      </c>
      <c r="P48" s="7">
        <f t="shared" si="6"/>
        <v>0.79448275862068962</v>
      </c>
      <c r="Q48" s="2">
        <v>59</v>
      </c>
      <c r="R48" s="7">
        <f t="shared" si="7"/>
        <v>0.96986301369863026</v>
      </c>
      <c r="S48" s="2">
        <v>65</v>
      </c>
      <c r="T48" s="7">
        <f t="shared" si="8"/>
        <v>1.0758620689655172</v>
      </c>
      <c r="U48" s="2">
        <v>64</v>
      </c>
      <c r="V48" s="7">
        <f t="shared" si="9"/>
        <v>1.0520547945205481</v>
      </c>
      <c r="W48" s="2">
        <v>63</v>
      </c>
      <c r="X48" s="7">
        <f t="shared" si="10"/>
        <v>1.0427586206896551</v>
      </c>
    </row>
    <row r="49" spans="1:24" x14ac:dyDescent="0.25">
      <c r="A49" s="2" t="s">
        <v>5</v>
      </c>
      <c r="B49" s="2" t="s">
        <v>53</v>
      </c>
      <c r="C49" s="30">
        <v>307</v>
      </c>
      <c r="D49" s="30">
        <f t="shared" si="0"/>
        <v>127.91666666666666</v>
      </c>
      <c r="E49" s="30">
        <v>329</v>
      </c>
      <c r="F49" s="30">
        <f t="shared" si="1"/>
        <v>137.08333333333334</v>
      </c>
      <c r="G49" s="2">
        <v>103</v>
      </c>
      <c r="H49" s="7">
        <f t="shared" si="2"/>
        <v>0.80521172638436489</v>
      </c>
      <c r="I49" s="2">
        <v>93</v>
      </c>
      <c r="J49" s="7">
        <f t="shared" si="3"/>
        <v>0.72703583061889254</v>
      </c>
      <c r="K49" s="2">
        <v>71</v>
      </c>
      <c r="L49" s="7">
        <f t="shared" si="4"/>
        <v>0.51793313069908808</v>
      </c>
      <c r="M49" s="2">
        <v>73</v>
      </c>
      <c r="N49" s="7">
        <f t="shared" si="5"/>
        <v>0.57068403908794796</v>
      </c>
      <c r="O49" s="2">
        <v>73</v>
      </c>
      <c r="P49" s="7">
        <f t="shared" si="6"/>
        <v>0.53252279635258359</v>
      </c>
      <c r="Q49" s="2">
        <v>91</v>
      </c>
      <c r="R49" s="7">
        <f t="shared" si="7"/>
        <v>0.71140065146579812</v>
      </c>
      <c r="S49" s="2">
        <v>63</v>
      </c>
      <c r="T49" s="7">
        <f t="shared" si="8"/>
        <v>0.45957446808510632</v>
      </c>
      <c r="U49" s="2">
        <v>87</v>
      </c>
      <c r="V49" s="7">
        <f t="shared" si="9"/>
        <v>0.68013029315960916</v>
      </c>
      <c r="W49" s="2">
        <v>73</v>
      </c>
      <c r="X49" s="7">
        <f t="shared" si="10"/>
        <v>0.53252279635258359</v>
      </c>
    </row>
    <row r="50" spans="1:24" x14ac:dyDescent="0.25">
      <c r="A50" s="2" t="s">
        <v>3</v>
      </c>
      <c r="B50" s="2" t="s">
        <v>54</v>
      </c>
      <c r="C50" s="30">
        <v>254</v>
      </c>
      <c r="D50" s="30">
        <f t="shared" si="0"/>
        <v>105.83333333333334</v>
      </c>
      <c r="E50" s="30">
        <v>264</v>
      </c>
      <c r="F50" s="30">
        <f t="shared" si="1"/>
        <v>110</v>
      </c>
      <c r="G50" s="2">
        <v>113</v>
      </c>
      <c r="H50" s="7">
        <f t="shared" si="2"/>
        <v>1.0677165354330709</v>
      </c>
      <c r="I50" s="2">
        <v>108</v>
      </c>
      <c r="J50" s="7">
        <f t="shared" si="3"/>
        <v>1.0204724409448818</v>
      </c>
      <c r="K50" s="2">
        <v>87</v>
      </c>
      <c r="L50" s="7">
        <f t="shared" si="4"/>
        <v>0.79090909090909089</v>
      </c>
      <c r="M50" s="2">
        <v>89</v>
      </c>
      <c r="N50" s="7">
        <f t="shared" si="5"/>
        <v>0.84094488188976368</v>
      </c>
      <c r="O50" s="2">
        <v>89</v>
      </c>
      <c r="P50" s="7">
        <f t="shared" si="6"/>
        <v>0.80909090909090908</v>
      </c>
      <c r="Q50" s="2">
        <v>110</v>
      </c>
      <c r="R50" s="7">
        <f t="shared" si="7"/>
        <v>1.0393700787401574</v>
      </c>
      <c r="S50" s="2">
        <v>87</v>
      </c>
      <c r="T50" s="7">
        <f t="shared" si="8"/>
        <v>0.79090909090909089</v>
      </c>
      <c r="U50" s="2">
        <v>102</v>
      </c>
      <c r="V50" s="7">
        <f t="shared" si="9"/>
        <v>0.96377952755905505</v>
      </c>
      <c r="W50" s="2">
        <v>85</v>
      </c>
      <c r="X50" s="7">
        <f t="shared" si="10"/>
        <v>0.77272727272727271</v>
      </c>
    </row>
    <row r="51" spans="1:24" x14ac:dyDescent="0.25">
      <c r="A51" s="2" t="s">
        <v>3</v>
      </c>
      <c r="B51" s="2" t="s">
        <v>55</v>
      </c>
      <c r="C51" s="30">
        <v>87</v>
      </c>
      <c r="D51" s="30">
        <f t="shared" si="0"/>
        <v>36.25</v>
      </c>
      <c r="E51" s="30">
        <v>73</v>
      </c>
      <c r="F51" s="30">
        <f t="shared" si="1"/>
        <v>30.416666666666664</v>
      </c>
      <c r="G51" s="2">
        <v>35</v>
      </c>
      <c r="H51" s="7">
        <f t="shared" si="2"/>
        <v>0.96551724137931039</v>
      </c>
      <c r="I51" s="2">
        <v>35</v>
      </c>
      <c r="J51" s="7">
        <f t="shared" si="3"/>
        <v>0.96551724137931039</v>
      </c>
      <c r="K51" s="2">
        <v>26</v>
      </c>
      <c r="L51" s="7">
        <f t="shared" si="4"/>
        <v>0.85479452054794525</v>
      </c>
      <c r="M51" s="2">
        <v>25</v>
      </c>
      <c r="N51" s="7">
        <f t="shared" si="5"/>
        <v>0.68965517241379315</v>
      </c>
      <c r="O51" s="2">
        <v>25</v>
      </c>
      <c r="P51" s="7">
        <f t="shared" si="6"/>
        <v>0.82191780821917815</v>
      </c>
      <c r="Q51" s="2">
        <v>26</v>
      </c>
      <c r="R51" s="7">
        <f t="shared" si="7"/>
        <v>0.71724137931034482</v>
      </c>
      <c r="S51" s="2">
        <v>27</v>
      </c>
      <c r="T51" s="7">
        <f t="shared" si="8"/>
        <v>0.88767123287671235</v>
      </c>
      <c r="U51" s="2">
        <v>27</v>
      </c>
      <c r="V51" s="7">
        <f t="shared" si="9"/>
        <v>0.7448275862068966</v>
      </c>
      <c r="W51" s="2">
        <v>26</v>
      </c>
      <c r="X51" s="7">
        <f t="shared" si="10"/>
        <v>0.85479452054794525</v>
      </c>
    </row>
    <row r="52" spans="1:24" x14ac:dyDescent="0.25">
      <c r="A52" s="2" t="s">
        <v>5</v>
      </c>
      <c r="B52" s="2" t="s">
        <v>56</v>
      </c>
      <c r="C52" s="30">
        <v>192</v>
      </c>
      <c r="D52" s="30">
        <f t="shared" si="0"/>
        <v>80</v>
      </c>
      <c r="E52" s="30">
        <v>244</v>
      </c>
      <c r="F52" s="30">
        <f t="shared" si="1"/>
        <v>101.66666666666666</v>
      </c>
      <c r="G52" s="2">
        <v>85</v>
      </c>
      <c r="H52" s="7">
        <f t="shared" si="2"/>
        <v>1.0625</v>
      </c>
      <c r="I52" s="2">
        <v>84</v>
      </c>
      <c r="J52" s="7">
        <f t="shared" si="3"/>
        <v>1.05</v>
      </c>
      <c r="K52" s="2">
        <v>90</v>
      </c>
      <c r="L52" s="7">
        <f t="shared" si="4"/>
        <v>0.88524590163934436</v>
      </c>
      <c r="M52" s="2">
        <v>76</v>
      </c>
      <c r="N52" s="7">
        <f t="shared" si="5"/>
        <v>0.95</v>
      </c>
      <c r="O52" s="2">
        <v>76</v>
      </c>
      <c r="P52" s="7">
        <f t="shared" si="6"/>
        <v>0.74754098360655741</v>
      </c>
      <c r="Q52" s="2">
        <v>93</v>
      </c>
      <c r="R52" s="7">
        <f t="shared" si="7"/>
        <v>1.1625000000000001</v>
      </c>
      <c r="S52" s="2">
        <v>97</v>
      </c>
      <c r="T52" s="7">
        <f t="shared" si="8"/>
        <v>0.95409836065573783</v>
      </c>
      <c r="U52" s="2">
        <v>87</v>
      </c>
      <c r="V52" s="7">
        <f t="shared" si="9"/>
        <v>1.0874999999999999</v>
      </c>
      <c r="W52" s="2">
        <v>96</v>
      </c>
      <c r="X52" s="7">
        <f t="shared" si="10"/>
        <v>0.94426229508196735</v>
      </c>
    </row>
    <row r="53" spans="1:24" x14ac:dyDescent="0.25">
      <c r="A53" s="2" t="s">
        <v>5</v>
      </c>
      <c r="B53" s="2" t="s">
        <v>57</v>
      </c>
      <c r="C53" s="30">
        <v>178</v>
      </c>
      <c r="D53" s="30">
        <f t="shared" si="0"/>
        <v>74.166666666666671</v>
      </c>
      <c r="E53" s="30">
        <v>190</v>
      </c>
      <c r="F53" s="30">
        <f t="shared" si="1"/>
        <v>79.166666666666671</v>
      </c>
      <c r="G53" s="2">
        <v>85</v>
      </c>
      <c r="H53" s="7">
        <f t="shared" si="2"/>
        <v>1.146067415730337</v>
      </c>
      <c r="I53" s="2">
        <v>82</v>
      </c>
      <c r="J53" s="7">
        <f t="shared" si="3"/>
        <v>1.1056179775280899</v>
      </c>
      <c r="K53" s="2">
        <v>65</v>
      </c>
      <c r="L53" s="7">
        <f t="shared" si="4"/>
        <v>0.82105263157894737</v>
      </c>
      <c r="M53" s="2">
        <v>63</v>
      </c>
      <c r="N53" s="7">
        <f t="shared" si="5"/>
        <v>0.84943820224719091</v>
      </c>
      <c r="O53" s="2">
        <v>63</v>
      </c>
      <c r="P53" s="7">
        <f t="shared" si="6"/>
        <v>0.79578947368421049</v>
      </c>
      <c r="Q53" s="2">
        <v>86</v>
      </c>
      <c r="R53" s="7">
        <f t="shared" si="7"/>
        <v>1.1595505617977528</v>
      </c>
      <c r="S53" s="2">
        <v>72</v>
      </c>
      <c r="T53" s="7">
        <f t="shared" si="8"/>
        <v>0.90947368421052621</v>
      </c>
      <c r="U53" s="2">
        <v>86</v>
      </c>
      <c r="V53" s="7">
        <f t="shared" si="9"/>
        <v>1.1595505617977528</v>
      </c>
      <c r="W53" s="2">
        <v>73</v>
      </c>
      <c r="X53" s="7">
        <f t="shared" si="10"/>
        <v>0.92210526315789465</v>
      </c>
    </row>
    <row r="54" spans="1:24" x14ac:dyDescent="0.25">
      <c r="A54" s="2" t="s">
        <v>3</v>
      </c>
      <c r="B54" s="2" t="s">
        <v>58</v>
      </c>
      <c r="C54" s="30">
        <v>655</v>
      </c>
      <c r="D54" s="30">
        <f t="shared" si="0"/>
        <v>272.91666666666669</v>
      </c>
      <c r="E54" s="30">
        <v>685</v>
      </c>
      <c r="F54" s="30">
        <f t="shared" si="1"/>
        <v>285.41666666666669</v>
      </c>
      <c r="G54" s="2">
        <v>259</v>
      </c>
      <c r="H54" s="7">
        <f t="shared" si="2"/>
        <v>0.94900763358778617</v>
      </c>
      <c r="I54" s="2">
        <v>249</v>
      </c>
      <c r="J54" s="7">
        <f t="shared" si="3"/>
        <v>0.91236641221374037</v>
      </c>
      <c r="K54" s="2">
        <v>188</v>
      </c>
      <c r="L54" s="7">
        <f t="shared" si="4"/>
        <v>0.65868613138686127</v>
      </c>
      <c r="M54" s="2">
        <v>228</v>
      </c>
      <c r="N54" s="7">
        <f t="shared" si="5"/>
        <v>0.83541984732824426</v>
      </c>
      <c r="O54" s="2">
        <v>228</v>
      </c>
      <c r="P54" s="7">
        <f t="shared" si="6"/>
        <v>0.79883211678832111</v>
      </c>
      <c r="Q54" s="2">
        <v>238</v>
      </c>
      <c r="R54" s="7">
        <f t="shared" si="7"/>
        <v>0.87206106870229005</v>
      </c>
      <c r="S54" s="2">
        <v>185</v>
      </c>
      <c r="T54" s="7">
        <f t="shared" si="8"/>
        <v>0.64817518248175177</v>
      </c>
      <c r="U54" s="2">
        <v>243</v>
      </c>
      <c r="V54" s="7">
        <f t="shared" si="9"/>
        <v>0.8903816793893129</v>
      </c>
      <c r="W54" s="2">
        <v>198</v>
      </c>
      <c r="X54" s="7">
        <f t="shared" si="10"/>
        <v>0.69372262773722626</v>
      </c>
    </row>
    <row r="55" spans="1:24" x14ac:dyDescent="0.25">
      <c r="A55" s="2" t="s">
        <v>4</v>
      </c>
      <c r="B55" s="2" t="s">
        <v>59</v>
      </c>
      <c r="C55" s="30">
        <v>225</v>
      </c>
      <c r="D55" s="30">
        <f t="shared" si="0"/>
        <v>93.75</v>
      </c>
      <c r="E55" s="30">
        <v>341</v>
      </c>
      <c r="F55" s="30">
        <f t="shared" si="1"/>
        <v>142.08333333333334</v>
      </c>
      <c r="G55" s="2">
        <v>73</v>
      </c>
      <c r="H55" s="7">
        <f t="shared" si="2"/>
        <v>0.77866666666666662</v>
      </c>
      <c r="I55" s="2">
        <v>72</v>
      </c>
      <c r="J55" s="7">
        <f t="shared" si="3"/>
        <v>0.76800000000000002</v>
      </c>
      <c r="K55" s="2">
        <v>74</v>
      </c>
      <c r="L55" s="7">
        <f t="shared" si="4"/>
        <v>0.5208211143695014</v>
      </c>
      <c r="M55" s="2">
        <v>56</v>
      </c>
      <c r="N55" s="7">
        <f t="shared" si="5"/>
        <v>0.59733333333333338</v>
      </c>
      <c r="O55" s="2">
        <v>56</v>
      </c>
      <c r="P55" s="7">
        <f t="shared" si="6"/>
        <v>0.39413489736070378</v>
      </c>
      <c r="Q55" s="2">
        <v>78</v>
      </c>
      <c r="R55" s="7">
        <f t="shared" si="7"/>
        <v>0.83199999999999996</v>
      </c>
      <c r="S55" s="2">
        <v>75</v>
      </c>
      <c r="T55" s="7">
        <f t="shared" si="8"/>
        <v>0.52785923753665687</v>
      </c>
      <c r="U55" s="2">
        <v>76</v>
      </c>
      <c r="V55" s="7">
        <f t="shared" si="9"/>
        <v>0.81066666666666665</v>
      </c>
      <c r="W55" s="2">
        <v>71</v>
      </c>
      <c r="X55" s="7">
        <f t="shared" si="10"/>
        <v>0.49970674486803518</v>
      </c>
    </row>
    <row r="56" spans="1:24" x14ac:dyDescent="0.25">
      <c r="A56" s="2" t="s">
        <v>3</v>
      </c>
      <c r="B56" s="2" t="s">
        <v>60</v>
      </c>
      <c r="C56" s="30">
        <v>395</v>
      </c>
      <c r="D56" s="30">
        <f t="shared" si="0"/>
        <v>164.58333333333331</v>
      </c>
      <c r="E56" s="30">
        <v>452</v>
      </c>
      <c r="F56" s="30">
        <f t="shared" si="1"/>
        <v>188.33333333333331</v>
      </c>
      <c r="G56" s="2">
        <v>147</v>
      </c>
      <c r="H56" s="7">
        <f t="shared" si="2"/>
        <v>0.89316455696202546</v>
      </c>
      <c r="I56" s="2">
        <v>138</v>
      </c>
      <c r="J56" s="7">
        <f t="shared" si="3"/>
        <v>0.83848101265822794</v>
      </c>
      <c r="K56" s="2">
        <v>111</v>
      </c>
      <c r="L56" s="7">
        <f t="shared" si="4"/>
        <v>0.58938053097345133</v>
      </c>
      <c r="M56" s="2">
        <v>94</v>
      </c>
      <c r="N56" s="7">
        <f t="shared" si="5"/>
        <v>0.57113924050632914</v>
      </c>
      <c r="O56" s="2">
        <v>94</v>
      </c>
      <c r="P56" s="7">
        <f t="shared" si="6"/>
        <v>0.49911504424778769</v>
      </c>
      <c r="Q56" s="2">
        <v>123</v>
      </c>
      <c r="R56" s="7">
        <f t="shared" si="7"/>
        <v>0.74734177215189879</v>
      </c>
      <c r="S56" s="2">
        <v>120</v>
      </c>
      <c r="T56" s="7">
        <f t="shared" si="8"/>
        <v>0.63716814159292046</v>
      </c>
      <c r="U56" s="2">
        <v>128</v>
      </c>
      <c r="V56" s="7">
        <f t="shared" si="9"/>
        <v>0.77772151898734188</v>
      </c>
      <c r="W56" s="2">
        <v>132</v>
      </c>
      <c r="X56" s="7">
        <f t="shared" si="10"/>
        <v>0.70088495575221244</v>
      </c>
    </row>
    <row r="57" spans="1:24" x14ac:dyDescent="0.25">
      <c r="A57" s="2" t="s">
        <v>3</v>
      </c>
      <c r="B57" s="2" t="s">
        <v>61</v>
      </c>
      <c r="C57" s="30">
        <v>345</v>
      </c>
      <c r="D57" s="30">
        <f t="shared" si="0"/>
        <v>143.75</v>
      </c>
      <c r="E57" s="30">
        <v>441</v>
      </c>
      <c r="F57" s="30">
        <f t="shared" si="1"/>
        <v>183.75</v>
      </c>
      <c r="G57" s="2">
        <v>135</v>
      </c>
      <c r="H57" s="7">
        <f t="shared" si="2"/>
        <v>0.93913043478260871</v>
      </c>
      <c r="I57" s="2">
        <v>124</v>
      </c>
      <c r="J57" s="7">
        <f t="shared" si="3"/>
        <v>0.86260869565217391</v>
      </c>
      <c r="K57" s="2">
        <v>96</v>
      </c>
      <c r="L57" s="7">
        <f t="shared" si="4"/>
        <v>0.52244897959183678</v>
      </c>
      <c r="M57" s="2">
        <v>107</v>
      </c>
      <c r="N57" s="7">
        <f t="shared" si="5"/>
        <v>0.74434782608695649</v>
      </c>
      <c r="O57" s="2">
        <v>107</v>
      </c>
      <c r="P57" s="7">
        <f t="shared" si="6"/>
        <v>0.58231292517006805</v>
      </c>
      <c r="Q57" s="2">
        <v>106</v>
      </c>
      <c r="R57" s="7">
        <f t="shared" si="7"/>
        <v>0.73739130434782607</v>
      </c>
      <c r="S57" s="2">
        <v>76</v>
      </c>
      <c r="T57" s="7">
        <f t="shared" si="8"/>
        <v>0.41360544217687073</v>
      </c>
      <c r="U57" s="2">
        <v>107</v>
      </c>
      <c r="V57" s="7">
        <f t="shared" si="9"/>
        <v>0.74434782608695649</v>
      </c>
      <c r="W57" s="2">
        <v>95</v>
      </c>
      <c r="X57" s="7">
        <f t="shared" si="10"/>
        <v>0.51700680272108845</v>
      </c>
    </row>
    <row r="58" spans="1:24" x14ac:dyDescent="0.25">
      <c r="A58" s="2" t="s">
        <v>5</v>
      </c>
      <c r="B58" s="2" t="s">
        <v>62</v>
      </c>
      <c r="C58" s="30">
        <v>312</v>
      </c>
      <c r="D58" s="30">
        <f t="shared" si="0"/>
        <v>130</v>
      </c>
      <c r="E58" s="30">
        <v>308</v>
      </c>
      <c r="F58" s="30">
        <f t="shared" si="1"/>
        <v>128.33333333333334</v>
      </c>
      <c r="G58" s="2">
        <v>106</v>
      </c>
      <c r="H58" s="7">
        <f t="shared" si="2"/>
        <v>0.81538461538461537</v>
      </c>
      <c r="I58" s="2">
        <v>90</v>
      </c>
      <c r="J58" s="7">
        <f t="shared" si="3"/>
        <v>0.69230769230769229</v>
      </c>
      <c r="K58" s="2">
        <v>75</v>
      </c>
      <c r="L58" s="7">
        <f t="shared" si="4"/>
        <v>0.58441558441558439</v>
      </c>
      <c r="M58" s="2">
        <v>82</v>
      </c>
      <c r="N58" s="7">
        <f t="shared" si="5"/>
        <v>0.63076923076923075</v>
      </c>
      <c r="O58" s="2">
        <v>82</v>
      </c>
      <c r="P58" s="7">
        <f t="shared" si="6"/>
        <v>0.63896103896103895</v>
      </c>
      <c r="Q58" s="2">
        <v>106</v>
      </c>
      <c r="R58" s="7">
        <f t="shared" si="7"/>
        <v>0.81538461538461537</v>
      </c>
      <c r="S58" s="2">
        <v>80</v>
      </c>
      <c r="T58" s="7">
        <f t="shared" si="8"/>
        <v>0.62337662337662336</v>
      </c>
      <c r="U58" s="2">
        <v>87</v>
      </c>
      <c r="V58" s="7">
        <f t="shared" si="9"/>
        <v>0.66923076923076918</v>
      </c>
      <c r="W58" s="2">
        <v>83</v>
      </c>
      <c r="X58" s="7">
        <f t="shared" si="10"/>
        <v>0.64675324675324675</v>
      </c>
    </row>
    <row r="59" spans="1:24" x14ac:dyDescent="0.25">
      <c r="A59" s="2" t="s">
        <v>3</v>
      </c>
      <c r="B59" s="2" t="s">
        <v>63</v>
      </c>
      <c r="C59" s="30">
        <v>93</v>
      </c>
      <c r="D59" s="30">
        <f t="shared" si="0"/>
        <v>38.75</v>
      </c>
      <c r="E59" s="30">
        <v>116</v>
      </c>
      <c r="F59" s="30">
        <f t="shared" si="1"/>
        <v>48.333333333333329</v>
      </c>
      <c r="G59" s="2">
        <v>33</v>
      </c>
      <c r="H59" s="7">
        <f t="shared" si="2"/>
        <v>0.85161290322580641</v>
      </c>
      <c r="I59" s="2">
        <v>33</v>
      </c>
      <c r="J59" s="7">
        <f t="shared" si="3"/>
        <v>0.85161290322580641</v>
      </c>
      <c r="K59" s="2">
        <v>39</v>
      </c>
      <c r="L59" s="7">
        <f t="shared" si="4"/>
        <v>0.80689655172413799</v>
      </c>
      <c r="M59" s="2">
        <v>45</v>
      </c>
      <c r="N59" s="7">
        <f t="shared" si="5"/>
        <v>1.1612903225806452</v>
      </c>
      <c r="O59" s="2">
        <v>45</v>
      </c>
      <c r="P59" s="7">
        <f t="shared" si="6"/>
        <v>0.93103448275862077</v>
      </c>
      <c r="Q59" s="2">
        <v>43</v>
      </c>
      <c r="R59" s="7">
        <f t="shared" si="7"/>
        <v>1.1096774193548387</v>
      </c>
      <c r="S59" s="2">
        <v>33</v>
      </c>
      <c r="T59" s="7">
        <f t="shared" si="8"/>
        <v>0.6827586206896552</v>
      </c>
      <c r="U59" s="2">
        <v>47</v>
      </c>
      <c r="V59" s="7">
        <f t="shared" si="9"/>
        <v>1.2129032258064516</v>
      </c>
      <c r="W59" s="2">
        <v>35</v>
      </c>
      <c r="X59" s="7">
        <f t="shared" si="10"/>
        <v>0.72413793103448287</v>
      </c>
    </row>
    <row r="60" spans="1:24" x14ac:dyDescent="0.25">
      <c r="A60" s="2" t="s">
        <v>5</v>
      </c>
      <c r="B60" s="2" t="s">
        <v>64</v>
      </c>
      <c r="C60" s="30">
        <v>203</v>
      </c>
      <c r="D60" s="30">
        <f t="shared" si="0"/>
        <v>84.583333333333343</v>
      </c>
      <c r="E60" s="30">
        <v>165</v>
      </c>
      <c r="F60" s="30">
        <f t="shared" si="1"/>
        <v>68.75</v>
      </c>
      <c r="G60" s="2">
        <v>70</v>
      </c>
      <c r="H60" s="7">
        <f t="shared" si="2"/>
        <v>0.8275862068965516</v>
      </c>
      <c r="I60" s="2">
        <v>68</v>
      </c>
      <c r="J60" s="7">
        <f t="shared" si="3"/>
        <v>0.80394088669950725</v>
      </c>
      <c r="K60" s="2">
        <v>96</v>
      </c>
      <c r="L60" s="7">
        <f t="shared" si="4"/>
        <v>1.3963636363636365</v>
      </c>
      <c r="M60" s="2">
        <v>73</v>
      </c>
      <c r="N60" s="7">
        <f t="shared" si="5"/>
        <v>0.86305418719211813</v>
      </c>
      <c r="O60" s="2">
        <v>73</v>
      </c>
      <c r="P60" s="7">
        <f t="shared" si="6"/>
        <v>1.0618181818181818</v>
      </c>
      <c r="Q60" s="2">
        <v>84</v>
      </c>
      <c r="R60" s="7">
        <f t="shared" si="7"/>
        <v>0.99310344827586194</v>
      </c>
      <c r="S60" s="2">
        <v>96</v>
      </c>
      <c r="T60" s="7">
        <f t="shared" si="8"/>
        <v>1.3963636363636365</v>
      </c>
      <c r="U60" s="2">
        <v>86</v>
      </c>
      <c r="V60" s="7">
        <f t="shared" si="9"/>
        <v>1.0167487684729062</v>
      </c>
      <c r="W60" s="2">
        <v>90</v>
      </c>
      <c r="X60" s="7">
        <f t="shared" si="10"/>
        <v>1.3090909090909091</v>
      </c>
    </row>
    <row r="61" spans="1:24" x14ac:dyDescent="0.25">
      <c r="A61" s="2" t="s">
        <v>4</v>
      </c>
      <c r="B61" s="2" t="s">
        <v>65</v>
      </c>
      <c r="C61" s="30">
        <v>289</v>
      </c>
      <c r="D61" s="30">
        <f t="shared" si="0"/>
        <v>120.41666666666666</v>
      </c>
      <c r="E61" s="30">
        <v>255</v>
      </c>
      <c r="F61" s="30">
        <f t="shared" si="1"/>
        <v>106.25</v>
      </c>
      <c r="G61" s="2">
        <v>122</v>
      </c>
      <c r="H61" s="7">
        <f t="shared" si="2"/>
        <v>1.0131487889273356</v>
      </c>
      <c r="I61" s="2">
        <v>119</v>
      </c>
      <c r="J61" s="7">
        <f t="shared" si="3"/>
        <v>0.9882352941176471</v>
      </c>
      <c r="K61" s="2">
        <v>123</v>
      </c>
      <c r="L61" s="7">
        <f t="shared" si="4"/>
        <v>1.1576470588235295</v>
      </c>
      <c r="M61" s="2">
        <v>80</v>
      </c>
      <c r="N61" s="7">
        <f t="shared" si="5"/>
        <v>0.66435986159169558</v>
      </c>
      <c r="O61" s="2">
        <v>80</v>
      </c>
      <c r="P61" s="7">
        <f t="shared" si="6"/>
        <v>0.75294117647058822</v>
      </c>
      <c r="Q61" s="2">
        <v>114</v>
      </c>
      <c r="R61" s="7">
        <f t="shared" si="7"/>
        <v>0.94671280276816616</v>
      </c>
      <c r="S61" s="2">
        <v>108</v>
      </c>
      <c r="T61" s="7">
        <f t="shared" si="8"/>
        <v>1.016470588235294</v>
      </c>
      <c r="U61" s="2">
        <v>123</v>
      </c>
      <c r="V61" s="7">
        <f t="shared" si="9"/>
        <v>1.0214532871972319</v>
      </c>
      <c r="W61" s="2">
        <v>116</v>
      </c>
      <c r="X61" s="7">
        <f t="shared" si="10"/>
        <v>1.091764705882353</v>
      </c>
    </row>
    <row r="62" spans="1:24" x14ac:dyDescent="0.25">
      <c r="A62" s="2" t="s">
        <v>5</v>
      </c>
      <c r="B62" s="2" t="s">
        <v>66</v>
      </c>
      <c r="C62" s="30">
        <v>116</v>
      </c>
      <c r="D62" s="30">
        <f t="shared" si="0"/>
        <v>48.333333333333329</v>
      </c>
      <c r="E62" s="30">
        <v>139</v>
      </c>
      <c r="F62" s="30">
        <f t="shared" si="1"/>
        <v>57.916666666666671</v>
      </c>
      <c r="G62" s="2">
        <v>55</v>
      </c>
      <c r="H62" s="7">
        <f t="shared" si="2"/>
        <v>1.1379310344827587</v>
      </c>
      <c r="I62" s="2">
        <v>48</v>
      </c>
      <c r="J62" s="7">
        <f t="shared" si="3"/>
        <v>0.99310344827586217</v>
      </c>
      <c r="K62" s="2">
        <v>59</v>
      </c>
      <c r="L62" s="7">
        <f t="shared" si="4"/>
        <v>1.0187050359712229</v>
      </c>
      <c r="M62" s="2">
        <v>43</v>
      </c>
      <c r="N62" s="7">
        <f t="shared" si="5"/>
        <v>0.88965517241379322</v>
      </c>
      <c r="O62" s="2">
        <v>43</v>
      </c>
      <c r="P62" s="7">
        <f t="shared" si="6"/>
        <v>0.74244604316546758</v>
      </c>
      <c r="Q62" s="2">
        <v>51</v>
      </c>
      <c r="R62" s="7">
        <f t="shared" si="7"/>
        <v>1.0551724137931036</v>
      </c>
      <c r="S62" s="2">
        <v>56</v>
      </c>
      <c r="T62" s="7">
        <f t="shared" si="8"/>
        <v>0.9669064748201438</v>
      </c>
      <c r="U62" s="2">
        <v>43</v>
      </c>
      <c r="V62" s="7">
        <f t="shared" si="9"/>
        <v>0.88965517241379322</v>
      </c>
      <c r="W62" s="2">
        <v>52</v>
      </c>
      <c r="X62" s="7">
        <f t="shared" si="10"/>
        <v>0.89784172661870498</v>
      </c>
    </row>
    <row r="63" spans="1:24" x14ac:dyDescent="0.25">
      <c r="A63" s="2" t="s">
        <v>2</v>
      </c>
      <c r="B63" s="2" t="s">
        <v>67</v>
      </c>
      <c r="C63" s="30">
        <v>117</v>
      </c>
      <c r="D63" s="30">
        <f t="shared" si="0"/>
        <v>48.75</v>
      </c>
      <c r="E63" s="30">
        <v>151</v>
      </c>
      <c r="F63" s="30">
        <f t="shared" si="1"/>
        <v>62.916666666666671</v>
      </c>
      <c r="G63" s="2">
        <v>49</v>
      </c>
      <c r="H63" s="7">
        <f t="shared" si="2"/>
        <v>1.0051282051282051</v>
      </c>
      <c r="I63" s="2">
        <v>45</v>
      </c>
      <c r="J63" s="7">
        <f t="shared" si="3"/>
        <v>0.92307692307692313</v>
      </c>
      <c r="K63" s="2">
        <v>40</v>
      </c>
      <c r="L63" s="7">
        <f t="shared" si="4"/>
        <v>0.63576158940397343</v>
      </c>
      <c r="M63" s="2">
        <v>33</v>
      </c>
      <c r="N63" s="7">
        <f t="shared" si="5"/>
        <v>0.67692307692307696</v>
      </c>
      <c r="O63" s="2">
        <v>33</v>
      </c>
      <c r="P63" s="7">
        <f t="shared" si="6"/>
        <v>0.52450331125827809</v>
      </c>
      <c r="Q63" s="2">
        <v>39</v>
      </c>
      <c r="R63" s="7">
        <f t="shared" si="7"/>
        <v>0.8</v>
      </c>
      <c r="S63" s="2">
        <v>39</v>
      </c>
      <c r="T63" s="7">
        <f t="shared" si="8"/>
        <v>0.61986754966887414</v>
      </c>
      <c r="U63" s="2">
        <v>34</v>
      </c>
      <c r="V63" s="7">
        <f t="shared" si="9"/>
        <v>0.6974358974358974</v>
      </c>
      <c r="W63" s="2">
        <v>38</v>
      </c>
      <c r="X63" s="7">
        <f t="shared" si="10"/>
        <v>0.60397350993377474</v>
      </c>
    </row>
    <row r="64" spans="1:24" x14ac:dyDescent="0.25">
      <c r="A64" s="2" t="s">
        <v>2</v>
      </c>
      <c r="B64" s="2" t="s">
        <v>68</v>
      </c>
      <c r="C64" s="30">
        <v>715</v>
      </c>
      <c r="D64" s="30">
        <f t="shared" si="0"/>
        <v>297.91666666666669</v>
      </c>
      <c r="E64" s="30">
        <v>590</v>
      </c>
      <c r="F64" s="30">
        <f t="shared" si="1"/>
        <v>245.83333333333331</v>
      </c>
      <c r="G64" s="2">
        <v>252</v>
      </c>
      <c r="H64" s="7">
        <f t="shared" si="2"/>
        <v>0.8458741258741258</v>
      </c>
      <c r="I64" s="2">
        <v>224</v>
      </c>
      <c r="J64" s="7">
        <f t="shared" si="3"/>
        <v>0.75188811188811189</v>
      </c>
      <c r="K64" s="2">
        <v>192</v>
      </c>
      <c r="L64" s="7">
        <f t="shared" si="4"/>
        <v>0.78101694915254238</v>
      </c>
      <c r="M64" s="2">
        <v>241</v>
      </c>
      <c r="N64" s="7">
        <f t="shared" si="5"/>
        <v>0.80895104895104886</v>
      </c>
      <c r="O64" s="2">
        <v>241</v>
      </c>
      <c r="P64" s="7">
        <f t="shared" si="6"/>
        <v>0.98033898305084755</v>
      </c>
      <c r="Q64" s="2">
        <v>263</v>
      </c>
      <c r="R64" s="7">
        <f t="shared" si="7"/>
        <v>0.88279720279720275</v>
      </c>
      <c r="S64" s="2">
        <v>192</v>
      </c>
      <c r="T64" s="7">
        <f t="shared" si="8"/>
        <v>0.78101694915254238</v>
      </c>
      <c r="U64" s="2">
        <v>232</v>
      </c>
      <c r="V64" s="7">
        <f t="shared" si="9"/>
        <v>0.77874125874125866</v>
      </c>
      <c r="W64" s="2">
        <v>207</v>
      </c>
      <c r="X64" s="7">
        <f t="shared" si="10"/>
        <v>0.84203389830508479</v>
      </c>
    </row>
    <row r="65" spans="1:24" x14ac:dyDescent="0.25">
      <c r="A65" s="2" t="s">
        <v>2</v>
      </c>
      <c r="B65" s="2" t="s">
        <v>69</v>
      </c>
      <c r="C65" s="30">
        <v>312</v>
      </c>
      <c r="D65" s="30">
        <f t="shared" si="0"/>
        <v>130</v>
      </c>
      <c r="E65" s="30">
        <v>276</v>
      </c>
      <c r="F65" s="30">
        <f t="shared" si="1"/>
        <v>115</v>
      </c>
      <c r="G65" s="2">
        <v>99</v>
      </c>
      <c r="H65" s="7">
        <f t="shared" si="2"/>
        <v>0.7615384615384615</v>
      </c>
      <c r="I65" s="2">
        <v>98</v>
      </c>
      <c r="J65" s="7">
        <f t="shared" si="3"/>
        <v>0.75384615384615383</v>
      </c>
      <c r="K65" s="2">
        <v>90</v>
      </c>
      <c r="L65" s="7">
        <f t="shared" si="4"/>
        <v>0.78260869565217395</v>
      </c>
      <c r="M65" s="2">
        <v>72</v>
      </c>
      <c r="N65" s="7">
        <f t="shared" si="5"/>
        <v>0.55384615384615388</v>
      </c>
      <c r="O65" s="2">
        <v>72</v>
      </c>
      <c r="P65" s="7">
        <f t="shared" si="6"/>
        <v>0.62608695652173918</v>
      </c>
      <c r="Q65" s="2">
        <v>87</v>
      </c>
      <c r="R65" s="7">
        <f t="shared" si="7"/>
        <v>0.66923076923076918</v>
      </c>
      <c r="S65" s="2">
        <v>96</v>
      </c>
      <c r="T65" s="7">
        <f t="shared" si="8"/>
        <v>0.83478260869565213</v>
      </c>
      <c r="U65" s="2">
        <v>90</v>
      </c>
      <c r="V65" s="7">
        <f t="shared" si="9"/>
        <v>0.69230769230769229</v>
      </c>
      <c r="W65" s="2">
        <v>90</v>
      </c>
      <c r="X65" s="7">
        <f t="shared" si="10"/>
        <v>0.78260869565217395</v>
      </c>
    </row>
    <row r="66" spans="1:24" x14ac:dyDescent="0.25">
      <c r="A66" s="2" t="s">
        <v>4</v>
      </c>
      <c r="B66" s="2" t="s">
        <v>70</v>
      </c>
      <c r="C66" s="30">
        <v>105</v>
      </c>
      <c r="D66" s="30">
        <f t="shared" si="0"/>
        <v>43.75</v>
      </c>
      <c r="E66" s="30">
        <v>118</v>
      </c>
      <c r="F66" s="30">
        <f t="shared" si="1"/>
        <v>49.166666666666671</v>
      </c>
      <c r="G66" s="2">
        <v>47</v>
      </c>
      <c r="H66" s="7">
        <f t="shared" si="2"/>
        <v>1.0742857142857143</v>
      </c>
      <c r="I66" s="2">
        <v>48</v>
      </c>
      <c r="J66" s="7">
        <f t="shared" si="3"/>
        <v>1.0971428571428572</v>
      </c>
      <c r="K66" s="2">
        <v>45</v>
      </c>
      <c r="L66" s="7">
        <f t="shared" si="4"/>
        <v>0.91525423728813549</v>
      </c>
      <c r="M66" s="2">
        <v>25</v>
      </c>
      <c r="N66" s="7">
        <f t="shared" si="5"/>
        <v>0.5714285714285714</v>
      </c>
      <c r="O66" s="2">
        <v>25</v>
      </c>
      <c r="P66" s="7">
        <f t="shared" si="6"/>
        <v>0.50847457627118642</v>
      </c>
      <c r="Q66" s="2">
        <v>45</v>
      </c>
      <c r="R66" s="7">
        <f t="shared" si="7"/>
        <v>1.0285714285714285</v>
      </c>
      <c r="S66" s="2">
        <v>36</v>
      </c>
      <c r="T66" s="7">
        <f t="shared" si="8"/>
        <v>0.73220338983050837</v>
      </c>
      <c r="U66" s="2">
        <v>41</v>
      </c>
      <c r="V66" s="7">
        <f t="shared" si="9"/>
        <v>0.93714285714285717</v>
      </c>
      <c r="W66" s="2">
        <v>43</v>
      </c>
      <c r="X66" s="7">
        <f t="shared" si="10"/>
        <v>0.87457627118644055</v>
      </c>
    </row>
    <row r="67" spans="1:24" x14ac:dyDescent="0.25">
      <c r="A67" s="2" t="s">
        <v>4</v>
      </c>
      <c r="B67" s="2" t="s">
        <v>71</v>
      </c>
      <c r="C67" s="30">
        <v>390</v>
      </c>
      <c r="D67" s="30">
        <f t="shared" ref="D67:D79" si="11">C67/12*5</f>
        <v>162.5</v>
      </c>
      <c r="E67" s="30">
        <v>510</v>
      </c>
      <c r="F67" s="30">
        <f t="shared" ref="F67:F79" si="12">E67/12*5</f>
        <v>212.5</v>
      </c>
      <c r="G67" s="2">
        <v>157</v>
      </c>
      <c r="H67" s="7">
        <f t="shared" ref="H67:H79" si="13">G67/D67</f>
        <v>0.96615384615384614</v>
      </c>
      <c r="I67" s="2">
        <v>151</v>
      </c>
      <c r="J67" s="7">
        <f t="shared" ref="J67:J79" si="14">I67/D67</f>
        <v>0.92923076923076919</v>
      </c>
      <c r="K67" s="2">
        <v>131</v>
      </c>
      <c r="L67" s="7">
        <f t="shared" ref="L67:L79" si="15">K67/F67</f>
        <v>0.6164705882352941</v>
      </c>
      <c r="M67" s="2">
        <v>134</v>
      </c>
      <c r="N67" s="7">
        <f t="shared" ref="N67:N79" si="16">M67/D67</f>
        <v>0.82461538461538464</v>
      </c>
      <c r="O67" s="2">
        <v>134</v>
      </c>
      <c r="P67" s="7">
        <f t="shared" ref="P67:P79" si="17">O67/F67</f>
        <v>0.63058823529411767</v>
      </c>
      <c r="Q67" s="2">
        <v>141</v>
      </c>
      <c r="R67" s="7">
        <f t="shared" ref="R67:R79" si="18">Q67/D67</f>
        <v>0.86769230769230765</v>
      </c>
      <c r="S67" s="2">
        <v>125</v>
      </c>
      <c r="T67" s="7">
        <f t="shared" ref="T67:T79" si="19">S67/F67</f>
        <v>0.58823529411764708</v>
      </c>
      <c r="U67" s="2">
        <v>140</v>
      </c>
      <c r="V67" s="7">
        <f t="shared" ref="V67:V79" si="20">U67/D67</f>
        <v>0.86153846153846159</v>
      </c>
      <c r="W67" s="2">
        <v>121</v>
      </c>
      <c r="X67" s="7">
        <f t="shared" ref="X67:X79" si="21">W67/F67</f>
        <v>0.56941176470588239</v>
      </c>
    </row>
    <row r="68" spans="1:24" x14ac:dyDescent="0.25">
      <c r="A68" s="2" t="s">
        <v>5</v>
      </c>
      <c r="B68" s="2" t="s">
        <v>72</v>
      </c>
      <c r="C68" s="30">
        <v>136</v>
      </c>
      <c r="D68" s="30">
        <f t="shared" si="11"/>
        <v>56.666666666666671</v>
      </c>
      <c r="E68" s="30">
        <v>132</v>
      </c>
      <c r="F68" s="30">
        <f t="shared" si="12"/>
        <v>55</v>
      </c>
      <c r="G68" s="2">
        <v>44</v>
      </c>
      <c r="H68" s="7">
        <f t="shared" si="13"/>
        <v>0.77647058823529402</v>
      </c>
      <c r="I68" s="2">
        <v>44</v>
      </c>
      <c r="J68" s="7">
        <f t="shared" si="14"/>
        <v>0.77647058823529402</v>
      </c>
      <c r="K68" s="2">
        <v>41</v>
      </c>
      <c r="L68" s="7">
        <f t="shared" si="15"/>
        <v>0.74545454545454548</v>
      </c>
      <c r="M68" s="2">
        <v>23</v>
      </c>
      <c r="N68" s="7">
        <f t="shared" si="16"/>
        <v>0.40588235294117642</v>
      </c>
      <c r="O68" s="2">
        <v>23</v>
      </c>
      <c r="P68" s="7">
        <f t="shared" si="17"/>
        <v>0.41818181818181815</v>
      </c>
      <c r="Q68" s="2">
        <v>26</v>
      </c>
      <c r="R68" s="7">
        <f t="shared" si="18"/>
        <v>0.45882352941176469</v>
      </c>
      <c r="S68" s="2">
        <v>40</v>
      </c>
      <c r="T68" s="7">
        <f t="shared" si="19"/>
        <v>0.72727272727272729</v>
      </c>
      <c r="U68" s="2">
        <v>29</v>
      </c>
      <c r="V68" s="7">
        <f t="shared" si="20"/>
        <v>0.5117647058823529</v>
      </c>
      <c r="W68" s="2">
        <v>41</v>
      </c>
      <c r="X68" s="7">
        <f t="shared" si="21"/>
        <v>0.74545454545454548</v>
      </c>
    </row>
    <row r="69" spans="1:24" x14ac:dyDescent="0.25">
      <c r="A69" s="2" t="s">
        <v>3</v>
      </c>
      <c r="B69" s="2" t="s">
        <v>73</v>
      </c>
      <c r="C69" s="30">
        <v>1860</v>
      </c>
      <c r="D69" s="30">
        <f t="shared" si="11"/>
        <v>775</v>
      </c>
      <c r="E69" s="30">
        <v>2010</v>
      </c>
      <c r="F69" s="30">
        <f t="shared" si="12"/>
        <v>837.5</v>
      </c>
      <c r="G69" s="2">
        <v>655</v>
      </c>
      <c r="H69" s="7">
        <f t="shared" si="13"/>
        <v>0.84516129032258069</v>
      </c>
      <c r="I69" s="2">
        <v>550</v>
      </c>
      <c r="J69" s="7">
        <f t="shared" si="14"/>
        <v>0.70967741935483875</v>
      </c>
      <c r="K69" s="2">
        <v>497</v>
      </c>
      <c r="L69" s="7">
        <f t="shared" si="15"/>
        <v>0.59343283582089557</v>
      </c>
      <c r="M69" s="2">
        <v>485</v>
      </c>
      <c r="N69" s="7">
        <f t="shared" si="16"/>
        <v>0.62580645161290327</v>
      </c>
      <c r="O69" s="2">
        <v>485</v>
      </c>
      <c r="P69" s="7">
        <f t="shared" si="17"/>
        <v>0.57910447761194028</v>
      </c>
      <c r="Q69" s="2">
        <v>634</v>
      </c>
      <c r="R69" s="7">
        <f t="shared" si="18"/>
        <v>0.8180645161290323</v>
      </c>
      <c r="S69" s="2">
        <v>473</v>
      </c>
      <c r="T69" s="7">
        <f t="shared" si="19"/>
        <v>0.56477611940298511</v>
      </c>
      <c r="U69" s="2">
        <v>547</v>
      </c>
      <c r="V69" s="7">
        <f t="shared" si="20"/>
        <v>0.70580645161290323</v>
      </c>
      <c r="W69" s="2">
        <v>520</v>
      </c>
      <c r="X69" s="7">
        <f t="shared" si="21"/>
        <v>0.62089552238805967</v>
      </c>
    </row>
    <row r="70" spans="1:24" x14ac:dyDescent="0.25">
      <c r="A70" s="2" t="s">
        <v>4</v>
      </c>
      <c r="B70" s="2" t="s">
        <v>74</v>
      </c>
      <c r="C70" s="30">
        <v>114</v>
      </c>
      <c r="D70" s="30">
        <f t="shared" si="11"/>
        <v>47.5</v>
      </c>
      <c r="E70" s="30">
        <v>154</v>
      </c>
      <c r="F70" s="30">
        <f t="shared" si="12"/>
        <v>64.166666666666671</v>
      </c>
      <c r="G70" s="2">
        <v>46</v>
      </c>
      <c r="H70" s="7">
        <f t="shared" si="13"/>
        <v>0.96842105263157896</v>
      </c>
      <c r="I70" s="2">
        <v>46</v>
      </c>
      <c r="J70" s="7">
        <f t="shared" si="14"/>
        <v>0.96842105263157896</v>
      </c>
      <c r="K70" s="2">
        <v>49</v>
      </c>
      <c r="L70" s="7">
        <f t="shared" si="15"/>
        <v>0.76363636363636356</v>
      </c>
      <c r="M70" s="2">
        <v>43</v>
      </c>
      <c r="N70" s="7">
        <f t="shared" si="16"/>
        <v>0.90526315789473688</v>
      </c>
      <c r="O70" s="2">
        <v>43</v>
      </c>
      <c r="P70" s="7">
        <f t="shared" si="17"/>
        <v>0.67012987012987013</v>
      </c>
      <c r="Q70" s="2">
        <v>52</v>
      </c>
      <c r="R70" s="7">
        <f t="shared" si="18"/>
        <v>1.0947368421052632</v>
      </c>
      <c r="S70" s="2">
        <v>48</v>
      </c>
      <c r="T70" s="7">
        <f t="shared" si="19"/>
        <v>0.74805194805194797</v>
      </c>
      <c r="U70" s="2">
        <v>51</v>
      </c>
      <c r="V70" s="7">
        <f t="shared" si="20"/>
        <v>1.0736842105263158</v>
      </c>
      <c r="W70" s="2">
        <v>46</v>
      </c>
      <c r="X70" s="7">
        <f t="shared" si="21"/>
        <v>0.71688311688311679</v>
      </c>
    </row>
    <row r="71" spans="1:24" x14ac:dyDescent="0.25">
      <c r="A71" s="2" t="s">
        <v>2</v>
      </c>
      <c r="B71" s="2" t="s">
        <v>75</v>
      </c>
      <c r="C71" s="30">
        <v>7421</v>
      </c>
      <c r="D71" s="30">
        <f t="shared" si="11"/>
        <v>3092.083333333333</v>
      </c>
      <c r="E71" s="30">
        <v>8250</v>
      </c>
      <c r="F71" s="30">
        <f t="shared" si="12"/>
        <v>3437.5</v>
      </c>
      <c r="G71" s="2">
        <v>2776</v>
      </c>
      <c r="H71" s="7">
        <f t="shared" si="13"/>
        <v>0.89777657997574456</v>
      </c>
      <c r="I71" s="2">
        <v>2751</v>
      </c>
      <c r="J71" s="7">
        <f t="shared" si="14"/>
        <v>0.8896914162511792</v>
      </c>
      <c r="K71" s="2">
        <v>2285</v>
      </c>
      <c r="L71" s="7">
        <f t="shared" si="15"/>
        <v>0.66472727272727272</v>
      </c>
      <c r="M71" s="2">
        <v>1829</v>
      </c>
      <c r="N71" s="7">
        <f t="shared" si="16"/>
        <v>0.59151057808920637</v>
      </c>
      <c r="O71" s="2">
        <v>1829</v>
      </c>
      <c r="P71" s="7">
        <f t="shared" si="17"/>
        <v>0.53207272727272725</v>
      </c>
      <c r="Q71" s="2">
        <v>2371</v>
      </c>
      <c r="R71" s="7">
        <f t="shared" si="18"/>
        <v>0.76679692763778473</v>
      </c>
      <c r="S71" s="2">
        <v>2221</v>
      </c>
      <c r="T71" s="7">
        <f t="shared" si="19"/>
        <v>0.64610909090909086</v>
      </c>
      <c r="U71" s="2">
        <v>2096</v>
      </c>
      <c r="V71" s="7">
        <f t="shared" si="20"/>
        <v>0.67786012666756512</v>
      </c>
      <c r="W71" s="2">
        <v>2256</v>
      </c>
      <c r="X71" s="7">
        <f t="shared" si="21"/>
        <v>0.65629090909090904</v>
      </c>
    </row>
    <row r="72" spans="1:24" x14ac:dyDescent="0.25">
      <c r="A72" s="2" t="s">
        <v>4</v>
      </c>
      <c r="B72" s="2" t="s">
        <v>76</v>
      </c>
      <c r="C72" s="30">
        <v>455</v>
      </c>
      <c r="D72" s="30">
        <f t="shared" si="11"/>
        <v>189.58333333333331</v>
      </c>
      <c r="E72" s="30">
        <v>602</v>
      </c>
      <c r="F72" s="30">
        <f t="shared" si="12"/>
        <v>250.83333333333331</v>
      </c>
      <c r="G72" s="2">
        <v>166</v>
      </c>
      <c r="H72" s="7">
        <f t="shared" si="13"/>
        <v>0.87560439560439574</v>
      </c>
      <c r="I72" s="2">
        <v>138</v>
      </c>
      <c r="J72" s="7">
        <f t="shared" si="14"/>
        <v>0.72791208791208795</v>
      </c>
      <c r="K72" s="2">
        <v>136</v>
      </c>
      <c r="L72" s="7">
        <f t="shared" si="15"/>
        <v>0.54219269102990042</v>
      </c>
      <c r="M72" s="2">
        <v>78</v>
      </c>
      <c r="N72" s="7">
        <f t="shared" si="16"/>
        <v>0.41142857142857148</v>
      </c>
      <c r="O72" s="2">
        <v>78</v>
      </c>
      <c r="P72" s="7">
        <f t="shared" si="17"/>
        <v>0.31096345514950169</v>
      </c>
      <c r="Q72" s="2">
        <v>168</v>
      </c>
      <c r="R72" s="7">
        <f t="shared" si="18"/>
        <v>0.88615384615384629</v>
      </c>
      <c r="S72" s="2">
        <v>89</v>
      </c>
      <c r="T72" s="7">
        <f t="shared" si="19"/>
        <v>0.35481727574750832</v>
      </c>
      <c r="U72" s="2">
        <v>140</v>
      </c>
      <c r="V72" s="7">
        <f t="shared" si="20"/>
        <v>0.7384615384615385</v>
      </c>
      <c r="W72" s="2">
        <v>136</v>
      </c>
      <c r="X72" s="7">
        <f t="shared" si="21"/>
        <v>0.54219269102990042</v>
      </c>
    </row>
    <row r="73" spans="1:24" x14ac:dyDescent="0.25">
      <c r="A73" s="2" t="s">
        <v>5</v>
      </c>
      <c r="B73" s="2" t="s">
        <v>77</v>
      </c>
      <c r="C73" s="30">
        <v>246</v>
      </c>
      <c r="D73" s="30">
        <f t="shared" si="11"/>
        <v>102.5</v>
      </c>
      <c r="E73" s="30">
        <v>330</v>
      </c>
      <c r="F73" s="30">
        <f t="shared" si="12"/>
        <v>137.5</v>
      </c>
      <c r="G73" s="2">
        <v>108</v>
      </c>
      <c r="H73" s="7">
        <f t="shared" si="13"/>
        <v>1.0536585365853659</v>
      </c>
      <c r="I73" s="2">
        <v>102</v>
      </c>
      <c r="J73" s="7">
        <f t="shared" si="14"/>
        <v>0.99512195121951219</v>
      </c>
      <c r="K73" s="2">
        <v>100</v>
      </c>
      <c r="L73" s="7">
        <f t="shared" si="15"/>
        <v>0.72727272727272729</v>
      </c>
      <c r="M73" s="2">
        <v>72</v>
      </c>
      <c r="N73" s="7">
        <f t="shared" si="16"/>
        <v>0.70243902439024386</v>
      </c>
      <c r="O73" s="2">
        <v>72</v>
      </c>
      <c r="P73" s="7">
        <f t="shared" si="17"/>
        <v>0.52363636363636368</v>
      </c>
      <c r="Q73" s="2">
        <v>102</v>
      </c>
      <c r="R73" s="7">
        <f t="shared" si="18"/>
        <v>0.99512195121951219</v>
      </c>
      <c r="S73" s="2">
        <v>105</v>
      </c>
      <c r="T73" s="7">
        <f t="shared" si="19"/>
        <v>0.76363636363636367</v>
      </c>
      <c r="U73" s="2">
        <v>83</v>
      </c>
      <c r="V73" s="7">
        <f t="shared" si="20"/>
        <v>0.80975609756097566</v>
      </c>
      <c r="W73" s="2">
        <v>110</v>
      </c>
      <c r="X73" s="7">
        <f t="shared" si="21"/>
        <v>0.8</v>
      </c>
    </row>
    <row r="74" spans="1:24" x14ac:dyDescent="0.25">
      <c r="A74" s="2" t="s">
        <v>2</v>
      </c>
      <c r="B74" s="2" t="s">
        <v>78</v>
      </c>
      <c r="C74" s="30">
        <v>338</v>
      </c>
      <c r="D74" s="30">
        <f t="shared" si="11"/>
        <v>140.83333333333334</v>
      </c>
      <c r="E74" s="30">
        <v>323</v>
      </c>
      <c r="F74" s="30">
        <f t="shared" si="12"/>
        <v>134.58333333333334</v>
      </c>
      <c r="G74" s="2">
        <v>136</v>
      </c>
      <c r="H74" s="7">
        <f t="shared" si="13"/>
        <v>0.96568047337278096</v>
      </c>
      <c r="I74" s="2">
        <v>120</v>
      </c>
      <c r="J74" s="7">
        <f t="shared" si="14"/>
        <v>0.85207100591715967</v>
      </c>
      <c r="K74" s="2">
        <v>98</v>
      </c>
      <c r="L74" s="7">
        <f t="shared" si="15"/>
        <v>0.72817337461300302</v>
      </c>
      <c r="M74" s="2">
        <v>143</v>
      </c>
      <c r="N74" s="7">
        <f t="shared" si="16"/>
        <v>1.0153846153846153</v>
      </c>
      <c r="O74" s="2">
        <v>143</v>
      </c>
      <c r="P74" s="7">
        <f t="shared" si="17"/>
        <v>1.0625386996904025</v>
      </c>
      <c r="Q74" s="2">
        <v>142</v>
      </c>
      <c r="R74" s="7">
        <f t="shared" si="18"/>
        <v>1.008284023668639</v>
      </c>
      <c r="S74" s="2">
        <v>97</v>
      </c>
      <c r="T74" s="7">
        <f t="shared" si="19"/>
        <v>0.72074303405572748</v>
      </c>
      <c r="U74" s="2">
        <v>149</v>
      </c>
      <c r="V74" s="7">
        <f t="shared" si="20"/>
        <v>1.0579881656804733</v>
      </c>
      <c r="W74" s="2">
        <v>97</v>
      </c>
      <c r="X74" s="7">
        <f t="shared" si="21"/>
        <v>0.72074303405572748</v>
      </c>
    </row>
    <row r="75" spans="1:24" x14ac:dyDescent="0.25">
      <c r="A75" s="2" t="s">
        <v>2</v>
      </c>
      <c r="B75" s="2" t="s">
        <v>79</v>
      </c>
      <c r="C75" s="30">
        <v>1006</v>
      </c>
      <c r="D75" s="30">
        <f t="shared" si="11"/>
        <v>419.16666666666663</v>
      </c>
      <c r="E75" s="30">
        <v>1164</v>
      </c>
      <c r="F75" s="30">
        <f t="shared" si="12"/>
        <v>485</v>
      </c>
      <c r="G75" s="2">
        <v>381</v>
      </c>
      <c r="H75" s="7">
        <f t="shared" si="13"/>
        <v>0.90894632206759451</v>
      </c>
      <c r="I75" s="2">
        <v>358</v>
      </c>
      <c r="J75" s="7">
        <f t="shared" si="14"/>
        <v>0.854075546719682</v>
      </c>
      <c r="K75" s="2">
        <v>310</v>
      </c>
      <c r="L75" s="7">
        <f t="shared" si="15"/>
        <v>0.63917525773195871</v>
      </c>
      <c r="M75" s="2">
        <v>219</v>
      </c>
      <c r="N75" s="7">
        <f t="shared" si="16"/>
        <v>0.52246520874751501</v>
      </c>
      <c r="O75" s="2">
        <v>219</v>
      </c>
      <c r="P75" s="7">
        <f t="shared" si="17"/>
        <v>0.45154639175257733</v>
      </c>
      <c r="Q75" s="2">
        <v>326</v>
      </c>
      <c r="R75" s="7">
        <f t="shared" si="18"/>
        <v>0.77773359840954281</v>
      </c>
      <c r="S75" s="2">
        <v>289</v>
      </c>
      <c r="T75" s="7">
        <f t="shared" si="19"/>
        <v>0.59587628865979381</v>
      </c>
      <c r="U75" s="2">
        <v>250</v>
      </c>
      <c r="V75" s="7">
        <f t="shared" si="20"/>
        <v>0.59642147117296229</v>
      </c>
      <c r="W75" s="2">
        <v>310</v>
      </c>
      <c r="X75" s="7">
        <f t="shared" si="21"/>
        <v>0.63917525773195871</v>
      </c>
    </row>
    <row r="76" spans="1:24" x14ac:dyDescent="0.25">
      <c r="A76" s="2" t="s">
        <v>3</v>
      </c>
      <c r="B76" s="2" t="s">
        <v>80</v>
      </c>
      <c r="C76" s="30">
        <v>104</v>
      </c>
      <c r="D76" s="30">
        <f t="shared" si="11"/>
        <v>43.333333333333329</v>
      </c>
      <c r="E76" s="30">
        <v>119</v>
      </c>
      <c r="F76" s="30">
        <f t="shared" si="12"/>
        <v>49.583333333333329</v>
      </c>
      <c r="G76" s="2">
        <v>51</v>
      </c>
      <c r="H76" s="7">
        <f t="shared" si="13"/>
        <v>1.176923076923077</v>
      </c>
      <c r="I76" s="2">
        <v>42</v>
      </c>
      <c r="J76" s="7">
        <f t="shared" si="14"/>
        <v>0.96923076923076934</v>
      </c>
      <c r="K76" s="2">
        <v>40</v>
      </c>
      <c r="L76" s="7">
        <f t="shared" si="15"/>
        <v>0.80672268907563038</v>
      </c>
      <c r="M76" s="2">
        <v>45</v>
      </c>
      <c r="N76" s="7">
        <f t="shared" si="16"/>
        <v>1.0384615384615385</v>
      </c>
      <c r="O76" s="2">
        <v>45</v>
      </c>
      <c r="P76" s="7">
        <f t="shared" si="17"/>
        <v>0.90756302521008414</v>
      </c>
      <c r="Q76" s="2">
        <v>58</v>
      </c>
      <c r="R76" s="7">
        <f t="shared" si="18"/>
        <v>1.3384615384615386</v>
      </c>
      <c r="S76" s="2">
        <v>47</v>
      </c>
      <c r="T76" s="7">
        <f t="shared" si="19"/>
        <v>0.94789915966386562</v>
      </c>
      <c r="U76" s="2">
        <v>57</v>
      </c>
      <c r="V76" s="7">
        <f t="shared" si="20"/>
        <v>1.3153846153846156</v>
      </c>
      <c r="W76" s="2">
        <v>36</v>
      </c>
      <c r="X76" s="7">
        <f t="shared" si="21"/>
        <v>0.72605042016806731</v>
      </c>
    </row>
    <row r="77" spans="1:24" x14ac:dyDescent="0.25">
      <c r="A77" s="2" t="s">
        <v>4</v>
      </c>
      <c r="B77" s="2" t="s">
        <v>81</v>
      </c>
      <c r="C77" s="30">
        <v>211</v>
      </c>
      <c r="D77" s="30">
        <f t="shared" si="11"/>
        <v>87.916666666666657</v>
      </c>
      <c r="E77" s="30">
        <v>192</v>
      </c>
      <c r="F77" s="30">
        <f t="shared" si="12"/>
        <v>80</v>
      </c>
      <c r="G77" s="2">
        <v>96</v>
      </c>
      <c r="H77" s="7">
        <f t="shared" si="13"/>
        <v>1.0919431279620855</v>
      </c>
      <c r="I77" s="2">
        <v>82</v>
      </c>
      <c r="J77" s="7">
        <f t="shared" si="14"/>
        <v>0.93270142180094795</v>
      </c>
      <c r="K77" s="2">
        <v>98</v>
      </c>
      <c r="L77" s="7">
        <f t="shared" si="15"/>
        <v>1.2250000000000001</v>
      </c>
      <c r="M77" s="2">
        <v>71</v>
      </c>
      <c r="N77" s="7">
        <f t="shared" si="16"/>
        <v>0.80758293838862572</v>
      </c>
      <c r="O77" s="2">
        <v>71</v>
      </c>
      <c r="P77" s="7">
        <f t="shared" si="17"/>
        <v>0.88749999999999996</v>
      </c>
      <c r="Q77" s="2">
        <v>82</v>
      </c>
      <c r="R77" s="7">
        <f t="shared" si="18"/>
        <v>0.93270142180094795</v>
      </c>
      <c r="S77" s="2">
        <v>86</v>
      </c>
      <c r="T77" s="7">
        <f t="shared" si="19"/>
        <v>1.075</v>
      </c>
      <c r="U77" s="2">
        <v>88</v>
      </c>
      <c r="V77" s="7">
        <f t="shared" si="20"/>
        <v>1.0009478672985783</v>
      </c>
      <c r="W77" s="2">
        <v>95</v>
      </c>
      <c r="X77" s="7">
        <f t="shared" si="21"/>
        <v>1.1875</v>
      </c>
    </row>
    <row r="78" spans="1:24" x14ac:dyDescent="0.25">
      <c r="A78" s="2" t="s">
        <v>2</v>
      </c>
      <c r="B78" s="2" t="s">
        <v>82</v>
      </c>
      <c r="C78" s="30">
        <v>5925</v>
      </c>
      <c r="D78" s="30">
        <f t="shared" si="11"/>
        <v>2468.75</v>
      </c>
      <c r="E78" s="30">
        <v>6302</v>
      </c>
      <c r="F78" s="30">
        <f t="shared" si="12"/>
        <v>2625.833333333333</v>
      </c>
      <c r="G78" s="2">
        <v>1779</v>
      </c>
      <c r="H78" s="7">
        <f t="shared" si="13"/>
        <v>0.7206075949367089</v>
      </c>
      <c r="I78" s="2">
        <v>1499</v>
      </c>
      <c r="J78" s="7">
        <f t="shared" si="14"/>
        <v>0.60718987341772157</v>
      </c>
      <c r="K78" s="2">
        <v>1829</v>
      </c>
      <c r="L78" s="7">
        <f t="shared" si="15"/>
        <v>0.69654078070453829</v>
      </c>
      <c r="M78" s="2">
        <v>1525</v>
      </c>
      <c r="N78" s="7">
        <f t="shared" si="16"/>
        <v>0.61772151898734173</v>
      </c>
      <c r="O78" s="2">
        <v>1525</v>
      </c>
      <c r="P78" s="7">
        <f t="shared" si="17"/>
        <v>0.58076801015550628</v>
      </c>
      <c r="Q78" s="2">
        <v>1660</v>
      </c>
      <c r="R78" s="7">
        <f t="shared" si="18"/>
        <v>0.67240506329113925</v>
      </c>
      <c r="S78" s="2">
        <v>1595</v>
      </c>
      <c r="T78" s="7">
        <f t="shared" si="19"/>
        <v>0.60742621390034912</v>
      </c>
      <c r="U78" s="2">
        <v>1361</v>
      </c>
      <c r="V78" s="7">
        <f t="shared" si="20"/>
        <v>0.55129113924050632</v>
      </c>
      <c r="W78" s="2">
        <v>1761</v>
      </c>
      <c r="X78" s="7">
        <f t="shared" si="21"/>
        <v>0.67064423992383382</v>
      </c>
    </row>
    <row r="79" spans="1:24" x14ac:dyDescent="0.25">
      <c r="A79" s="2" t="s">
        <v>2</v>
      </c>
      <c r="B79" s="2" t="s">
        <v>83</v>
      </c>
      <c r="C79" s="30">
        <v>3947</v>
      </c>
      <c r="D79" s="30">
        <f t="shared" si="11"/>
        <v>1644.5833333333335</v>
      </c>
      <c r="E79" s="30">
        <v>4297</v>
      </c>
      <c r="F79" s="30">
        <f t="shared" si="12"/>
        <v>1790.4166666666665</v>
      </c>
      <c r="G79" s="2">
        <v>1294</v>
      </c>
      <c r="H79" s="7">
        <f t="shared" si="13"/>
        <v>0.78682543704079044</v>
      </c>
      <c r="I79" s="2">
        <v>1175</v>
      </c>
      <c r="J79" s="7">
        <f t="shared" si="14"/>
        <v>0.71446668355713194</v>
      </c>
      <c r="K79" s="2">
        <v>1046</v>
      </c>
      <c r="L79" s="7">
        <f t="shared" si="15"/>
        <v>0.58422154991854791</v>
      </c>
      <c r="M79" s="2">
        <v>1077</v>
      </c>
      <c r="N79" s="7">
        <f t="shared" si="16"/>
        <v>0.65487712186470737</v>
      </c>
      <c r="O79" s="2">
        <v>1077</v>
      </c>
      <c r="P79" s="7">
        <f t="shared" si="17"/>
        <v>0.60153595531766357</v>
      </c>
      <c r="Q79" s="2">
        <v>1246</v>
      </c>
      <c r="R79" s="7">
        <f t="shared" si="18"/>
        <v>0.75763871294654161</v>
      </c>
      <c r="S79" s="2">
        <v>1173</v>
      </c>
      <c r="T79" s="7">
        <f t="shared" si="19"/>
        <v>0.65515475913427978</v>
      </c>
      <c r="U79" s="2">
        <v>1134</v>
      </c>
      <c r="V79" s="7">
        <f t="shared" si="20"/>
        <v>0.68953635672662772</v>
      </c>
      <c r="W79" s="2">
        <v>1060</v>
      </c>
      <c r="X79" s="7">
        <f t="shared" si="21"/>
        <v>0.59204095880847107</v>
      </c>
    </row>
    <row r="80" spans="1:24" s="42" customFormat="1" x14ac:dyDescent="0.25"/>
    <row r="81" spans="1:24" s="52" customFormat="1" x14ac:dyDescent="0.25">
      <c r="A81" s="42"/>
      <c r="B81" s="47" t="s">
        <v>111</v>
      </c>
      <c r="C81" s="48">
        <f>SUMIF($A$2:$A$79,"Norte",C$2:C$79)</f>
        <v>5856</v>
      </c>
      <c r="D81" s="48">
        <f>SUMIF($A$2:$A$79,"Norte",D$2:D$79)</f>
        <v>2440</v>
      </c>
      <c r="E81" s="48">
        <f>SUMIF($A$2:$A$79,"Norte",E$2:E$79)</f>
        <v>6573</v>
      </c>
      <c r="F81" s="48">
        <f>SUMIF($A$2:$A$79,"Norte",F$2:F$79)</f>
        <v>2738.75</v>
      </c>
      <c r="G81" s="53">
        <f>SUMIF($A$2:$A$79,"Norte",G$2:G$79)</f>
        <v>2242</v>
      </c>
      <c r="H81" s="54">
        <f t="shared" ref="H81:H84" si="22">G81/D81</f>
        <v>0.91885245901639345</v>
      </c>
      <c r="I81" s="53">
        <f>SUMIF($A$2:$A$79,"Norte",I$2:I$79)</f>
        <v>1958</v>
      </c>
      <c r="J81" s="54">
        <f t="shared" ref="J81:J84" si="23">I81/D81</f>
        <v>0.80245901639344264</v>
      </c>
      <c r="K81" s="53">
        <f>SUMIF($A$2:$A$79,"Norte",K$2:K$79)</f>
        <v>1774</v>
      </c>
      <c r="L81" s="54">
        <f>K81/F81</f>
        <v>0.64774075764491101</v>
      </c>
      <c r="M81" s="53">
        <f>SUMIF($A$2:$A$79,"Norte",M$2:M$79)</f>
        <v>1662</v>
      </c>
      <c r="N81" s="54">
        <f t="shared" ref="N81:N84" si="24">M81/D81</f>
        <v>0.68114754098360653</v>
      </c>
      <c r="O81" s="53">
        <f>SUMIF($A$2:$A$79,"Norte",O$2:O$79)</f>
        <v>1662</v>
      </c>
      <c r="P81" s="54">
        <f>O81/F81</f>
        <v>0.60684618895481512</v>
      </c>
      <c r="Q81" s="53">
        <f>SUMIF($A$2:$A$79,"Norte",Q$2:Q$79)</f>
        <v>2022</v>
      </c>
      <c r="R81" s="54">
        <f t="shared" ref="R81:R84" si="25">Q81/D81</f>
        <v>0.82868852459016396</v>
      </c>
      <c r="S81" s="53">
        <f>SUMIF($A$2:$A$79,"Norte",S$2:S$79)</f>
        <v>1690</v>
      </c>
      <c r="T81" s="54">
        <f>S81/F81</f>
        <v>0.61706983112733915</v>
      </c>
      <c r="U81" s="53">
        <f>SUMIF($A$2:$A$79,"Norte",U$2:U$79)</f>
        <v>1889</v>
      </c>
      <c r="V81" s="54">
        <f t="shared" ref="V81:V84" si="26">U81/D81</f>
        <v>0.77418032786885249</v>
      </c>
      <c r="W81" s="53">
        <f>SUMIF($A$2:$A$79,"Norte",W$2:W$79)</f>
        <v>1825</v>
      </c>
      <c r="X81" s="54">
        <f>W81/F81</f>
        <v>0.66636239160200816</v>
      </c>
    </row>
    <row r="82" spans="1:24" s="52" customFormat="1" x14ac:dyDescent="0.25">
      <c r="A82" s="42"/>
      <c r="B82" s="47" t="s">
        <v>112</v>
      </c>
      <c r="C82" s="48">
        <f>SUMIF($A$2:$A$79,"Central",C$2:C$79)</f>
        <v>6941</v>
      </c>
      <c r="D82" s="48">
        <f>SUMIF($A$2:$A$79,"Central",D$2:D$79)</f>
        <v>2892.0833333333335</v>
      </c>
      <c r="E82" s="48">
        <f>SUMIF($A$2:$A$79,"Central",E$2:E$79)</f>
        <v>7658</v>
      </c>
      <c r="F82" s="48">
        <f>SUMIF($A$2:$A$79,"Central",F$2:F$79)</f>
        <v>3190.833333333333</v>
      </c>
      <c r="G82" s="53">
        <f>SUMIF($A$2:$A$79,"Central",G$2:G$79)</f>
        <v>2484</v>
      </c>
      <c r="H82" s="54">
        <f t="shared" si="22"/>
        <v>0.85889641262065985</v>
      </c>
      <c r="I82" s="53">
        <f>SUMIF($A$2:$A$79,"Central",I$2:I$79)</f>
        <v>2214</v>
      </c>
      <c r="J82" s="54">
        <f t="shared" si="23"/>
        <v>0.76553810690102286</v>
      </c>
      <c r="K82" s="53">
        <f>SUMIF($A$2:$A$79,"Central",K$2:K$79)</f>
        <v>2143</v>
      </c>
      <c r="L82" s="54">
        <f t="shared" ref="L82:L85" si="27">K82/F82</f>
        <v>0.67161138678506149</v>
      </c>
      <c r="M82" s="53">
        <f>SUMIF($A$2:$A$79,"Central",M$2:M$79)</f>
        <v>1795</v>
      </c>
      <c r="N82" s="54">
        <f t="shared" si="24"/>
        <v>0.62065984728425294</v>
      </c>
      <c r="O82" s="53">
        <f>SUMIF($A$2:$A$79,"Central",O$2:O$79)</f>
        <v>1795</v>
      </c>
      <c r="P82" s="54">
        <f t="shared" ref="P82:P85" si="28">O82/F82</f>
        <v>0.56254896839905988</v>
      </c>
      <c r="Q82" s="53">
        <f>SUMIF($A$2:$A$79,"Central",Q$2:Q$79)</f>
        <v>2277</v>
      </c>
      <c r="R82" s="54">
        <f t="shared" si="25"/>
        <v>0.78732171156893815</v>
      </c>
      <c r="S82" s="53">
        <f>SUMIF($A$2:$A$79,"Central",S$2:S$79)</f>
        <v>1944</v>
      </c>
      <c r="T82" s="54">
        <f t="shared" ref="T82:T85" si="29">S82/F82</f>
        <v>0.60924523374249162</v>
      </c>
      <c r="U82" s="53">
        <f>SUMIF($A$2:$A$79,"Central",U$2:U$79)</f>
        <v>2258</v>
      </c>
      <c r="V82" s="54">
        <f t="shared" si="26"/>
        <v>0.78075205301829709</v>
      </c>
      <c r="W82" s="53">
        <f>SUMIF($A$2:$A$79,"Central",W$2:W$79)</f>
        <v>2079</v>
      </c>
      <c r="X82" s="54">
        <f t="shared" ref="X82:X85" si="30">W82/F82</f>
        <v>0.65155393053016464</v>
      </c>
    </row>
    <row r="83" spans="1:24" s="52" customFormat="1" x14ac:dyDescent="0.25">
      <c r="A83" s="42"/>
      <c r="B83" s="47" t="s">
        <v>113</v>
      </c>
      <c r="C83" s="48">
        <f>SUMIF($A$2:$A$79,"Metropolitana",C$2:C$79)</f>
        <v>31097</v>
      </c>
      <c r="D83" s="48">
        <f>SUMIF($A$2:$A$79,"Metropolitana",D$2:D$79)</f>
        <v>12957.083333333334</v>
      </c>
      <c r="E83" s="48">
        <f>SUMIF($A$2:$A$79,"Metropolitana",E$2:E$79)</f>
        <v>33453</v>
      </c>
      <c r="F83" s="48">
        <f>SUMIF($A$2:$A$79,"Metropolitana",F$2:F$79)</f>
        <v>13938.750000000002</v>
      </c>
      <c r="G83" s="53">
        <f>SUMIF($A$2:$A$79,"Metropolitana",G$2:G$79)</f>
        <v>11043</v>
      </c>
      <c r="H83" s="54">
        <f t="shared" si="22"/>
        <v>0.85227513908094021</v>
      </c>
      <c r="I83" s="53">
        <f>SUMIF($A$2:$A$79,"Metropolitana",I$2:I$79)</f>
        <v>10179</v>
      </c>
      <c r="J83" s="54">
        <f t="shared" si="23"/>
        <v>0.78559346560761489</v>
      </c>
      <c r="K83" s="53">
        <f>SUMIF($A$2:$A$79,"Metropolitana",K$2:K$79)</f>
        <v>9807</v>
      </c>
      <c r="L83" s="54">
        <f t="shared" si="27"/>
        <v>0.703578154425612</v>
      </c>
      <c r="M83" s="53">
        <f>SUMIF($A$2:$A$79,"Metropolitana",M$2:M$79)</f>
        <v>8107</v>
      </c>
      <c r="N83" s="54">
        <f t="shared" si="24"/>
        <v>0.62568093385214008</v>
      </c>
      <c r="O83" s="53">
        <f>SUMIF($A$2:$A$79,"Metropolitana",O$2:O$79)</f>
        <v>8107</v>
      </c>
      <c r="P83" s="54">
        <f t="shared" si="28"/>
        <v>0.581615998565151</v>
      </c>
      <c r="Q83" s="53">
        <f>SUMIF($A$2:$A$79,"Metropolitana",Q$2:Q$79)</f>
        <v>9953</v>
      </c>
      <c r="R83" s="54">
        <f t="shared" si="25"/>
        <v>0.76815126861112004</v>
      </c>
      <c r="S83" s="53">
        <f>SUMIF($A$2:$A$79,"Metropolitana",S$2:S$79)</f>
        <v>9487</v>
      </c>
      <c r="T83" s="54">
        <f t="shared" si="29"/>
        <v>0.68062057214599581</v>
      </c>
      <c r="U83" s="53">
        <f>SUMIF($A$2:$A$79,"Metropolitana",U$2:U$79)</f>
        <v>8679</v>
      </c>
      <c r="V83" s="54">
        <f t="shared" si="26"/>
        <v>0.6698266713830916</v>
      </c>
      <c r="W83" s="53">
        <f>SUMIF($A$2:$A$79,"Metropolitana",W$2:W$79)</f>
        <v>9828</v>
      </c>
      <c r="X83" s="54">
        <f t="shared" si="30"/>
        <v>0.70508474576271174</v>
      </c>
    </row>
    <row r="84" spans="1:24" s="52" customFormat="1" x14ac:dyDescent="0.25">
      <c r="A84" s="42"/>
      <c r="B84" s="47" t="s">
        <v>114</v>
      </c>
      <c r="C84" s="48">
        <f>SUMIF($A$2:$A$79,"sul",C$2:C$79)</f>
        <v>8539</v>
      </c>
      <c r="D84" s="48">
        <f>SUMIF($A$2:$A$79,"sul",D$2:D$79)</f>
        <v>3557.9166666666665</v>
      </c>
      <c r="E84" s="48">
        <f>SUMIF($A$2:$A$79,"sul",E$2:E$79)</f>
        <v>9170</v>
      </c>
      <c r="F84" s="48">
        <f>SUMIF($A$2:$A$79,"sul",F$2:F$79)</f>
        <v>3820.833333333333</v>
      </c>
      <c r="G84" s="53">
        <f>SUMIF($A$2:$A$79,"sul",G$2:G$79)</f>
        <v>3176</v>
      </c>
      <c r="H84" s="54">
        <f t="shared" si="22"/>
        <v>0.89265721981496671</v>
      </c>
      <c r="I84" s="53">
        <f>SUMIF($A$2:$A$79,"sul",I$2:I$79)</f>
        <v>2851</v>
      </c>
      <c r="J84" s="54">
        <f t="shared" si="23"/>
        <v>0.80131162899636965</v>
      </c>
      <c r="K84" s="53">
        <f>SUMIF($A$2:$A$79,"sul",K$2:K$79)</f>
        <v>2739</v>
      </c>
      <c r="L84" s="54">
        <f t="shared" si="27"/>
        <v>0.71685932388222473</v>
      </c>
      <c r="M84" s="53">
        <f>SUMIF($A$2:$A$79,"sul",M$2:M$79)</f>
        <v>2419</v>
      </c>
      <c r="N84" s="54">
        <f t="shared" si="24"/>
        <v>0.67989225904672679</v>
      </c>
      <c r="O84" s="53">
        <f>SUMIF($A$2:$A$79,"sul",O$2:O$79)</f>
        <v>2419</v>
      </c>
      <c r="P84" s="54">
        <f t="shared" si="28"/>
        <v>0.63310796074154863</v>
      </c>
      <c r="Q84" s="53">
        <f>SUMIF($A$2:$A$79,"sul",Q$2:Q$79)</f>
        <v>2940</v>
      </c>
      <c r="R84" s="54">
        <f t="shared" si="25"/>
        <v>0.82632626771284701</v>
      </c>
      <c r="S84" s="53">
        <f>SUMIF($A$2:$A$79,"sul",S$2:S$79)</f>
        <v>2711</v>
      </c>
      <c r="T84" s="54">
        <f t="shared" si="29"/>
        <v>0.70953107960741557</v>
      </c>
      <c r="U84" s="53">
        <f>SUMIF($A$2:$A$79,"sul",U$2:U$79)</f>
        <v>2661</v>
      </c>
      <c r="V84" s="54">
        <f t="shared" si="26"/>
        <v>0.74790959128703594</v>
      </c>
      <c r="W84" s="53">
        <f>SUMIF($A$2:$A$79,"sul",W$2:W$79)</f>
        <v>2811</v>
      </c>
      <c r="X84" s="54">
        <f t="shared" si="30"/>
        <v>0.73570338058887685</v>
      </c>
    </row>
    <row r="85" spans="1:24" s="52" customFormat="1" x14ac:dyDescent="0.25">
      <c r="A85" s="42"/>
      <c r="B85" s="49" t="s">
        <v>110</v>
      </c>
      <c r="C85" s="50">
        <f>SUM(C2:C79)</f>
        <v>52433</v>
      </c>
      <c r="D85" s="50">
        <f>SUM(D2:D79)</f>
        <v>21847.083333333332</v>
      </c>
      <c r="E85" s="50">
        <f>SUM(E2:E79)</f>
        <v>56854</v>
      </c>
      <c r="F85" s="50">
        <f>SUM(F2:F79)</f>
        <v>23689.166666666661</v>
      </c>
      <c r="G85" s="49">
        <f>SUM(G2:G79)</f>
        <v>18945</v>
      </c>
      <c r="H85" s="51">
        <f>G85/D85</f>
        <v>0.86716380905155155</v>
      </c>
      <c r="I85" s="49">
        <f>SUM(I2:I79)</f>
        <v>17202</v>
      </c>
      <c r="J85" s="51">
        <f>I85/D85</f>
        <v>0.78738199225678485</v>
      </c>
      <c r="K85" s="49">
        <f>SUM(K2:K79)</f>
        <v>16463</v>
      </c>
      <c r="L85" s="51">
        <f t="shared" si="27"/>
        <v>0.6949590178351569</v>
      </c>
      <c r="M85" s="49">
        <f>SUM(M2:M79)</f>
        <v>13983</v>
      </c>
      <c r="N85" s="51">
        <f>M85/D85</f>
        <v>0.64003966967367887</v>
      </c>
      <c r="O85" s="49">
        <f>SUM(O2:O79)</f>
        <v>13983</v>
      </c>
      <c r="P85" s="51">
        <f t="shared" si="28"/>
        <v>0.59026981390931177</v>
      </c>
      <c r="Q85" s="49">
        <f>SUM(Q2:Q79)</f>
        <v>17192</v>
      </c>
      <c r="R85" s="51">
        <f>Q85/D85</f>
        <v>0.7869242652527989</v>
      </c>
      <c r="S85" s="49">
        <f>SUM(S2:S79)</f>
        <v>15832</v>
      </c>
      <c r="T85" s="51">
        <f t="shared" si="29"/>
        <v>0.66832236957821811</v>
      </c>
      <c r="U85" s="49">
        <f>SUM(U2:U79)</f>
        <v>15487</v>
      </c>
      <c r="V85" s="51">
        <f>U85/D85</f>
        <v>0.70888181107317916</v>
      </c>
      <c r="W85" s="49">
        <f>SUM(W2:W79)</f>
        <v>16543</v>
      </c>
      <c r="X85" s="51">
        <f t="shared" si="30"/>
        <v>0.69833608892953902</v>
      </c>
    </row>
    <row r="87" spans="1:24" s="42" customFormat="1" x14ac:dyDescent="0.25"/>
    <row r="88" spans="1:24" x14ac:dyDescent="0.25">
      <c r="A88" s="31" t="s">
        <v>161</v>
      </c>
      <c r="B88" s="8"/>
      <c r="C88" s="8"/>
      <c r="D88" s="8"/>
      <c r="E88" s="8"/>
      <c r="F88" s="8"/>
    </row>
    <row r="89" spans="1:24" x14ac:dyDescent="0.25">
      <c r="A89" s="31" t="s">
        <v>159</v>
      </c>
      <c r="B89" s="8"/>
      <c r="C89" s="8"/>
      <c r="D89" s="8"/>
      <c r="E89" s="8"/>
      <c r="F89" s="8"/>
    </row>
    <row r="90" spans="1:24" x14ac:dyDescent="0.25">
      <c r="A90" s="11" t="s">
        <v>162</v>
      </c>
    </row>
    <row r="91" spans="1:24" x14ac:dyDescent="0.25">
      <c r="A91" s="42" t="s">
        <v>163</v>
      </c>
    </row>
    <row r="92" spans="1:24" x14ac:dyDescent="0.25">
      <c r="A92" t="s">
        <v>88</v>
      </c>
    </row>
    <row r="93" spans="1:24" ht="17.25" x14ac:dyDescent="0.25">
      <c r="A93" s="1" t="s">
        <v>89</v>
      </c>
    </row>
    <row r="94" spans="1:24" x14ac:dyDescent="0.25">
      <c r="A94" t="s">
        <v>90</v>
      </c>
    </row>
    <row r="95" spans="1:24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79" workbookViewId="0">
      <selection activeCell="G95" sqref="G95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8" width="9.140625" style="12"/>
    <col min="9" max="9" width="23.28515625" style="42" customWidth="1"/>
    <col min="10" max="10" width="8.7109375" style="42" customWidth="1"/>
    <col min="11" max="16384" width="9.140625" style="12"/>
  </cols>
  <sheetData>
    <row r="1" spans="1:7" ht="24.75" customHeight="1" thickBot="1" x14ac:dyDescent="0.3">
      <c r="A1" s="9" t="s">
        <v>0</v>
      </c>
      <c r="B1" s="10" t="s">
        <v>1</v>
      </c>
      <c r="C1" s="23" t="s">
        <v>86</v>
      </c>
      <c r="G1" s="13"/>
    </row>
    <row r="2" spans="1:7" x14ac:dyDescent="0.25">
      <c r="A2" s="24" t="s">
        <v>2</v>
      </c>
      <c r="B2" s="25" t="s">
        <v>6</v>
      </c>
      <c r="C2" s="36">
        <v>100.74</v>
      </c>
      <c r="G2" s="13"/>
    </row>
    <row r="3" spans="1:7" x14ac:dyDescent="0.25">
      <c r="A3" s="26" t="s">
        <v>101</v>
      </c>
      <c r="B3" s="27" t="s">
        <v>7</v>
      </c>
      <c r="C3" s="37">
        <v>98.19</v>
      </c>
      <c r="G3" s="13"/>
    </row>
    <row r="4" spans="1:7" x14ac:dyDescent="0.25">
      <c r="A4" s="26" t="s">
        <v>101</v>
      </c>
      <c r="B4" s="27" t="s">
        <v>8</v>
      </c>
      <c r="C4" s="37">
        <v>60.9</v>
      </c>
      <c r="G4" s="13"/>
    </row>
    <row r="5" spans="1:7" x14ac:dyDescent="0.25">
      <c r="A5" s="26" t="s">
        <v>5</v>
      </c>
      <c r="B5" s="27" t="s">
        <v>9</v>
      </c>
      <c r="C5" s="37">
        <v>85.81</v>
      </c>
      <c r="G5" s="13"/>
    </row>
    <row r="6" spans="1:7" x14ac:dyDescent="0.25">
      <c r="A6" s="26" t="s">
        <v>5</v>
      </c>
      <c r="B6" s="27" t="s">
        <v>10</v>
      </c>
      <c r="C6" s="37">
        <v>60.03</v>
      </c>
      <c r="G6" s="13"/>
    </row>
    <row r="7" spans="1:7" x14ac:dyDescent="0.25">
      <c r="A7" s="26" t="s">
        <v>101</v>
      </c>
      <c r="B7" s="27" t="s">
        <v>11</v>
      </c>
      <c r="C7" s="37">
        <v>102.85</v>
      </c>
      <c r="G7" s="13"/>
    </row>
    <row r="8" spans="1:7" x14ac:dyDescent="0.25">
      <c r="A8" s="26" t="s">
        <v>5</v>
      </c>
      <c r="B8" s="27" t="s">
        <v>12</v>
      </c>
      <c r="C8" s="37">
        <v>79.760000000000005</v>
      </c>
      <c r="G8" s="13"/>
    </row>
    <row r="9" spans="1:7" x14ac:dyDescent="0.25">
      <c r="A9" s="26" t="s">
        <v>5</v>
      </c>
      <c r="B9" s="27" t="s">
        <v>13</v>
      </c>
      <c r="C9" s="37">
        <v>33.799999999999997</v>
      </c>
      <c r="G9" s="13"/>
    </row>
    <row r="10" spans="1:7" x14ac:dyDescent="0.25">
      <c r="A10" s="26" t="s">
        <v>2</v>
      </c>
      <c r="B10" s="27" t="s">
        <v>14</v>
      </c>
      <c r="C10" s="37">
        <v>75.319999999999993</v>
      </c>
      <c r="G10" s="13"/>
    </row>
    <row r="11" spans="1:7" x14ac:dyDescent="0.25">
      <c r="A11" s="26" t="s">
        <v>5</v>
      </c>
      <c r="B11" s="27" t="s">
        <v>15</v>
      </c>
      <c r="C11" s="37">
        <v>57.32</v>
      </c>
      <c r="G11" s="13"/>
    </row>
    <row r="12" spans="1:7" x14ac:dyDescent="0.25">
      <c r="A12" s="26" t="s">
        <v>101</v>
      </c>
      <c r="B12" s="27" t="s">
        <v>16</v>
      </c>
      <c r="C12" s="37">
        <v>71.62</v>
      </c>
      <c r="G12" s="13"/>
    </row>
    <row r="13" spans="1:7" x14ac:dyDescent="0.25">
      <c r="A13" s="26" t="s">
        <v>101</v>
      </c>
      <c r="B13" s="27" t="s">
        <v>17</v>
      </c>
      <c r="C13" s="37">
        <v>63.6</v>
      </c>
      <c r="G13" s="13"/>
    </row>
    <row r="14" spans="1:7" x14ac:dyDescent="0.25">
      <c r="A14" s="26" t="s">
        <v>101</v>
      </c>
      <c r="B14" s="27" t="s">
        <v>18</v>
      </c>
      <c r="C14" s="37">
        <v>53.53</v>
      </c>
      <c r="G14" s="13"/>
    </row>
    <row r="15" spans="1:7" x14ac:dyDescent="0.25">
      <c r="A15" s="26" t="s">
        <v>5</v>
      </c>
      <c r="B15" s="27" t="s">
        <v>19</v>
      </c>
      <c r="C15" s="37">
        <v>40.159999999999997</v>
      </c>
      <c r="G15" s="13"/>
    </row>
    <row r="16" spans="1:7" x14ac:dyDescent="0.25">
      <c r="A16" s="26" t="s">
        <v>2</v>
      </c>
      <c r="B16" s="27" t="s">
        <v>20</v>
      </c>
      <c r="C16" s="37">
        <v>113.05</v>
      </c>
      <c r="G16" s="13"/>
    </row>
    <row r="17" spans="1:7" x14ac:dyDescent="0.25">
      <c r="A17" s="26" t="s">
        <v>5</v>
      </c>
      <c r="B17" s="27" t="s">
        <v>21</v>
      </c>
      <c r="C17" s="37">
        <v>69.599999999999994</v>
      </c>
      <c r="G17" s="13"/>
    </row>
    <row r="18" spans="1:7" x14ac:dyDescent="0.25">
      <c r="A18" s="26" t="s">
        <v>2</v>
      </c>
      <c r="B18" s="27" t="s">
        <v>22</v>
      </c>
      <c r="C18" s="37">
        <v>64.400000000000006</v>
      </c>
      <c r="G18" s="13"/>
    </row>
    <row r="19" spans="1:7" x14ac:dyDescent="0.25">
      <c r="A19" s="26" t="s">
        <v>5</v>
      </c>
      <c r="B19" s="27" t="s">
        <v>23</v>
      </c>
      <c r="C19" s="37">
        <v>85</v>
      </c>
      <c r="G19" s="13"/>
    </row>
    <row r="20" spans="1:7" x14ac:dyDescent="0.25">
      <c r="A20" s="26" t="s">
        <v>101</v>
      </c>
      <c r="B20" s="27" t="s">
        <v>24</v>
      </c>
      <c r="C20" s="37">
        <v>36.409999999999997</v>
      </c>
      <c r="G20" s="13"/>
    </row>
    <row r="21" spans="1:7" x14ac:dyDescent="0.25">
      <c r="A21" s="26" t="s">
        <v>101</v>
      </c>
      <c r="B21" s="27" t="s">
        <v>25</v>
      </c>
      <c r="C21" s="37">
        <v>46.64</v>
      </c>
      <c r="G21" s="13"/>
    </row>
    <row r="22" spans="1:7" x14ac:dyDescent="0.25">
      <c r="A22" s="26" t="s">
        <v>2</v>
      </c>
      <c r="B22" s="27" t="s">
        <v>26</v>
      </c>
      <c r="C22" s="37">
        <v>100</v>
      </c>
      <c r="G22" s="13"/>
    </row>
    <row r="23" spans="1:7" x14ac:dyDescent="0.25">
      <c r="A23" s="26" t="s">
        <v>5</v>
      </c>
      <c r="B23" s="27" t="s">
        <v>27</v>
      </c>
      <c r="C23" s="37">
        <v>81.78</v>
      </c>
      <c r="G23" s="13"/>
    </row>
    <row r="24" spans="1:7" x14ac:dyDescent="0.25">
      <c r="A24" s="26" t="s">
        <v>2</v>
      </c>
      <c r="B24" s="27" t="s">
        <v>28</v>
      </c>
      <c r="C24" s="37">
        <v>115.16</v>
      </c>
      <c r="G24" s="13"/>
    </row>
    <row r="25" spans="1:7" x14ac:dyDescent="0.25">
      <c r="A25" s="26" t="s">
        <v>5</v>
      </c>
      <c r="B25" s="27" t="s">
        <v>29</v>
      </c>
      <c r="C25" s="37">
        <v>102.2</v>
      </c>
      <c r="G25" s="13"/>
    </row>
    <row r="26" spans="1:7" x14ac:dyDescent="0.25">
      <c r="A26" s="26" t="s">
        <v>101</v>
      </c>
      <c r="B26" s="27" t="s">
        <v>30</v>
      </c>
      <c r="C26" s="37">
        <v>80.319999999999993</v>
      </c>
      <c r="G26" s="14"/>
    </row>
    <row r="27" spans="1:7" x14ac:dyDescent="0.25">
      <c r="A27" s="26" t="s">
        <v>2</v>
      </c>
      <c r="B27" s="27" t="s">
        <v>31</v>
      </c>
      <c r="C27" s="37">
        <v>56.8</v>
      </c>
      <c r="G27" s="14"/>
    </row>
    <row r="28" spans="1:7" x14ac:dyDescent="0.25">
      <c r="A28" s="26" t="s">
        <v>101</v>
      </c>
      <c r="B28" s="27" t="s">
        <v>32</v>
      </c>
      <c r="C28" s="37">
        <v>84.32</v>
      </c>
      <c r="G28" s="14"/>
    </row>
    <row r="29" spans="1:7" x14ac:dyDescent="0.25">
      <c r="A29" s="26" t="s">
        <v>5</v>
      </c>
      <c r="B29" s="27" t="s">
        <v>33</v>
      </c>
      <c r="C29" s="37">
        <v>58.06</v>
      </c>
      <c r="G29" s="14"/>
    </row>
    <row r="30" spans="1:7" x14ac:dyDescent="0.25">
      <c r="A30" s="26" t="s">
        <v>2</v>
      </c>
      <c r="B30" s="27" t="s">
        <v>34</v>
      </c>
      <c r="C30" s="37">
        <v>59.48</v>
      </c>
      <c r="G30" s="14"/>
    </row>
    <row r="31" spans="1:7" x14ac:dyDescent="0.25">
      <c r="A31" s="26" t="s">
        <v>2</v>
      </c>
      <c r="B31" s="27" t="s">
        <v>35</v>
      </c>
      <c r="C31" s="37">
        <v>115.95</v>
      </c>
      <c r="G31" s="14"/>
    </row>
    <row r="32" spans="1:7" x14ac:dyDescent="0.25">
      <c r="A32" s="26" t="s">
        <v>2</v>
      </c>
      <c r="B32" s="27" t="s">
        <v>36</v>
      </c>
      <c r="C32" s="37">
        <v>101.29</v>
      </c>
    </row>
    <row r="33" spans="1:3" x14ac:dyDescent="0.25">
      <c r="A33" s="26" t="s">
        <v>5</v>
      </c>
      <c r="B33" s="27" t="s">
        <v>37</v>
      </c>
      <c r="C33" s="37">
        <v>78.150000000000006</v>
      </c>
    </row>
    <row r="34" spans="1:3" x14ac:dyDescent="0.25">
      <c r="A34" s="26" t="s">
        <v>5</v>
      </c>
      <c r="B34" s="27" t="s">
        <v>38</v>
      </c>
      <c r="C34" s="37">
        <v>74.5</v>
      </c>
    </row>
    <row r="35" spans="1:3" x14ac:dyDescent="0.25">
      <c r="A35" s="26" t="s">
        <v>5</v>
      </c>
      <c r="B35" s="27" t="s">
        <v>39</v>
      </c>
      <c r="C35" s="37">
        <v>62.61</v>
      </c>
    </row>
    <row r="36" spans="1:3" x14ac:dyDescent="0.25">
      <c r="A36" s="26" t="s">
        <v>2</v>
      </c>
      <c r="B36" s="27" t="s">
        <v>40</v>
      </c>
      <c r="C36" s="37">
        <v>123.33</v>
      </c>
    </row>
    <row r="37" spans="1:3" x14ac:dyDescent="0.25">
      <c r="A37" s="26" t="s">
        <v>5</v>
      </c>
      <c r="B37" s="27" t="s">
        <v>41</v>
      </c>
      <c r="C37" s="37">
        <v>65.930000000000007</v>
      </c>
    </row>
    <row r="38" spans="1:3" x14ac:dyDescent="0.25">
      <c r="A38" s="26" t="s">
        <v>2</v>
      </c>
      <c r="B38" s="27" t="s">
        <v>42</v>
      </c>
      <c r="C38" s="37">
        <v>116.12</v>
      </c>
    </row>
    <row r="39" spans="1:3" x14ac:dyDescent="0.25">
      <c r="A39" s="26" t="s">
        <v>5</v>
      </c>
      <c r="B39" s="27" t="s">
        <v>43</v>
      </c>
      <c r="C39" s="37">
        <v>70.33</v>
      </c>
    </row>
    <row r="40" spans="1:3" x14ac:dyDescent="0.25">
      <c r="A40" s="26" t="s">
        <v>101</v>
      </c>
      <c r="B40" s="27" t="s">
        <v>44</v>
      </c>
      <c r="C40" s="37">
        <v>68.2</v>
      </c>
    </row>
    <row r="41" spans="1:3" x14ac:dyDescent="0.25">
      <c r="A41" s="26" t="s">
        <v>5</v>
      </c>
      <c r="B41" s="27" t="s">
        <v>45</v>
      </c>
      <c r="C41" s="37">
        <v>84.7</v>
      </c>
    </row>
    <row r="42" spans="1:3" x14ac:dyDescent="0.25">
      <c r="A42" s="26" t="s">
        <v>2</v>
      </c>
      <c r="B42" s="27" t="s">
        <v>46</v>
      </c>
      <c r="C42" s="37">
        <v>100.79</v>
      </c>
    </row>
    <row r="43" spans="1:3" x14ac:dyDescent="0.25">
      <c r="A43" s="26" t="s">
        <v>2</v>
      </c>
      <c r="B43" s="27" t="s">
        <v>47</v>
      </c>
      <c r="C43" s="37">
        <v>117.77</v>
      </c>
    </row>
    <row r="44" spans="1:3" x14ac:dyDescent="0.25">
      <c r="A44" s="26" t="s">
        <v>101</v>
      </c>
      <c r="B44" s="27" t="s">
        <v>48</v>
      </c>
      <c r="C44" s="37">
        <v>47.77</v>
      </c>
    </row>
    <row r="45" spans="1:3" x14ac:dyDescent="0.25">
      <c r="A45" s="26" t="s">
        <v>101</v>
      </c>
      <c r="B45" s="27" t="s">
        <v>49</v>
      </c>
      <c r="C45" s="37">
        <v>75.16</v>
      </c>
    </row>
    <row r="46" spans="1:3" x14ac:dyDescent="0.25">
      <c r="A46" s="26" t="s">
        <v>5</v>
      </c>
      <c r="B46" s="27" t="s">
        <v>50</v>
      </c>
      <c r="C46" s="37">
        <v>85.48</v>
      </c>
    </row>
    <row r="47" spans="1:3" x14ac:dyDescent="0.25">
      <c r="A47" s="26" t="s">
        <v>2</v>
      </c>
      <c r="B47" s="27" t="s">
        <v>51</v>
      </c>
      <c r="C47" s="37">
        <v>107.83</v>
      </c>
    </row>
    <row r="48" spans="1:3" x14ac:dyDescent="0.25">
      <c r="A48" s="26" t="s">
        <v>101</v>
      </c>
      <c r="B48" s="27" t="s">
        <v>52</v>
      </c>
      <c r="C48" s="37">
        <v>92.2</v>
      </c>
    </row>
    <row r="49" spans="1:3" x14ac:dyDescent="0.25">
      <c r="A49" s="26" t="s">
        <v>5</v>
      </c>
      <c r="B49" s="27" t="s">
        <v>53</v>
      </c>
      <c r="C49" s="37">
        <v>70.59</v>
      </c>
    </row>
    <row r="50" spans="1:3" x14ac:dyDescent="0.25">
      <c r="A50" s="26" t="s">
        <v>101</v>
      </c>
      <c r="B50" s="27" t="s">
        <v>54</v>
      </c>
      <c r="C50" s="37">
        <v>89.74</v>
      </c>
    </row>
    <row r="51" spans="1:3" x14ac:dyDescent="0.25">
      <c r="A51" s="26" t="s">
        <v>101</v>
      </c>
      <c r="B51" s="27" t="s">
        <v>55</v>
      </c>
      <c r="C51" s="37">
        <v>89.17</v>
      </c>
    </row>
    <row r="52" spans="1:3" x14ac:dyDescent="0.25">
      <c r="A52" s="26" t="s">
        <v>5</v>
      </c>
      <c r="B52" s="27" t="s">
        <v>56</v>
      </c>
      <c r="C52" s="37">
        <v>60.76</v>
      </c>
    </row>
    <row r="53" spans="1:3" x14ac:dyDescent="0.25">
      <c r="A53" s="26" t="s">
        <v>5</v>
      </c>
      <c r="B53" s="27" t="s">
        <v>57</v>
      </c>
      <c r="C53" s="37">
        <v>71.19</v>
      </c>
    </row>
    <row r="54" spans="1:3" x14ac:dyDescent="0.25">
      <c r="A54" s="26" t="s">
        <v>101</v>
      </c>
      <c r="B54" s="27" t="s">
        <v>58</v>
      </c>
      <c r="C54" s="37">
        <v>32.799999999999997</v>
      </c>
    </row>
    <row r="55" spans="1:3" x14ac:dyDescent="0.25">
      <c r="A55" s="26" t="s">
        <v>101</v>
      </c>
      <c r="B55" s="27" t="s">
        <v>59</v>
      </c>
      <c r="C55" s="37">
        <v>62.47</v>
      </c>
    </row>
    <row r="56" spans="1:3" x14ac:dyDescent="0.25">
      <c r="A56" s="26" t="s">
        <v>101</v>
      </c>
      <c r="B56" s="27" t="s">
        <v>60</v>
      </c>
      <c r="C56" s="37">
        <v>41.12</v>
      </c>
    </row>
    <row r="57" spans="1:3" x14ac:dyDescent="0.25">
      <c r="A57" s="26" t="s">
        <v>101</v>
      </c>
      <c r="B57" s="27" t="s">
        <v>61</v>
      </c>
      <c r="C57" s="37">
        <v>49.2</v>
      </c>
    </row>
    <row r="58" spans="1:3" x14ac:dyDescent="0.25">
      <c r="A58" s="26" t="s">
        <v>5</v>
      </c>
      <c r="B58" s="27" t="s">
        <v>62</v>
      </c>
      <c r="C58" s="37">
        <v>56.53</v>
      </c>
    </row>
    <row r="59" spans="1:3" x14ac:dyDescent="0.25">
      <c r="A59" s="26" t="s">
        <v>101</v>
      </c>
      <c r="B59" s="27" t="s">
        <v>63</v>
      </c>
      <c r="C59" s="37">
        <v>84.35</v>
      </c>
    </row>
    <row r="60" spans="1:3" x14ac:dyDescent="0.25">
      <c r="A60" s="26" t="s">
        <v>5</v>
      </c>
      <c r="B60" s="27" t="s">
        <v>64</v>
      </c>
      <c r="C60" s="37">
        <v>115.99</v>
      </c>
    </row>
    <row r="61" spans="1:3" x14ac:dyDescent="0.25">
      <c r="A61" s="26" t="s">
        <v>101</v>
      </c>
      <c r="B61" s="27" t="s">
        <v>65</v>
      </c>
      <c r="C61" s="37">
        <v>90.17</v>
      </c>
    </row>
    <row r="62" spans="1:3" x14ac:dyDescent="0.25">
      <c r="A62" s="26" t="s">
        <v>5</v>
      </c>
      <c r="B62" s="27" t="s">
        <v>66</v>
      </c>
      <c r="C62" s="37">
        <v>79.73</v>
      </c>
    </row>
    <row r="63" spans="1:3" x14ac:dyDescent="0.25">
      <c r="A63" s="26" t="s">
        <v>2</v>
      </c>
      <c r="B63" s="27" t="s">
        <v>67</v>
      </c>
      <c r="C63" s="37">
        <v>71.77</v>
      </c>
    </row>
    <row r="64" spans="1:3" x14ac:dyDescent="0.25">
      <c r="A64" s="26" t="s">
        <v>2</v>
      </c>
      <c r="B64" s="27" t="s">
        <v>68</v>
      </c>
      <c r="C64" s="37">
        <v>86.36</v>
      </c>
    </row>
    <row r="65" spans="1:3" x14ac:dyDescent="0.25">
      <c r="A65" s="26" t="s">
        <v>2</v>
      </c>
      <c r="B65" s="27" t="s">
        <v>69</v>
      </c>
      <c r="C65" s="37">
        <v>109.27</v>
      </c>
    </row>
    <row r="66" spans="1:3" x14ac:dyDescent="0.25">
      <c r="A66" s="26" t="s">
        <v>101</v>
      </c>
      <c r="B66" s="27" t="s">
        <v>70</v>
      </c>
      <c r="C66" s="37">
        <v>85.68</v>
      </c>
    </row>
    <row r="67" spans="1:3" x14ac:dyDescent="0.25">
      <c r="A67" s="26" t="s">
        <v>101</v>
      </c>
      <c r="B67" s="27" t="s">
        <v>71</v>
      </c>
      <c r="C67" s="37">
        <v>54.4</v>
      </c>
    </row>
    <row r="68" spans="1:3" x14ac:dyDescent="0.25">
      <c r="A68" s="26" t="s">
        <v>5</v>
      </c>
      <c r="B68" s="27" t="s">
        <v>72</v>
      </c>
      <c r="C68" s="37">
        <v>87.6</v>
      </c>
    </row>
    <row r="69" spans="1:3" x14ac:dyDescent="0.25">
      <c r="A69" s="26" t="s">
        <v>101</v>
      </c>
      <c r="B69" s="27" t="s">
        <v>73</v>
      </c>
      <c r="C69" s="37">
        <v>69.19</v>
      </c>
    </row>
    <row r="70" spans="1:3" x14ac:dyDescent="0.25">
      <c r="A70" s="26" t="s">
        <v>101</v>
      </c>
      <c r="B70" s="27" t="s">
        <v>74</v>
      </c>
      <c r="C70" s="37">
        <v>71.31</v>
      </c>
    </row>
    <row r="71" spans="1:3" x14ac:dyDescent="0.25">
      <c r="A71" s="26" t="s">
        <v>2</v>
      </c>
      <c r="B71" s="27" t="s">
        <v>75</v>
      </c>
      <c r="C71" s="37">
        <v>66.010000000000005</v>
      </c>
    </row>
    <row r="72" spans="1:3" x14ac:dyDescent="0.25">
      <c r="A72" s="26" t="s">
        <v>101</v>
      </c>
      <c r="B72" s="27" t="s">
        <v>76</v>
      </c>
      <c r="C72" s="37">
        <v>53.14</v>
      </c>
    </row>
    <row r="73" spans="1:3" x14ac:dyDescent="0.25">
      <c r="A73" s="26" t="s">
        <v>5</v>
      </c>
      <c r="B73" s="27" t="s">
        <v>77</v>
      </c>
      <c r="C73" s="37">
        <v>85.81</v>
      </c>
    </row>
    <row r="74" spans="1:3" x14ac:dyDescent="0.25">
      <c r="A74" s="26" t="s">
        <v>2</v>
      </c>
      <c r="B74" s="27" t="s">
        <v>78</v>
      </c>
      <c r="C74" s="37">
        <v>76.010000000000005</v>
      </c>
    </row>
    <row r="75" spans="1:3" x14ac:dyDescent="0.25">
      <c r="A75" s="26" t="s">
        <v>2</v>
      </c>
      <c r="B75" s="27" t="s">
        <v>79</v>
      </c>
      <c r="C75" s="37">
        <v>63.22</v>
      </c>
    </row>
    <row r="76" spans="1:3" x14ac:dyDescent="0.25">
      <c r="A76" s="26" t="s">
        <v>101</v>
      </c>
      <c r="B76" s="27" t="s">
        <v>80</v>
      </c>
      <c r="C76" s="37">
        <v>360.18</v>
      </c>
    </row>
    <row r="77" spans="1:3" x14ac:dyDescent="0.25">
      <c r="A77" s="26" t="s">
        <v>101</v>
      </c>
      <c r="B77" s="27" t="s">
        <v>81</v>
      </c>
      <c r="C77" s="37">
        <v>195.86</v>
      </c>
    </row>
    <row r="78" spans="1:3" x14ac:dyDescent="0.25">
      <c r="A78" s="26" t="s">
        <v>2</v>
      </c>
      <c r="B78" s="27" t="s">
        <v>82</v>
      </c>
      <c r="C78" s="37">
        <v>76.099999999999994</v>
      </c>
    </row>
    <row r="79" spans="1:3" ht="15.75" thickBot="1" x14ac:dyDescent="0.3">
      <c r="A79" s="28" t="s">
        <v>2</v>
      </c>
      <c r="B79" s="29" t="s">
        <v>83</v>
      </c>
      <c r="C79" s="38">
        <v>77.75</v>
      </c>
    </row>
    <row r="80" spans="1:3" ht="15.75" thickBot="1" x14ac:dyDescent="0.3">
      <c r="A80" s="80" t="s">
        <v>84</v>
      </c>
      <c r="B80" s="81"/>
      <c r="C80" s="15">
        <v>64.36</v>
      </c>
    </row>
    <row r="82" spans="1:6" x14ac:dyDescent="0.25">
      <c r="A82" s="32" t="s">
        <v>85</v>
      </c>
      <c r="B82" s="16"/>
      <c r="C82" s="16"/>
      <c r="D82" s="16"/>
      <c r="E82" s="16"/>
      <c r="F82" s="16"/>
    </row>
    <row r="83" spans="1:6" x14ac:dyDescent="0.25">
      <c r="A83" s="32" t="s">
        <v>105</v>
      </c>
      <c r="B83" s="16"/>
      <c r="C83" s="16"/>
      <c r="D83" s="16"/>
      <c r="E83" s="16"/>
      <c r="F83" s="16"/>
    </row>
    <row r="84" spans="1:6" x14ac:dyDescent="0.25">
      <c r="A84" s="33" t="s">
        <v>87</v>
      </c>
      <c r="B84" s="16"/>
      <c r="C84" s="16"/>
      <c r="D84" s="16"/>
      <c r="E84" s="16"/>
      <c r="F84" s="16"/>
    </row>
    <row r="85" spans="1:6" x14ac:dyDescent="0.25">
      <c r="A85" s="41" t="s">
        <v>177</v>
      </c>
      <c r="B85" s="16"/>
      <c r="C85" s="16"/>
      <c r="D85" s="16"/>
      <c r="E85" s="16"/>
      <c r="F85" s="16"/>
    </row>
    <row r="86" spans="1:6" x14ac:dyDescent="0.25">
      <c r="A86" s="41" t="s">
        <v>178</v>
      </c>
      <c r="B86" s="16"/>
      <c r="C86" s="16"/>
      <c r="D86" s="16"/>
      <c r="E86" s="16"/>
      <c r="F86" s="16"/>
    </row>
    <row r="87" spans="1:6" x14ac:dyDescent="0.25">
      <c r="A87" s="34" t="s">
        <v>108</v>
      </c>
    </row>
    <row r="88" spans="1:6" x14ac:dyDescent="0.25">
      <c r="A88" s="35"/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55" workbookViewId="0">
      <selection activeCell="J29" sqref="J29"/>
    </sheetView>
  </sheetViews>
  <sheetFormatPr defaultRowHeight="15" x14ac:dyDescent="0.25"/>
  <cols>
    <col min="1" max="1" width="16.5703125" style="20" bestFit="1" customWidth="1"/>
    <col min="2" max="2" width="23.85546875" style="20" bestFit="1" customWidth="1"/>
    <col min="3" max="6" width="20.28515625" style="20" customWidth="1"/>
    <col min="7" max="16384" width="9.140625" style="20"/>
  </cols>
  <sheetData>
    <row r="1" spans="1:6" s="21" customFormat="1" ht="30" x14ac:dyDescent="0.25">
      <c r="A1" s="17" t="s">
        <v>99</v>
      </c>
      <c r="B1" s="17" t="s">
        <v>94</v>
      </c>
      <c r="C1" s="18" t="s">
        <v>95</v>
      </c>
      <c r="D1" s="18" t="s">
        <v>96</v>
      </c>
      <c r="E1" s="19" t="s">
        <v>97</v>
      </c>
      <c r="F1" s="19" t="s">
        <v>98</v>
      </c>
    </row>
    <row r="2" spans="1:6" x14ac:dyDescent="0.25">
      <c r="A2" s="22" t="s">
        <v>92</v>
      </c>
      <c r="B2" s="22" t="s">
        <v>6</v>
      </c>
      <c r="C2" s="39">
        <v>89.41</v>
      </c>
      <c r="D2" s="39">
        <v>73.72</v>
      </c>
      <c r="E2" s="39">
        <v>66.489999999999995</v>
      </c>
      <c r="F2" s="39">
        <v>42.52</v>
      </c>
    </row>
    <row r="3" spans="1:6" x14ac:dyDescent="0.25">
      <c r="A3" s="22" t="s">
        <v>100</v>
      </c>
      <c r="B3" s="22" t="s">
        <v>7</v>
      </c>
      <c r="C3" s="39">
        <v>102.33</v>
      </c>
      <c r="D3" s="39">
        <v>88.62</v>
      </c>
      <c r="E3" s="39">
        <v>76.92</v>
      </c>
      <c r="F3" s="39">
        <v>53.86</v>
      </c>
    </row>
    <row r="4" spans="1:6" ht="15" customHeight="1" x14ac:dyDescent="0.25">
      <c r="A4" s="22" t="s">
        <v>100</v>
      </c>
      <c r="B4" s="22" t="s">
        <v>8</v>
      </c>
      <c r="C4" s="39">
        <v>58.78</v>
      </c>
      <c r="D4" s="39">
        <v>58.35</v>
      </c>
      <c r="E4" s="39">
        <v>64.63</v>
      </c>
      <c r="F4" s="39">
        <v>39.130000000000003</v>
      </c>
    </row>
    <row r="5" spans="1:6" ht="15" customHeight="1" x14ac:dyDescent="0.25">
      <c r="A5" s="22" t="s">
        <v>93</v>
      </c>
      <c r="B5" s="22" t="s">
        <v>9</v>
      </c>
      <c r="C5" s="39">
        <v>78.17</v>
      </c>
      <c r="D5" s="39">
        <v>69.930000000000007</v>
      </c>
      <c r="E5" s="39">
        <v>56.05</v>
      </c>
      <c r="F5" s="39">
        <v>44.44</v>
      </c>
    </row>
    <row r="6" spans="1:6" ht="15" customHeight="1" x14ac:dyDescent="0.25">
      <c r="A6" s="22" t="s">
        <v>93</v>
      </c>
      <c r="B6" s="22" t="s">
        <v>10</v>
      </c>
      <c r="C6" s="39">
        <v>84.99</v>
      </c>
      <c r="D6" s="39">
        <v>78.849999999999994</v>
      </c>
      <c r="E6" s="39">
        <v>51.93</v>
      </c>
      <c r="F6" s="39">
        <v>52.27</v>
      </c>
    </row>
    <row r="7" spans="1:6" ht="15" customHeight="1" x14ac:dyDescent="0.25">
      <c r="A7" s="22" t="s">
        <v>100</v>
      </c>
      <c r="B7" s="22" t="s">
        <v>11</v>
      </c>
      <c r="C7" s="39">
        <v>99.08</v>
      </c>
      <c r="D7" s="39">
        <v>92.55</v>
      </c>
      <c r="E7" s="39">
        <v>88.92</v>
      </c>
      <c r="F7" s="39">
        <v>68.349999999999994</v>
      </c>
    </row>
    <row r="8" spans="1:6" ht="15" customHeight="1" x14ac:dyDescent="0.25">
      <c r="A8" s="22" t="s">
        <v>93</v>
      </c>
      <c r="B8" s="22" t="s">
        <v>12</v>
      </c>
      <c r="C8" s="39">
        <v>85.46</v>
      </c>
      <c r="D8" s="39">
        <v>73.81</v>
      </c>
      <c r="E8" s="39">
        <v>64.540000000000006</v>
      </c>
      <c r="F8" s="39">
        <v>49.71</v>
      </c>
    </row>
    <row r="9" spans="1:6" ht="15" customHeight="1" x14ac:dyDescent="0.25">
      <c r="A9" s="22" t="s">
        <v>93</v>
      </c>
      <c r="B9" s="22" t="s">
        <v>13</v>
      </c>
      <c r="C9" s="39">
        <v>70.290000000000006</v>
      </c>
      <c r="D9" s="39">
        <v>66.88</v>
      </c>
      <c r="E9" s="39">
        <v>43.48</v>
      </c>
      <c r="F9" s="39">
        <v>32.5</v>
      </c>
    </row>
    <row r="10" spans="1:6" ht="15" customHeight="1" x14ac:dyDescent="0.25">
      <c r="A10" s="22" t="s">
        <v>92</v>
      </c>
      <c r="B10" s="22" t="s">
        <v>14</v>
      </c>
      <c r="C10" s="39">
        <v>68.72</v>
      </c>
      <c r="D10" s="39">
        <v>58.4</v>
      </c>
      <c r="E10" s="39">
        <v>48.85</v>
      </c>
      <c r="F10" s="39">
        <v>34.35</v>
      </c>
    </row>
    <row r="11" spans="1:6" ht="15" customHeight="1" x14ac:dyDescent="0.25">
      <c r="A11" s="22" t="s">
        <v>93</v>
      </c>
      <c r="B11" s="22" t="s">
        <v>102</v>
      </c>
      <c r="C11" s="39">
        <v>81.67</v>
      </c>
      <c r="D11" s="39">
        <v>65.25</v>
      </c>
      <c r="E11" s="39">
        <v>62.5</v>
      </c>
      <c r="F11" s="39">
        <v>39.72</v>
      </c>
    </row>
    <row r="12" spans="1:6" ht="15" customHeight="1" x14ac:dyDescent="0.25">
      <c r="A12" s="22" t="s">
        <v>100</v>
      </c>
      <c r="B12" s="22" t="s">
        <v>16</v>
      </c>
      <c r="C12" s="39">
        <v>83.28</v>
      </c>
      <c r="D12" s="39">
        <v>72.08</v>
      </c>
      <c r="E12" s="39">
        <v>64.81</v>
      </c>
      <c r="F12" s="39">
        <v>40.19</v>
      </c>
    </row>
    <row r="13" spans="1:6" x14ac:dyDescent="0.25">
      <c r="A13" s="22" t="s">
        <v>100</v>
      </c>
      <c r="B13" s="22" t="s">
        <v>17</v>
      </c>
      <c r="C13" s="39">
        <v>68.680000000000007</v>
      </c>
      <c r="D13" s="39">
        <v>58</v>
      </c>
      <c r="E13" s="39">
        <v>54.01</v>
      </c>
      <c r="F13" s="39">
        <v>31.2</v>
      </c>
    </row>
    <row r="14" spans="1:6" x14ac:dyDescent="0.25">
      <c r="A14" s="22" t="s">
        <v>100</v>
      </c>
      <c r="B14" s="22" t="s">
        <v>18</v>
      </c>
      <c r="C14" s="39">
        <v>75.989999999999995</v>
      </c>
      <c r="D14" s="39">
        <v>63.94</v>
      </c>
      <c r="E14" s="39">
        <v>34.049999999999997</v>
      </c>
      <c r="F14" s="39">
        <v>24.93</v>
      </c>
    </row>
    <row r="15" spans="1:6" ht="15" customHeight="1" x14ac:dyDescent="0.25">
      <c r="A15" s="22" t="s">
        <v>93</v>
      </c>
      <c r="B15" s="22" t="s">
        <v>19</v>
      </c>
      <c r="C15" s="39">
        <v>76.88</v>
      </c>
      <c r="D15" s="39">
        <v>55.15</v>
      </c>
      <c r="E15" s="39">
        <v>55.38</v>
      </c>
      <c r="F15" s="39">
        <v>27.46</v>
      </c>
    </row>
    <row r="16" spans="1:6" ht="15" customHeight="1" x14ac:dyDescent="0.25">
      <c r="A16" s="22" t="s">
        <v>92</v>
      </c>
      <c r="B16" s="22" t="s">
        <v>20</v>
      </c>
      <c r="C16" s="39">
        <v>94.3</v>
      </c>
      <c r="D16" s="39">
        <v>72.87</v>
      </c>
      <c r="E16" s="39">
        <v>49.08</v>
      </c>
      <c r="F16" s="39">
        <v>34.07</v>
      </c>
    </row>
    <row r="17" spans="1:6" ht="15" customHeight="1" x14ac:dyDescent="0.25">
      <c r="A17" s="22" t="s">
        <v>93</v>
      </c>
      <c r="B17" s="22" t="s">
        <v>21</v>
      </c>
      <c r="C17" s="39">
        <v>72.77</v>
      </c>
      <c r="D17" s="39">
        <v>58.99</v>
      </c>
      <c r="E17" s="39">
        <v>60.47</v>
      </c>
      <c r="F17" s="39">
        <v>36.01</v>
      </c>
    </row>
    <row r="18" spans="1:6" ht="15" customHeight="1" x14ac:dyDescent="0.25">
      <c r="A18" s="22" t="s">
        <v>92</v>
      </c>
      <c r="B18" s="22" t="s">
        <v>22</v>
      </c>
      <c r="C18" s="39">
        <v>73.040000000000006</v>
      </c>
      <c r="D18" s="39">
        <v>54.51</v>
      </c>
      <c r="E18" s="39">
        <v>39.03</v>
      </c>
      <c r="F18" s="39">
        <v>25.68</v>
      </c>
    </row>
    <row r="19" spans="1:6" ht="15" customHeight="1" x14ac:dyDescent="0.25">
      <c r="A19" s="22" t="s">
        <v>93</v>
      </c>
      <c r="B19" s="22" t="s">
        <v>23</v>
      </c>
      <c r="C19" s="39">
        <v>86.84</v>
      </c>
      <c r="D19" s="39">
        <v>73.36</v>
      </c>
      <c r="E19" s="39">
        <v>70.09</v>
      </c>
      <c r="F19" s="39">
        <v>49.57</v>
      </c>
    </row>
    <row r="20" spans="1:6" ht="15" customHeight="1" x14ac:dyDescent="0.25">
      <c r="A20" s="22" t="s">
        <v>100</v>
      </c>
      <c r="B20" s="22" t="s">
        <v>24</v>
      </c>
      <c r="C20" s="39">
        <v>40.9</v>
      </c>
      <c r="D20" s="39">
        <v>35.64</v>
      </c>
      <c r="E20" s="39">
        <v>25.81</v>
      </c>
      <c r="F20" s="39">
        <v>15.9</v>
      </c>
    </row>
    <row r="21" spans="1:6" x14ac:dyDescent="0.25">
      <c r="A21" s="22" t="s">
        <v>100</v>
      </c>
      <c r="B21" s="22" t="s">
        <v>25</v>
      </c>
      <c r="C21" s="39">
        <v>72.05</v>
      </c>
      <c r="D21" s="39">
        <v>54.19</v>
      </c>
      <c r="E21" s="39">
        <v>56.99</v>
      </c>
      <c r="F21" s="39">
        <v>32.06</v>
      </c>
    </row>
    <row r="22" spans="1:6" ht="15" customHeight="1" x14ac:dyDescent="0.25">
      <c r="A22" s="22" t="s">
        <v>92</v>
      </c>
      <c r="B22" s="22" t="s">
        <v>26</v>
      </c>
      <c r="C22" s="39">
        <v>91.93</v>
      </c>
      <c r="D22" s="39">
        <v>83.92</v>
      </c>
      <c r="E22" s="39">
        <v>60.04</v>
      </c>
      <c r="F22" s="39">
        <v>41.17</v>
      </c>
    </row>
    <row r="23" spans="1:6" ht="15" customHeight="1" x14ac:dyDescent="0.25">
      <c r="A23" s="22" t="s">
        <v>93</v>
      </c>
      <c r="B23" s="22" t="s">
        <v>27</v>
      </c>
      <c r="C23" s="39">
        <v>98.19</v>
      </c>
      <c r="D23" s="39">
        <v>85.05</v>
      </c>
      <c r="E23" s="39">
        <v>89.76</v>
      </c>
      <c r="F23" s="39">
        <v>60.31</v>
      </c>
    </row>
    <row r="24" spans="1:6" ht="15" customHeight="1" x14ac:dyDescent="0.25">
      <c r="A24" s="22" t="s">
        <v>92</v>
      </c>
      <c r="B24" s="22" t="s">
        <v>28</v>
      </c>
      <c r="C24" s="39">
        <v>99.75</v>
      </c>
      <c r="D24" s="39">
        <v>90.32</v>
      </c>
      <c r="E24" s="39">
        <v>66.040000000000006</v>
      </c>
      <c r="F24" s="39">
        <v>50.18</v>
      </c>
    </row>
    <row r="25" spans="1:6" ht="15" customHeight="1" x14ac:dyDescent="0.25">
      <c r="A25" s="22" t="s">
        <v>93</v>
      </c>
      <c r="B25" s="22" t="s">
        <v>29</v>
      </c>
      <c r="C25" s="39">
        <v>87.46</v>
      </c>
      <c r="D25" s="39">
        <v>81.400000000000006</v>
      </c>
      <c r="E25" s="39">
        <v>82.44</v>
      </c>
      <c r="F25" s="39">
        <v>60.98</v>
      </c>
    </row>
    <row r="26" spans="1:6" x14ac:dyDescent="0.25">
      <c r="A26" s="22" t="s">
        <v>100</v>
      </c>
      <c r="B26" s="22" t="s">
        <v>30</v>
      </c>
      <c r="C26" s="39">
        <v>81.400000000000006</v>
      </c>
      <c r="D26" s="39">
        <v>72.12</v>
      </c>
      <c r="E26" s="39">
        <v>70.05</v>
      </c>
      <c r="F26" s="39">
        <v>54.09</v>
      </c>
    </row>
    <row r="27" spans="1:6" ht="15" customHeight="1" x14ac:dyDescent="0.25">
      <c r="A27" s="22" t="s">
        <v>92</v>
      </c>
      <c r="B27" s="22" t="s">
        <v>31</v>
      </c>
      <c r="C27" s="39">
        <v>60.84</v>
      </c>
      <c r="D27" s="39">
        <v>50.38</v>
      </c>
      <c r="E27" s="39">
        <v>32.56</v>
      </c>
      <c r="F27" s="39">
        <v>22.64</v>
      </c>
    </row>
    <row r="28" spans="1:6" ht="15" customHeight="1" x14ac:dyDescent="0.25">
      <c r="A28" s="22" t="s">
        <v>100</v>
      </c>
      <c r="B28" s="22" t="s">
        <v>32</v>
      </c>
      <c r="C28" s="39">
        <v>62.43</v>
      </c>
      <c r="D28" s="39">
        <v>57.97</v>
      </c>
      <c r="E28" s="39">
        <v>64.069999999999993</v>
      </c>
      <c r="F28" s="39">
        <v>46.09</v>
      </c>
    </row>
    <row r="29" spans="1:6" ht="15" customHeight="1" x14ac:dyDescent="0.25">
      <c r="A29" s="22" t="s">
        <v>93</v>
      </c>
      <c r="B29" s="22" t="s">
        <v>33</v>
      </c>
      <c r="C29" s="39">
        <v>73.989999999999995</v>
      </c>
      <c r="D29" s="39">
        <v>55.37</v>
      </c>
      <c r="E29" s="39">
        <v>43.27</v>
      </c>
      <c r="F29" s="39">
        <v>27.09</v>
      </c>
    </row>
    <row r="30" spans="1:6" ht="15" customHeight="1" x14ac:dyDescent="0.25">
      <c r="A30" s="22" t="s">
        <v>92</v>
      </c>
      <c r="B30" s="22" t="s">
        <v>34</v>
      </c>
      <c r="C30" s="39">
        <v>67.63</v>
      </c>
      <c r="D30" s="39">
        <v>51.4</v>
      </c>
      <c r="E30" s="39">
        <v>33.47</v>
      </c>
      <c r="F30" s="39">
        <v>23.55</v>
      </c>
    </row>
    <row r="31" spans="1:6" ht="15" customHeight="1" x14ac:dyDescent="0.25">
      <c r="A31" s="22" t="s">
        <v>92</v>
      </c>
      <c r="B31" s="22" t="s">
        <v>35</v>
      </c>
      <c r="C31" s="39">
        <v>80.14</v>
      </c>
      <c r="D31" s="39">
        <v>76.45</v>
      </c>
      <c r="E31" s="39">
        <v>64.44</v>
      </c>
      <c r="F31" s="39">
        <v>48.57</v>
      </c>
    </row>
    <row r="32" spans="1:6" x14ac:dyDescent="0.25">
      <c r="A32" s="22" t="s">
        <v>92</v>
      </c>
      <c r="B32" s="22" t="s">
        <v>36</v>
      </c>
      <c r="C32" s="39">
        <v>85.56</v>
      </c>
      <c r="D32" s="39">
        <v>73.55</v>
      </c>
      <c r="E32" s="39">
        <v>54.56</v>
      </c>
      <c r="F32" s="39">
        <v>40.22</v>
      </c>
    </row>
    <row r="33" spans="1:6" x14ac:dyDescent="0.25">
      <c r="A33" s="22" t="s">
        <v>93</v>
      </c>
      <c r="B33" s="22" t="s">
        <v>37</v>
      </c>
      <c r="C33" s="39">
        <v>57.8</v>
      </c>
      <c r="D33" s="39">
        <v>58.37</v>
      </c>
      <c r="E33" s="39">
        <v>45.78</v>
      </c>
      <c r="F33" s="39">
        <v>29.3</v>
      </c>
    </row>
    <row r="34" spans="1:6" x14ac:dyDescent="0.25">
      <c r="A34" s="22" t="s">
        <v>93</v>
      </c>
      <c r="B34" s="22" t="s">
        <v>38</v>
      </c>
      <c r="C34" s="39">
        <v>81.239999999999995</v>
      </c>
      <c r="D34" s="39">
        <v>75.430000000000007</v>
      </c>
      <c r="E34" s="39">
        <v>71.959999999999994</v>
      </c>
      <c r="F34" s="39">
        <v>50.09</v>
      </c>
    </row>
    <row r="35" spans="1:6" x14ac:dyDescent="0.25">
      <c r="A35" s="22" t="s">
        <v>93</v>
      </c>
      <c r="B35" s="22" t="s">
        <v>39</v>
      </c>
      <c r="C35" s="39">
        <v>71.22</v>
      </c>
      <c r="D35" s="39">
        <v>63.61</v>
      </c>
      <c r="E35" s="39">
        <v>72.13</v>
      </c>
      <c r="F35" s="39">
        <v>40.9</v>
      </c>
    </row>
    <row r="36" spans="1:6" x14ac:dyDescent="0.25">
      <c r="A36" s="22" t="s">
        <v>92</v>
      </c>
      <c r="B36" s="22" t="s">
        <v>40</v>
      </c>
      <c r="C36" s="39">
        <v>101.65</v>
      </c>
      <c r="D36" s="39">
        <v>88.87</v>
      </c>
      <c r="E36" s="39">
        <v>61.32</v>
      </c>
      <c r="F36" s="39">
        <v>48.99</v>
      </c>
    </row>
    <row r="37" spans="1:6" x14ac:dyDescent="0.25">
      <c r="A37" s="22" t="s">
        <v>93</v>
      </c>
      <c r="B37" s="22" t="s">
        <v>41</v>
      </c>
      <c r="C37" s="39">
        <v>76.459999999999994</v>
      </c>
      <c r="D37" s="39">
        <v>59.14</v>
      </c>
      <c r="E37" s="39">
        <v>60.95</v>
      </c>
      <c r="F37" s="39">
        <v>33.729999999999997</v>
      </c>
    </row>
    <row r="38" spans="1:6" x14ac:dyDescent="0.25">
      <c r="A38" s="22" t="s">
        <v>92</v>
      </c>
      <c r="B38" s="22" t="s">
        <v>42</v>
      </c>
      <c r="C38" s="39">
        <v>91.72</v>
      </c>
      <c r="D38" s="39">
        <v>83.38</v>
      </c>
      <c r="E38" s="39">
        <v>60.6</v>
      </c>
      <c r="F38" s="39">
        <v>49.03</v>
      </c>
    </row>
    <row r="39" spans="1:6" x14ac:dyDescent="0.25">
      <c r="A39" s="22" t="s">
        <v>93</v>
      </c>
      <c r="B39" s="22" t="s">
        <v>43</v>
      </c>
      <c r="C39" s="39">
        <v>69.13</v>
      </c>
      <c r="D39" s="39">
        <v>61.91</v>
      </c>
      <c r="E39" s="39">
        <v>68.069999999999993</v>
      </c>
      <c r="F39" s="39">
        <v>43.47</v>
      </c>
    </row>
    <row r="40" spans="1:6" x14ac:dyDescent="0.25">
      <c r="A40" s="22" t="s">
        <v>100</v>
      </c>
      <c r="B40" s="22" t="s">
        <v>44</v>
      </c>
      <c r="C40" s="39">
        <v>85.34</v>
      </c>
      <c r="D40" s="39">
        <v>77.209999999999994</v>
      </c>
      <c r="E40" s="39">
        <v>68.97</v>
      </c>
      <c r="F40" s="39">
        <v>43.88</v>
      </c>
    </row>
    <row r="41" spans="1:6" x14ac:dyDescent="0.25">
      <c r="A41" s="22" t="s">
        <v>93</v>
      </c>
      <c r="B41" s="22" t="s">
        <v>45</v>
      </c>
      <c r="C41" s="39">
        <v>90.21</v>
      </c>
      <c r="D41" s="39">
        <v>75.849999999999994</v>
      </c>
      <c r="E41" s="39">
        <v>61.07</v>
      </c>
      <c r="F41" s="39">
        <v>46.71</v>
      </c>
    </row>
    <row r="42" spans="1:6" x14ac:dyDescent="0.25">
      <c r="A42" s="22" t="s">
        <v>92</v>
      </c>
      <c r="B42" s="22" t="s">
        <v>46</v>
      </c>
      <c r="C42" s="39">
        <v>84.12</v>
      </c>
      <c r="D42" s="39">
        <v>75.75</v>
      </c>
      <c r="E42" s="39">
        <v>54.62</v>
      </c>
      <c r="F42" s="39">
        <v>41.02</v>
      </c>
    </row>
    <row r="43" spans="1:6" x14ac:dyDescent="0.25">
      <c r="A43" s="22" t="s">
        <v>92</v>
      </c>
      <c r="B43" s="22" t="s">
        <v>47</v>
      </c>
      <c r="C43" s="39">
        <v>92.57</v>
      </c>
      <c r="D43" s="39">
        <v>79.63</v>
      </c>
      <c r="E43" s="39">
        <v>66.87</v>
      </c>
      <c r="F43" s="39">
        <v>59.79</v>
      </c>
    </row>
    <row r="44" spans="1:6" x14ac:dyDescent="0.25">
      <c r="A44" s="22" t="s">
        <v>100</v>
      </c>
      <c r="B44" s="22" t="s">
        <v>48</v>
      </c>
      <c r="C44" s="39">
        <v>59.28</v>
      </c>
      <c r="D44" s="39">
        <v>48.77</v>
      </c>
      <c r="E44" s="39">
        <v>41.91</v>
      </c>
      <c r="F44" s="39">
        <v>25.77</v>
      </c>
    </row>
    <row r="45" spans="1:6" x14ac:dyDescent="0.25">
      <c r="A45" s="22" t="s">
        <v>100</v>
      </c>
      <c r="B45" s="22" t="s">
        <v>49</v>
      </c>
      <c r="C45" s="39">
        <v>76.84</v>
      </c>
      <c r="D45" s="39">
        <v>69.959999999999994</v>
      </c>
      <c r="E45" s="39">
        <v>52.69</v>
      </c>
      <c r="F45" s="39">
        <v>42.17</v>
      </c>
    </row>
    <row r="46" spans="1:6" x14ac:dyDescent="0.25">
      <c r="A46" s="22" t="s">
        <v>93</v>
      </c>
      <c r="B46" s="22" t="s">
        <v>50</v>
      </c>
      <c r="C46" s="39">
        <v>98.26</v>
      </c>
      <c r="D46" s="39">
        <v>81.61</v>
      </c>
      <c r="E46" s="39">
        <v>94.06</v>
      </c>
      <c r="F46" s="39">
        <v>52.89</v>
      </c>
    </row>
    <row r="47" spans="1:6" x14ac:dyDescent="0.25">
      <c r="A47" s="22" t="s">
        <v>92</v>
      </c>
      <c r="B47" s="22" t="s">
        <v>51</v>
      </c>
      <c r="C47" s="39">
        <v>93.47</v>
      </c>
      <c r="D47" s="39">
        <v>86.46</v>
      </c>
      <c r="E47" s="39">
        <v>56.97</v>
      </c>
      <c r="F47" s="39">
        <v>46.87</v>
      </c>
    </row>
    <row r="48" spans="1:6" x14ac:dyDescent="0.25">
      <c r="A48" s="22" t="s">
        <v>100</v>
      </c>
      <c r="B48" s="22" t="s">
        <v>52</v>
      </c>
      <c r="C48" s="39">
        <v>100.92</v>
      </c>
      <c r="D48" s="39">
        <v>96.3</v>
      </c>
      <c r="E48" s="39">
        <v>89.02</v>
      </c>
      <c r="F48" s="39">
        <v>58.28</v>
      </c>
    </row>
    <row r="49" spans="1:6" x14ac:dyDescent="0.25">
      <c r="A49" s="22" t="s">
        <v>93</v>
      </c>
      <c r="B49" s="22" t="s">
        <v>53</v>
      </c>
      <c r="C49" s="39">
        <v>74.39</v>
      </c>
      <c r="D49" s="39">
        <v>67.62</v>
      </c>
      <c r="E49" s="39">
        <v>58.16</v>
      </c>
      <c r="F49" s="39">
        <v>37.07</v>
      </c>
    </row>
    <row r="50" spans="1:6" x14ac:dyDescent="0.25">
      <c r="A50" s="22" t="s">
        <v>100</v>
      </c>
      <c r="B50" s="22" t="s">
        <v>54</v>
      </c>
      <c r="C50" s="39">
        <v>93.38</v>
      </c>
      <c r="D50" s="39">
        <v>81.33</v>
      </c>
      <c r="E50" s="39">
        <v>85.68</v>
      </c>
      <c r="F50" s="39">
        <v>52.28</v>
      </c>
    </row>
    <row r="51" spans="1:6" x14ac:dyDescent="0.25">
      <c r="A51" s="22" t="s">
        <v>100</v>
      </c>
      <c r="B51" s="22" t="s">
        <v>55</v>
      </c>
      <c r="C51" s="39">
        <v>89.89</v>
      </c>
      <c r="D51" s="39">
        <v>75.23</v>
      </c>
      <c r="E51" s="39">
        <v>60.64</v>
      </c>
      <c r="F51" s="39">
        <v>47.71</v>
      </c>
    </row>
    <row r="52" spans="1:6" x14ac:dyDescent="0.25">
      <c r="A52" s="22" t="s">
        <v>93</v>
      </c>
      <c r="B52" s="22" t="s">
        <v>56</v>
      </c>
      <c r="C52" s="39">
        <v>96.46</v>
      </c>
      <c r="D52" s="39">
        <v>86.64</v>
      </c>
      <c r="E52" s="39">
        <v>89.08</v>
      </c>
      <c r="F52" s="39">
        <v>64.95</v>
      </c>
    </row>
    <row r="53" spans="1:6" x14ac:dyDescent="0.25">
      <c r="A53" s="22" t="s">
        <v>93</v>
      </c>
      <c r="B53" s="22" t="s">
        <v>57</v>
      </c>
      <c r="C53" s="39">
        <v>74.05</v>
      </c>
      <c r="D53" s="39">
        <v>74.650000000000006</v>
      </c>
      <c r="E53" s="39">
        <v>56.08</v>
      </c>
      <c r="F53" s="39">
        <v>44.32</v>
      </c>
    </row>
    <row r="54" spans="1:6" x14ac:dyDescent="0.25">
      <c r="A54" s="22" t="s">
        <v>100</v>
      </c>
      <c r="B54" s="22" t="s">
        <v>58</v>
      </c>
      <c r="C54" s="39">
        <v>81.709999999999994</v>
      </c>
      <c r="D54" s="39">
        <v>70.42</v>
      </c>
      <c r="E54" s="39">
        <v>72.34</v>
      </c>
      <c r="F54" s="39">
        <v>48.75</v>
      </c>
    </row>
    <row r="55" spans="1:6" x14ac:dyDescent="0.25">
      <c r="A55" s="22" t="s">
        <v>100</v>
      </c>
      <c r="B55" s="22" t="s">
        <v>59</v>
      </c>
      <c r="C55" s="39">
        <v>68.36</v>
      </c>
      <c r="D55" s="39">
        <v>63.48</v>
      </c>
      <c r="E55" s="39">
        <v>64.38</v>
      </c>
      <c r="F55" s="39">
        <v>43.52</v>
      </c>
    </row>
    <row r="56" spans="1:6" x14ac:dyDescent="0.25">
      <c r="A56" s="22" t="s">
        <v>100</v>
      </c>
      <c r="B56" s="22" t="s">
        <v>60</v>
      </c>
      <c r="C56" s="39">
        <v>68.05</v>
      </c>
      <c r="D56" s="39">
        <v>55.43</v>
      </c>
      <c r="E56" s="39">
        <v>44.98</v>
      </c>
      <c r="F56" s="39">
        <v>30.86</v>
      </c>
    </row>
    <row r="57" spans="1:6" x14ac:dyDescent="0.25">
      <c r="A57" s="22" t="s">
        <v>100</v>
      </c>
      <c r="B57" s="22" t="s">
        <v>61</v>
      </c>
      <c r="C57" s="39">
        <v>63.29</v>
      </c>
      <c r="D57" s="39">
        <v>52.96</v>
      </c>
      <c r="E57" s="39">
        <v>44.73</v>
      </c>
      <c r="F57" s="39">
        <v>29.41</v>
      </c>
    </row>
    <row r="58" spans="1:6" x14ac:dyDescent="0.25">
      <c r="A58" s="22" t="s">
        <v>93</v>
      </c>
      <c r="B58" s="22" t="s">
        <v>62</v>
      </c>
      <c r="C58" s="39">
        <v>66.349999999999994</v>
      </c>
      <c r="D58" s="39">
        <v>50</v>
      </c>
      <c r="E58" s="39">
        <v>50</v>
      </c>
      <c r="F58" s="39">
        <v>28.46</v>
      </c>
    </row>
    <row r="59" spans="1:6" x14ac:dyDescent="0.25">
      <c r="A59" s="22" t="s">
        <v>100</v>
      </c>
      <c r="B59" s="22" t="s">
        <v>63</v>
      </c>
      <c r="C59" s="39">
        <v>93.08</v>
      </c>
      <c r="D59" s="39">
        <v>84.2</v>
      </c>
      <c r="E59" s="39">
        <v>70.75</v>
      </c>
      <c r="F59" s="39">
        <v>42.51</v>
      </c>
    </row>
    <row r="60" spans="1:6" x14ac:dyDescent="0.25">
      <c r="A60" s="22" t="s">
        <v>93</v>
      </c>
      <c r="B60" s="22" t="s">
        <v>64</v>
      </c>
      <c r="C60" s="39">
        <v>115.54</v>
      </c>
      <c r="D60" s="39">
        <v>98.49</v>
      </c>
      <c r="E60" s="39">
        <v>94.75</v>
      </c>
      <c r="F60" s="39">
        <v>62.9</v>
      </c>
    </row>
    <row r="61" spans="1:6" x14ac:dyDescent="0.25">
      <c r="A61" s="22" t="s">
        <v>100</v>
      </c>
      <c r="B61" s="22" t="s">
        <v>65</v>
      </c>
      <c r="C61" s="39">
        <v>96.25</v>
      </c>
      <c r="D61" s="39">
        <v>91.01</v>
      </c>
      <c r="E61" s="39">
        <v>94.44</v>
      </c>
      <c r="F61" s="39">
        <v>67.260000000000005</v>
      </c>
    </row>
    <row r="62" spans="1:6" x14ac:dyDescent="0.25">
      <c r="A62" s="22" t="s">
        <v>93</v>
      </c>
      <c r="B62" s="22" t="s">
        <v>66</v>
      </c>
      <c r="C62" s="39">
        <v>84.01</v>
      </c>
      <c r="D62" s="39">
        <v>65.58</v>
      </c>
      <c r="E62" s="39">
        <v>69.540000000000006</v>
      </c>
      <c r="F62" s="39">
        <v>42.64</v>
      </c>
    </row>
    <row r="63" spans="1:6" x14ac:dyDescent="0.25">
      <c r="A63" s="22" t="s">
        <v>92</v>
      </c>
      <c r="B63" s="22" t="s">
        <v>67</v>
      </c>
      <c r="C63" s="39">
        <v>70.239999999999995</v>
      </c>
      <c r="D63" s="39">
        <v>60.49</v>
      </c>
      <c r="E63" s="39">
        <v>30.95</v>
      </c>
      <c r="F63" s="39">
        <v>19.350000000000001</v>
      </c>
    </row>
    <row r="64" spans="1:6" x14ac:dyDescent="0.25">
      <c r="A64" s="22" t="s">
        <v>92</v>
      </c>
      <c r="B64" s="22" t="s">
        <v>68</v>
      </c>
      <c r="C64" s="39">
        <v>83.17</v>
      </c>
      <c r="D64" s="39">
        <v>66.47</v>
      </c>
      <c r="E64" s="39">
        <v>45.9</v>
      </c>
      <c r="F64" s="39">
        <v>31.33</v>
      </c>
    </row>
    <row r="65" spans="1:6" x14ac:dyDescent="0.25">
      <c r="A65" s="22" t="s">
        <v>92</v>
      </c>
      <c r="B65" s="22" t="s">
        <v>69</v>
      </c>
      <c r="C65" s="39">
        <v>94.26</v>
      </c>
      <c r="D65" s="39">
        <v>81.28</v>
      </c>
      <c r="E65" s="39">
        <v>59.6</v>
      </c>
      <c r="F65" s="39">
        <v>46.42</v>
      </c>
    </row>
    <row r="66" spans="1:6" x14ac:dyDescent="0.25">
      <c r="A66" s="22" t="s">
        <v>100</v>
      </c>
      <c r="B66" s="22" t="s">
        <v>70</v>
      </c>
      <c r="C66" s="39">
        <v>85.26</v>
      </c>
      <c r="D66" s="39">
        <v>78.3</v>
      </c>
      <c r="E66" s="39">
        <v>80.349999999999994</v>
      </c>
      <c r="F66" s="39">
        <v>55.36</v>
      </c>
    </row>
    <row r="67" spans="1:6" x14ac:dyDescent="0.25">
      <c r="A67" s="22" t="s">
        <v>100</v>
      </c>
      <c r="B67" s="22" t="s">
        <v>71</v>
      </c>
      <c r="C67" s="39">
        <v>58.99</v>
      </c>
      <c r="D67" s="39">
        <v>48.95</v>
      </c>
      <c r="E67" s="39">
        <v>50.84</v>
      </c>
      <c r="F67" s="39">
        <v>28.41</v>
      </c>
    </row>
    <row r="68" spans="1:6" x14ac:dyDescent="0.25">
      <c r="A68" s="22" t="s">
        <v>93</v>
      </c>
      <c r="B68" s="22" t="s">
        <v>72</v>
      </c>
      <c r="C68" s="39">
        <v>92.41</v>
      </c>
      <c r="D68" s="39">
        <v>79.41</v>
      </c>
      <c r="E68" s="39">
        <v>84.03</v>
      </c>
      <c r="F68" s="39">
        <v>49.1</v>
      </c>
    </row>
    <row r="69" spans="1:6" x14ac:dyDescent="0.25">
      <c r="A69" s="22" t="s">
        <v>100</v>
      </c>
      <c r="B69" s="22" t="s">
        <v>73</v>
      </c>
      <c r="C69" s="39">
        <v>72.78</v>
      </c>
      <c r="D69" s="39">
        <v>57.71</v>
      </c>
      <c r="E69" s="39">
        <v>51.78</v>
      </c>
      <c r="F69" s="39">
        <v>30.44</v>
      </c>
    </row>
    <row r="70" spans="1:6" x14ac:dyDescent="0.25">
      <c r="A70" s="22" t="s">
        <v>100</v>
      </c>
      <c r="B70" s="22" t="s">
        <v>74</v>
      </c>
      <c r="C70" s="39">
        <v>80.58</v>
      </c>
      <c r="D70" s="39">
        <v>75.290000000000006</v>
      </c>
      <c r="E70" s="39">
        <v>62.28</v>
      </c>
      <c r="F70" s="39">
        <v>46.55</v>
      </c>
    </row>
    <row r="71" spans="1:6" x14ac:dyDescent="0.25">
      <c r="A71" s="22" t="s">
        <v>92</v>
      </c>
      <c r="B71" s="22" t="s">
        <v>75</v>
      </c>
      <c r="C71" s="39">
        <v>69.45</v>
      </c>
      <c r="D71" s="39">
        <v>52.4</v>
      </c>
      <c r="E71" s="39">
        <v>35.450000000000003</v>
      </c>
      <c r="F71" s="39">
        <v>23.87</v>
      </c>
    </row>
    <row r="72" spans="1:6" x14ac:dyDescent="0.25">
      <c r="A72" s="22" t="s">
        <v>100</v>
      </c>
      <c r="B72" s="22" t="s">
        <v>76</v>
      </c>
      <c r="C72" s="39">
        <v>66.23</v>
      </c>
      <c r="D72" s="39">
        <v>55.43</v>
      </c>
      <c r="E72" s="39">
        <v>53.98</v>
      </c>
      <c r="F72" s="39">
        <v>34.299999999999997</v>
      </c>
    </row>
    <row r="73" spans="1:6" x14ac:dyDescent="0.25">
      <c r="A73" s="22" t="s">
        <v>93</v>
      </c>
      <c r="B73" s="22" t="s">
        <v>77</v>
      </c>
      <c r="C73" s="39">
        <v>75.28</v>
      </c>
      <c r="D73" s="39">
        <v>63.24</v>
      </c>
      <c r="E73" s="39">
        <v>64.650000000000006</v>
      </c>
      <c r="F73" s="39">
        <v>45.3</v>
      </c>
    </row>
    <row r="74" spans="1:6" x14ac:dyDescent="0.25">
      <c r="A74" s="22" t="s">
        <v>92</v>
      </c>
      <c r="B74" s="22" t="s">
        <v>78</v>
      </c>
      <c r="C74" s="39">
        <v>81.73</v>
      </c>
      <c r="D74" s="39">
        <v>74.36</v>
      </c>
      <c r="E74" s="39">
        <v>57.59</v>
      </c>
      <c r="F74" s="39">
        <v>44.25</v>
      </c>
    </row>
    <row r="75" spans="1:6" x14ac:dyDescent="0.25">
      <c r="A75" s="22" t="s">
        <v>92</v>
      </c>
      <c r="B75" s="22" t="s">
        <v>79</v>
      </c>
      <c r="C75" s="39">
        <v>72.87</v>
      </c>
      <c r="D75" s="39">
        <v>54.64</v>
      </c>
      <c r="E75" s="39">
        <v>43.84</v>
      </c>
      <c r="F75" s="39">
        <v>29.63</v>
      </c>
    </row>
    <row r="76" spans="1:6" x14ac:dyDescent="0.25">
      <c r="A76" s="22" t="s">
        <v>100</v>
      </c>
      <c r="B76" s="22" t="s">
        <v>80</v>
      </c>
      <c r="C76" s="39">
        <v>93.22</v>
      </c>
      <c r="D76" s="39">
        <v>91.9</v>
      </c>
      <c r="E76" s="39">
        <v>73.75</v>
      </c>
      <c r="F76" s="39">
        <v>59.24</v>
      </c>
    </row>
    <row r="77" spans="1:6" x14ac:dyDescent="0.25">
      <c r="A77" s="22" t="s">
        <v>100</v>
      </c>
      <c r="B77" s="22" t="s">
        <v>81</v>
      </c>
      <c r="C77" s="39">
        <v>94.38</v>
      </c>
      <c r="D77" s="39">
        <v>83.76</v>
      </c>
      <c r="E77" s="39">
        <v>73.78</v>
      </c>
      <c r="F77" s="39">
        <v>56.37</v>
      </c>
    </row>
    <row r="78" spans="1:6" x14ac:dyDescent="0.25">
      <c r="A78" s="22" t="s">
        <v>92</v>
      </c>
      <c r="B78" s="22" t="s">
        <v>82</v>
      </c>
      <c r="C78" s="39">
        <v>72.63</v>
      </c>
      <c r="D78" s="39">
        <v>55.76</v>
      </c>
      <c r="E78" s="39">
        <v>46</v>
      </c>
      <c r="F78" s="39">
        <v>29.96</v>
      </c>
    </row>
    <row r="79" spans="1:6" x14ac:dyDescent="0.25">
      <c r="A79" s="22" t="s">
        <v>92</v>
      </c>
      <c r="B79" s="22" t="s">
        <v>83</v>
      </c>
      <c r="C79" s="39">
        <v>75.22</v>
      </c>
      <c r="D79" s="39">
        <v>61.72</v>
      </c>
      <c r="E79" s="39">
        <v>43.83</v>
      </c>
      <c r="F79" s="39">
        <v>30.94</v>
      </c>
    </row>
    <row r="80" spans="1:6" x14ac:dyDescent="0.25">
      <c r="A80" s="82" t="s">
        <v>103</v>
      </c>
      <c r="B80" s="82"/>
      <c r="C80" s="40">
        <v>73.2</v>
      </c>
      <c r="D80" s="40">
        <v>59.31</v>
      </c>
      <c r="E80" s="40">
        <v>57.7</v>
      </c>
      <c r="F80" s="40">
        <v>35.159999999999997</v>
      </c>
    </row>
    <row r="83" spans="1:1" x14ac:dyDescent="0.25">
      <c r="A83" s="32" t="s">
        <v>106</v>
      </c>
    </row>
    <row r="84" spans="1:1" x14ac:dyDescent="0.25">
      <c r="A84" s="32" t="s">
        <v>107</v>
      </c>
    </row>
    <row r="85" spans="1:1" x14ac:dyDescent="0.25">
      <c r="A85" s="33" t="s">
        <v>104</v>
      </c>
    </row>
    <row r="86" spans="1:1" x14ac:dyDescent="0.25">
      <c r="A86" s="33" t="s">
        <v>109</v>
      </c>
    </row>
    <row r="87" spans="1:1" x14ac:dyDescent="0.25">
      <c r="A87" s="41" t="s">
        <v>164</v>
      </c>
    </row>
    <row r="88" spans="1:1" x14ac:dyDescent="0.25">
      <c r="A88" s="34" t="s">
        <v>108</v>
      </c>
    </row>
  </sheetData>
  <autoFilter ref="B1:B88"/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52" workbookViewId="0">
      <selection activeCell="O85" sqref="O85"/>
    </sheetView>
  </sheetViews>
  <sheetFormatPr defaultRowHeight="15" x14ac:dyDescent="0.25"/>
  <cols>
    <col min="1" max="1" width="18.140625" style="42" customWidth="1"/>
    <col min="2" max="2" width="23.85546875" style="42" bestFit="1" customWidth="1"/>
    <col min="3" max="11" width="13" style="42" customWidth="1"/>
    <col min="12" max="12" width="10.140625" style="42" customWidth="1"/>
    <col min="13" max="16" width="14.28515625" style="42" customWidth="1"/>
    <col min="17" max="16384" width="9.140625" style="42"/>
  </cols>
  <sheetData>
    <row r="1" spans="1:16" ht="59.25" customHeight="1" x14ac:dyDescent="0.25">
      <c r="A1" s="43" t="s">
        <v>0</v>
      </c>
      <c r="B1" s="43" t="s">
        <v>1</v>
      </c>
      <c r="C1" s="45" t="s">
        <v>137</v>
      </c>
      <c r="D1" s="45" t="s">
        <v>145</v>
      </c>
      <c r="E1" s="45" t="s">
        <v>139</v>
      </c>
      <c r="F1" s="45" t="s">
        <v>141</v>
      </c>
      <c r="G1" s="45" t="s">
        <v>143</v>
      </c>
      <c r="H1" s="45" t="s">
        <v>153</v>
      </c>
      <c r="I1" s="45" t="s">
        <v>147</v>
      </c>
      <c r="J1" s="45" t="s">
        <v>149</v>
      </c>
      <c r="K1" s="45" t="s">
        <v>151</v>
      </c>
      <c r="L1" s="45" t="s">
        <v>155</v>
      </c>
      <c r="M1" s="45" t="s">
        <v>169</v>
      </c>
      <c r="N1" s="45" t="s">
        <v>170</v>
      </c>
      <c r="O1" s="45" t="s">
        <v>171</v>
      </c>
      <c r="P1" s="58" t="s">
        <v>172</v>
      </c>
    </row>
    <row r="2" spans="1:16" x14ac:dyDescent="0.25">
      <c r="A2" s="2" t="s">
        <v>2</v>
      </c>
      <c r="B2" s="2" t="s">
        <v>6</v>
      </c>
      <c r="C2" s="7">
        <f>'Cobertura Rotina &lt; 2 anos'!F2</f>
        <v>0.99762470308788587</v>
      </c>
      <c r="D2" s="7">
        <f>'Cobertura Rotina &lt; 2 anos'!N2</f>
        <v>0.85510688836104509</v>
      </c>
      <c r="E2" s="7">
        <f>'Cobertura Rotina &lt; 2 anos'!H2</f>
        <v>0.90071258907363416</v>
      </c>
      <c r="F2" s="7">
        <f>'Cobertura Rotina &lt; 2 anos'!J2</f>
        <v>0.90641330166270773</v>
      </c>
      <c r="G2" s="7">
        <f>'Cobertura Rotina &lt; 2 anos'!L2</f>
        <v>0.87790973871733957</v>
      </c>
      <c r="H2" s="7">
        <f>'Cobertura Rotina &lt; 2 anos'!V2</f>
        <v>0.98052256532066495</v>
      </c>
      <c r="I2" s="7">
        <f>'Cobertura Rotina &lt; 2 anos'!P2</f>
        <v>0.74679334916864604</v>
      </c>
      <c r="J2" s="7">
        <f>'Cobertura Rotina &lt; 2 anos'!R2</f>
        <v>0.76389548693586695</v>
      </c>
      <c r="K2" s="7">
        <f>'Cobertura Rotina &lt; 2 anos'!T2</f>
        <v>0.90071258907363416</v>
      </c>
      <c r="L2" s="7">
        <f>'Cobertura Rotina &lt; 2 anos'!X2</f>
        <v>0.86650831353919233</v>
      </c>
      <c r="M2" s="2">
        <f t="shared" ref="M2:M33" si="0">COUNTIF(C2:D2,"&gt;=0,9")</f>
        <v>1</v>
      </c>
      <c r="N2" s="2">
        <f t="shared" ref="N2:N33" si="1">COUNTIFS(E2:L2,"&gt;=0,95")</f>
        <v>1</v>
      </c>
      <c r="O2" s="2">
        <f>SUM(M2:N2)</f>
        <v>2</v>
      </c>
      <c r="P2" s="2">
        <f>COUNTIF(E2:H2,"&gt;=0,95")</f>
        <v>1</v>
      </c>
    </row>
    <row r="3" spans="1:16" x14ac:dyDescent="0.25">
      <c r="A3" s="2" t="s">
        <v>3</v>
      </c>
      <c r="B3" s="2" t="s">
        <v>7</v>
      </c>
      <c r="C3" s="7">
        <f>'Cobertura Rotina &lt; 2 anos'!F3</f>
        <v>0.61499999999999999</v>
      </c>
      <c r="D3" s="7">
        <f>'Cobertura Rotina &lt; 2 anos'!N3</f>
        <v>0.86999999999999988</v>
      </c>
      <c r="E3" s="7">
        <f>'Cobertura Rotina &lt; 2 anos'!H3</f>
        <v>0.86999999999999988</v>
      </c>
      <c r="F3" s="7">
        <f>'Cobertura Rotina &lt; 2 anos'!J3</f>
        <v>0.86999999999999988</v>
      </c>
      <c r="G3" s="7">
        <f>'Cobertura Rotina &lt; 2 anos'!L3</f>
        <v>0.8849999999999999</v>
      </c>
      <c r="H3" s="7">
        <f>'Cobertura Rotina &lt; 2 anos'!V3</f>
        <v>1.125</v>
      </c>
      <c r="I3" s="7">
        <f>'Cobertura Rotina &lt; 2 anos'!P3</f>
        <v>0.80999999999999994</v>
      </c>
      <c r="J3" s="7">
        <f>'Cobertura Rotina &lt; 2 anos'!R3</f>
        <v>0.73499999999999999</v>
      </c>
      <c r="K3" s="7">
        <f>'Cobertura Rotina &lt; 2 anos'!T3</f>
        <v>1.0499999999999998</v>
      </c>
      <c r="L3" s="7">
        <f>'Cobertura Rotina &lt; 2 anos'!X3</f>
        <v>0.86999999999999988</v>
      </c>
      <c r="M3" s="2">
        <f t="shared" si="0"/>
        <v>0</v>
      </c>
      <c r="N3" s="2">
        <f t="shared" si="1"/>
        <v>2</v>
      </c>
      <c r="O3" s="2">
        <f t="shared" ref="O3:O66" si="2">SUM(M3:N3)</f>
        <v>2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7">
        <f>'Cobertura Rotina &lt; 2 anos'!F4</f>
        <v>0.82</v>
      </c>
      <c r="D4" s="7">
        <f>'Cobertura Rotina &lt; 2 anos'!N4</f>
        <v>1.18</v>
      </c>
      <c r="E4" s="7">
        <f>'Cobertura Rotina &lt; 2 anos'!H4</f>
        <v>1.18</v>
      </c>
      <c r="F4" s="7">
        <f>'Cobertura Rotina &lt; 2 anos'!J4</f>
        <v>1.1599999999999999</v>
      </c>
      <c r="G4" s="7">
        <f>'Cobertura Rotina &lt; 2 anos'!L4</f>
        <v>1.22</v>
      </c>
      <c r="H4" s="7">
        <f>'Cobertura Rotina &lt; 2 anos'!V4</f>
        <v>1.32</v>
      </c>
      <c r="I4" s="7">
        <f>'Cobertura Rotina &lt; 2 anos'!P4</f>
        <v>1.1599999999999999</v>
      </c>
      <c r="J4" s="7">
        <f>'Cobertura Rotina &lt; 2 anos'!R4</f>
        <v>1</v>
      </c>
      <c r="K4" s="7">
        <f>'Cobertura Rotina &lt; 2 anos'!T4</f>
        <v>1.28</v>
      </c>
      <c r="L4" s="7">
        <f>'Cobertura Rotina &lt; 2 anos'!X4</f>
        <v>1.1200000000000001</v>
      </c>
      <c r="M4" s="2">
        <f t="shared" si="0"/>
        <v>1</v>
      </c>
      <c r="N4" s="2">
        <f t="shared" si="1"/>
        <v>8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7">
        <f>'Cobertura Rotina &lt; 2 anos'!F5</f>
        <v>0.61574344023323624</v>
      </c>
      <c r="D5" s="7">
        <f>'Cobertura Rotina &lt; 2 anos'!N5</f>
        <v>0.94460641399416911</v>
      </c>
      <c r="E5" s="7">
        <f>'Cobertura Rotina &lt; 2 anos'!H5</f>
        <v>0.95160349854227411</v>
      </c>
      <c r="F5" s="7">
        <f>'Cobertura Rotina &lt; 2 anos'!J5</f>
        <v>0.93760932944606423</v>
      </c>
      <c r="G5" s="7">
        <f>'Cobertura Rotina &lt; 2 anos'!L5</f>
        <v>0.96559766763848398</v>
      </c>
      <c r="H5" s="7">
        <f>'Cobertura Rotina &lt; 2 anos'!V5</f>
        <v>0.91661807580174937</v>
      </c>
      <c r="I5" s="7">
        <f>'Cobertura Rotina &lt; 2 anos'!P5</f>
        <v>0.87463556851311963</v>
      </c>
      <c r="J5" s="7">
        <f>'Cobertura Rotina &lt; 2 anos'!R5</f>
        <v>0.84664723032069977</v>
      </c>
      <c r="K5" s="7">
        <f>'Cobertura Rotina &lt; 2 anos'!T5</f>
        <v>0.97959183673469397</v>
      </c>
      <c r="L5" s="7">
        <f>'Cobertura Rotina &lt; 2 anos'!X5</f>
        <v>0.90262390670553938</v>
      </c>
      <c r="M5" s="2">
        <f t="shared" si="0"/>
        <v>1</v>
      </c>
      <c r="N5" s="2">
        <f t="shared" si="1"/>
        <v>3</v>
      </c>
      <c r="O5" s="2">
        <f t="shared" si="2"/>
        <v>4</v>
      </c>
      <c r="P5" s="2">
        <f t="shared" si="3"/>
        <v>2</v>
      </c>
    </row>
    <row r="6" spans="1:16" x14ac:dyDescent="0.25">
      <c r="A6" s="2" t="s">
        <v>5</v>
      </c>
      <c r="B6" s="2" t="s">
        <v>10</v>
      </c>
      <c r="C6" s="7">
        <f>'Cobertura Rotina &lt; 2 anos'!F6</f>
        <v>0.63884892086330936</v>
      </c>
      <c r="D6" s="7">
        <f>'Cobertura Rotina &lt; 2 anos'!N6</f>
        <v>0.91510791366906463</v>
      </c>
      <c r="E6" s="7">
        <f>'Cobertura Rotina &lt; 2 anos'!H6</f>
        <v>0.60431654676258983</v>
      </c>
      <c r="F6" s="7">
        <f>'Cobertura Rotina &lt; 2 anos'!J6</f>
        <v>0.60431654676258983</v>
      </c>
      <c r="G6" s="7">
        <f>'Cobertura Rotina &lt; 2 anos'!L6</f>
        <v>0.93237410071942439</v>
      </c>
      <c r="H6" s="7">
        <f>'Cobertura Rotina &lt; 2 anos'!V6</f>
        <v>0.75971223021582723</v>
      </c>
      <c r="I6" s="7">
        <f>'Cobertura Rotina &lt; 2 anos'!P6</f>
        <v>0.69064748201438841</v>
      </c>
      <c r="J6" s="7">
        <f>'Cobertura Rotina &lt; 2 anos'!R6</f>
        <v>0.8115107913669064</v>
      </c>
      <c r="K6" s="7">
        <f>'Cobertura Rotina &lt; 2 anos'!T6</f>
        <v>0.82877697841726616</v>
      </c>
      <c r="L6" s="7">
        <f>'Cobertura Rotina &lt; 2 anos'!X6</f>
        <v>0.91510791366906463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7">
        <f>'Cobertura Rotina &lt; 2 anos'!F7</f>
        <v>0.45148514851485155</v>
      </c>
      <c r="D7" s="7">
        <f>'Cobertura Rotina &lt; 2 anos'!N7</f>
        <v>0.7841584158415843</v>
      </c>
      <c r="E7" s="7">
        <f>'Cobertura Rotina &lt; 2 anos'!H7</f>
        <v>0.61782178217821793</v>
      </c>
      <c r="F7" s="7">
        <f>'Cobertura Rotina &lt; 2 anos'!J7</f>
        <v>0.61782178217821793</v>
      </c>
      <c r="G7" s="7">
        <f>'Cobertura Rotina &lt; 2 anos'!L7</f>
        <v>0.80792079207920797</v>
      </c>
      <c r="H7" s="7">
        <f>'Cobertura Rotina &lt; 2 anos'!V7</f>
        <v>1.0217821782178218</v>
      </c>
      <c r="I7" s="7">
        <f>'Cobertura Rotina &lt; 2 anos'!P7</f>
        <v>0.7841584158415843</v>
      </c>
      <c r="J7" s="7">
        <f>'Cobertura Rotina &lt; 2 anos'!R7</f>
        <v>0.64158415841584171</v>
      </c>
      <c r="K7" s="7">
        <f>'Cobertura Rotina &lt; 2 anos'!T7</f>
        <v>1.1881188118811883</v>
      </c>
      <c r="L7" s="7">
        <f>'Cobertura Rotina &lt; 2 anos'!X7</f>
        <v>1.1405940594059407</v>
      </c>
      <c r="M7" s="2">
        <f t="shared" si="0"/>
        <v>0</v>
      </c>
      <c r="N7" s="2">
        <f t="shared" si="1"/>
        <v>3</v>
      </c>
      <c r="O7" s="2">
        <f t="shared" si="2"/>
        <v>3</v>
      </c>
      <c r="P7" s="2">
        <f t="shared" si="3"/>
        <v>1</v>
      </c>
    </row>
    <row r="8" spans="1:16" x14ac:dyDescent="0.25">
      <c r="A8" s="2" t="s">
        <v>5</v>
      </c>
      <c r="B8" s="2" t="s">
        <v>12</v>
      </c>
      <c r="C8" s="7">
        <f>'Cobertura Rotina &lt; 2 anos'!F8</f>
        <v>0.7403598971722366</v>
      </c>
      <c r="D8" s="7">
        <f>'Cobertura Rotina &lt; 2 anos'!N8</f>
        <v>0.9871465295629821</v>
      </c>
      <c r="E8" s="7">
        <f>'Cobertura Rotina &lt; 2 anos'!H8</f>
        <v>0.93161953727506441</v>
      </c>
      <c r="F8" s="7">
        <f>'Cobertura Rotina &lt; 2 anos'!J8</f>
        <v>0.91311053984575841</v>
      </c>
      <c r="G8" s="7">
        <f>'Cobertura Rotina &lt; 2 anos'!L8</f>
        <v>0.97480719794344484</v>
      </c>
      <c r="H8" s="7">
        <f>'Cobertura Rotina &lt; 2 anos'!V8</f>
        <v>1.0920308483290491</v>
      </c>
      <c r="I8" s="7">
        <f>'Cobertura Rotina &lt; 2 anos'!P8</f>
        <v>0.9871465295629821</v>
      </c>
      <c r="J8" s="7">
        <f>'Cobertura Rotina &lt; 2 anos'!R8</f>
        <v>0.77737789203084839</v>
      </c>
      <c r="K8" s="7">
        <f>'Cobertura Rotina &lt; 2 anos'!T8</f>
        <v>0.95629820051413894</v>
      </c>
      <c r="L8" s="7">
        <f>'Cobertura Rotina &lt; 2 anos'!X8</f>
        <v>0.91311053984575841</v>
      </c>
      <c r="M8" s="2">
        <f t="shared" si="0"/>
        <v>1</v>
      </c>
      <c r="N8" s="2">
        <f t="shared" si="1"/>
        <v>4</v>
      </c>
      <c r="O8" s="2">
        <f t="shared" si="2"/>
        <v>5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7">
        <f>'Cobertura Rotina &lt; 2 anos'!F9</f>
        <v>1.1839999999999999</v>
      </c>
      <c r="D9" s="7">
        <f>'Cobertura Rotina &lt; 2 anos'!N9</f>
        <v>0.76800000000000002</v>
      </c>
      <c r="E9" s="7">
        <f>'Cobertura Rotina &lt; 2 anos'!H9</f>
        <v>0.89600000000000002</v>
      </c>
      <c r="F9" s="7">
        <f>'Cobertura Rotina &lt; 2 anos'!J9</f>
        <v>0.89600000000000002</v>
      </c>
      <c r="G9" s="7">
        <f>'Cobertura Rotina &lt; 2 anos'!L9</f>
        <v>0.76800000000000002</v>
      </c>
      <c r="H9" s="7">
        <f>'Cobertura Rotina &lt; 2 anos'!V9</f>
        <v>0.96</v>
      </c>
      <c r="I9" s="7">
        <f>'Cobertura Rotina &lt; 2 anos'!P9</f>
        <v>0.70399999999999996</v>
      </c>
      <c r="J9" s="7">
        <f>'Cobertura Rotina &lt; 2 anos'!R9</f>
        <v>0.67200000000000004</v>
      </c>
      <c r="K9" s="7">
        <f>'Cobertura Rotina &lt; 2 anos'!T9</f>
        <v>0.89600000000000002</v>
      </c>
      <c r="L9" s="7">
        <f>'Cobertura Rotina &lt; 2 anos'!X9</f>
        <v>0.86399999999999999</v>
      </c>
      <c r="M9" s="2">
        <f t="shared" si="0"/>
        <v>1</v>
      </c>
      <c r="N9" s="2">
        <f t="shared" si="1"/>
        <v>1</v>
      </c>
      <c r="O9" s="2">
        <f t="shared" si="2"/>
        <v>2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7">
        <f>'Cobertura Rotina &lt; 2 anos'!F10</f>
        <v>0.94575569358178058</v>
      </c>
      <c r="D10" s="7">
        <f>'Cobertura Rotina &lt; 2 anos'!N10</f>
        <v>1.0004140786749482</v>
      </c>
      <c r="E10" s="7">
        <f>'Cobertura Rotina &lt; 2 anos'!H10</f>
        <v>0.90766045548654239</v>
      </c>
      <c r="F10" s="7">
        <f>'Cobertura Rotina &lt; 2 anos'!J10</f>
        <v>0.90600414078674951</v>
      </c>
      <c r="G10" s="7">
        <f>'Cobertura Rotina &lt; 2 anos'!L10</f>
        <v>1.0302277432712215</v>
      </c>
      <c r="H10" s="7">
        <f>'Cobertura Rotina &lt; 2 anos'!V10</f>
        <v>0.95072463768115945</v>
      </c>
      <c r="I10" s="7">
        <f>'Cobertura Rotina &lt; 2 anos'!P10</f>
        <v>0.93416149068322984</v>
      </c>
      <c r="J10" s="7">
        <f>'Cobertura Rotina &lt; 2 anos'!R10</f>
        <v>0.86293995859213246</v>
      </c>
      <c r="K10" s="7">
        <f>'Cobertura Rotina &lt; 2 anos'!T10</f>
        <v>0.92587991718426499</v>
      </c>
      <c r="L10" s="7">
        <f>'Cobertura Rotina &lt; 2 anos'!X10</f>
        <v>0.83478260869565213</v>
      </c>
      <c r="M10" s="2">
        <f t="shared" si="0"/>
        <v>2</v>
      </c>
      <c r="N10" s="2">
        <f t="shared" si="1"/>
        <v>2</v>
      </c>
      <c r="O10" s="2">
        <f t="shared" si="2"/>
        <v>4</v>
      </c>
      <c r="P10" s="2">
        <f t="shared" si="3"/>
        <v>2</v>
      </c>
    </row>
    <row r="11" spans="1:16" x14ac:dyDescent="0.25">
      <c r="A11" s="2" t="s">
        <v>5</v>
      </c>
      <c r="B11" s="2" t="s">
        <v>15</v>
      </c>
      <c r="C11" s="7">
        <f>'Cobertura Rotina &lt; 2 anos'!F11</f>
        <v>9.9310344827586203E-2</v>
      </c>
      <c r="D11" s="7">
        <f>'Cobertura Rotina &lt; 2 anos'!N11</f>
        <v>1.0262068965517241</v>
      </c>
      <c r="E11" s="7">
        <f>'Cobertura Rotina &lt; 2 anos'!H11</f>
        <v>1.059310344827586</v>
      </c>
      <c r="F11" s="7">
        <f>'Cobertura Rotina &lt; 2 anos'!J11</f>
        <v>1.059310344827586</v>
      </c>
      <c r="G11" s="7">
        <f>'Cobertura Rotina &lt; 2 anos'!L11</f>
        <v>1.0262068965517241</v>
      </c>
      <c r="H11" s="7">
        <f>'Cobertura Rotina &lt; 2 anos'!V11</f>
        <v>0.89379310344827578</v>
      </c>
      <c r="I11" s="7">
        <f>'Cobertura Rotina &lt; 2 anos'!P11</f>
        <v>0.97655172413793101</v>
      </c>
      <c r="J11" s="7">
        <f>'Cobertura Rotina &lt; 2 anos'!R11</f>
        <v>0.84413793103448265</v>
      </c>
      <c r="K11" s="7">
        <f>'Cobertura Rotina &lt; 2 anos'!T11</f>
        <v>0.77793103448275858</v>
      </c>
      <c r="L11" s="7">
        <f>'Cobertura Rotina &lt; 2 anos'!X11</f>
        <v>0.79448275862068962</v>
      </c>
      <c r="M11" s="2">
        <f t="shared" si="0"/>
        <v>1</v>
      </c>
      <c r="N11" s="2">
        <f t="shared" si="1"/>
        <v>4</v>
      </c>
      <c r="O11" s="2">
        <f t="shared" si="2"/>
        <v>5</v>
      </c>
      <c r="P11" s="2">
        <f t="shared" si="3"/>
        <v>3</v>
      </c>
    </row>
    <row r="12" spans="1:16" x14ac:dyDescent="0.25">
      <c r="A12" s="2" t="s">
        <v>4</v>
      </c>
      <c r="B12" s="2" t="s">
        <v>16</v>
      </c>
      <c r="C12" s="7">
        <f>'Cobertura Rotina &lt; 2 anos'!F12</f>
        <v>0.44842105263157894</v>
      </c>
      <c r="D12" s="7">
        <f>'Cobertura Rotina &lt; 2 anos'!N12</f>
        <v>0.96631578947368413</v>
      </c>
      <c r="E12" s="7">
        <f>'Cobertura Rotina &lt; 2 anos'!H12</f>
        <v>0.78947368421052622</v>
      </c>
      <c r="F12" s="7">
        <f>'Cobertura Rotina &lt; 2 anos'!J12</f>
        <v>0.80210526315789465</v>
      </c>
      <c r="G12" s="7">
        <f>'Cobertura Rotina &lt; 2 anos'!L12</f>
        <v>0.9726315789473684</v>
      </c>
      <c r="H12" s="7">
        <f>'Cobertura Rotina &lt; 2 anos'!V12</f>
        <v>0.92842105263157892</v>
      </c>
      <c r="I12" s="7">
        <f>'Cobertura Rotina &lt; 2 anos'!P12</f>
        <v>0.89684210526315788</v>
      </c>
      <c r="J12" s="7">
        <f>'Cobertura Rotina &lt; 2 anos'!R12</f>
        <v>0.88421052631578945</v>
      </c>
      <c r="K12" s="7">
        <f>'Cobertura Rotina &lt; 2 anos'!T12</f>
        <v>1.0799999999999998</v>
      </c>
      <c r="L12" s="7">
        <f>'Cobertura Rotina &lt; 2 anos'!X12</f>
        <v>0.92210526315789465</v>
      </c>
      <c r="M12" s="2">
        <f t="shared" si="0"/>
        <v>1</v>
      </c>
      <c r="N12" s="2">
        <f t="shared" si="1"/>
        <v>2</v>
      </c>
      <c r="O12" s="2">
        <f t="shared" si="2"/>
        <v>3</v>
      </c>
      <c r="P12" s="2">
        <f t="shared" si="3"/>
        <v>1</v>
      </c>
    </row>
    <row r="13" spans="1:16" x14ac:dyDescent="0.25">
      <c r="A13" s="2" t="s">
        <v>3</v>
      </c>
      <c r="B13" s="2" t="s">
        <v>17</v>
      </c>
      <c r="C13" s="7">
        <f>'Cobertura Rotina &lt; 2 anos'!F13</f>
        <v>0.48909952606635071</v>
      </c>
      <c r="D13" s="7">
        <f>'Cobertura Rotina &lt; 2 anos'!N13</f>
        <v>0.76966824644549758</v>
      </c>
      <c r="E13" s="7">
        <f>'Cobertura Rotina &lt; 2 anos'!H13</f>
        <v>0.81137440758293844</v>
      </c>
      <c r="F13" s="7">
        <f>'Cobertura Rotina &lt; 2 anos'!J13</f>
        <v>0.78862559241706165</v>
      </c>
      <c r="G13" s="7">
        <f>'Cobertura Rotina &lt; 2 anos'!L13</f>
        <v>0.81137440758293844</v>
      </c>
      <c r="H13" s="7">
        <f>'Cobertura Rotina &lt; 2 anos'!V13</f>
        <v>0.68246445497630337</v>
      </c>
      <c r="I13" s="7">
        <f>'Cobertura Rotina &lt; 2 anos'!P13</f>
        <v>0.78104265402843598</v>
      </c>
      <c r="J13" s="7">
        <f>'Cobertura Rotina &lt; 2 anos'!R13</f>
        <v>0.81516587677725116</v>
      </c>
      <c r="K13" s="7">
        <f>'Cobertura Rotina &lt; 2 anos'!T13</f>
        <v>0.66729857819905214</v>
      </c>
      <c r="L13" s="7">
        <f>'Cobertura Rotina &lt; 2 anos'!X13</f>
        <v>0.58767772511848337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7">
        <f>'Cobertura Rotina &lt; 2 anos'!F14</f>
        <v>0.82409638554216857</v>
      </c>
      <c r="D14" s="7">
        <f>'Cobertura Rotina &lt; 2 anos'!N14</f>
        <v>1.2433734939759036</v>
      </c>
      <c r="E14" s="7">
        <f>'Cobertura Rotina &lt; 2 anos'!H14</f>
        <v>1.1566265060240963</v>
      </c>
      <c r="F14" s="7">
        <f>'Cobertura Rotina &lt; 2 anos'!J14</f>
        <v>1.2144578313253012</v>
      </c>
      <c r="G14" s="7">
        <f>'Cobertura Rotina &lt; 2 anos'!L14</f>
        <v>1.2144578313253012</v>
      </c>
      <c r="H14" s="7">
        <f>'Cobertura Rotina &lt; 2 anos'!V14</f>
        <v>1.2578313253012048</v>
      </c>
      <c r="I14" s="7">
        <f>'Cobertura Rotina &lt; 2 anos'!P14</f>
        <v>1.0554216867469879</v>
      </c>
      <c r="J14" s="7">
        <f>'Cobertura Rotina &lt; 2 anos'!R14</f>
        <v>1.1421686746987951</v>
      </c>
      <c r="K14" s="7">
        <f>'Cobertura Rotina &lt; 2 anos'!T14</f>
        <v>1.0265060240963855</v>
      </c>
      <c r="L14" s="7">
        <f>'Cobertura Rotina &lt; 2 anos'!X14</f>
        <v>0.8674698795180722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7">
        <f>'Cobertura Rotina &lt; 2 anos'!F15</f>
        <v>0.96880733944954123</v>
      </c>
      <c r="D15" s="7">
        <f>'Cobertura Rotina &lt; 2 anos'!N15</f>
        <v>0.96880733944954123</v>
      </c>
      <c r="E15" s="7">
        <f>'Cobertura Rotina &lt; 2 anos'!H15</f>
        <v>0.96880733944954123</v>
      </c>
      <c r="F15" s="7">
        <f>'Cobertura Rotina &lt; 2 anos'!J15</f>
        <v>0.99082568807339444</v>
      </c>
      <c r="G15" s="7">
        <f>'Cobertura Rotina &lt; 2 anos'!L15</f>
        <v>0.96880733944954123</v>
      </c>
      <c r="H15" s="7">
        <f>'Cobertura Rotina &lt; 2 anos'!V15</f>
        <v>0.96880733944954123</v>
      </c>
      <c r="I15" s="7">
        <f>'Cobertura Rotina &lt; 2 anos'!P15</f>
        <v>1.1229357798165136</v>
      </c>
      <c r="J15" s="7">
        <f>'Cobertura Rotina &lt; 2 anos'!R15</f>
        <v>0.99082568807339444</v>
      </c>
      <c r="K15" s="7">
        <f>'Cobertura Rotina &lt; 2 anos'!T15</f>
        <v>1.1229357798165136</v>
      </c>
      <c r="L15" s="7">
        <f>'Cobertura Rotina &lt; 2 anos'!X15</f>
        <v>1.056880733944954</v>
      </c>
      <c r="M15" s="2">
        <f t="shared" si="0"/>
        <v>2</v>
      </c>
      <c r="N15" s="2">
        <f t="shared" si="1"/>
        <v>8</v>
      </c>
      <c r="O15" s="2">
        <f t="shared" si="2"/>
        <v>10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7">
        <f>'Cobertura Rotina &lt; 2 anos'!F16</f>
        <v>0.42561576354679798</v>
      </c>
      <c r="D16" s="7">
        <f>'Cobertura Rotina &lt; 2 anos'!N16</f>
        <v>1.0049261083743841</v>
      </c>
      <c r="E16" s="7">
        <f>'Cobertura Rotina &lt; 2 anos'!H16</f>
        <v>1.0995073891625615</v>
      </c>
      <c r="F16" s="7">
        <f>'Cobertura Rotina &lt; 2 anos'!J16</f>
        <v>1.0640394088669949</v>
      </c>
      <c r="G16" s="7">
        <f>'Cobertura Rotina &lt; 2 anos'!L16</f>
        <v>1.0403940886699505</v>
      </c>
      <c r="H16" s="7">
        <f>'Cobertura Rotina &lt; 2 anos'!V16</f>
        <v>1.1349753694581279</v>
      </c>
      <c r="I16" s="7">
        <f>'Cobertura Rotina &lt; 2 anos'!P16</f>
        <v>0.96945812807881759</v>
      </c>
      <c r="J16" s="7">
        <f>'Cobertura Rotina &lt; 2 anos'!R16</f>
        <v>0.95763546798029542</v>
      </c>
      <c r="K16" s="7">
        <f>'Cobertura Rotina &lt; 2 anos'!T16</f>
        <v>1.1231527093596059</v>
      </c>
      <c r="L16" s="7">
        <f>'Cobertura Rotina &lt; 2 anos'!X16</f>
        <v>1.0640394088669949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7">
        <f>'Cobertura Rotina &lt; 2 anos'!F17</f>
        <v>1.7392941176470589</v>
      </c>
      <c r="D17" s="7">
        <f>'Cobertura Rotina &lt; 2 anos'!N17</f>
        <v>0.86211764705882354</v>
      </c>
      <c r="E17" s="7">
        <f>'Cobertura Rotina &lt; 2 anos'!H17</f>
        <v>0.90164705882352936</v>
      </c>
      <c r="F17" s="7">
        <f>'Cobertura Rotina &lt; 2 anos'!J17</f>
        <v>0.8950588235294118</v>
      </c>
      <c r="G17" s="7">
        <f>'Cobertura Rotina &lt; 2 anos'!L17</f>
        <v>0.90070588235294113</v>
      </c>
      <c r="H17" s="7">
        <f>'Cobertura Rotina &lt; 2 anos'!V17</f>
        <v>0.79152941176470593</v>
      </c>
      <c r="I17" s="7">
        <f>'Cobertura Rotina &lt; 2 anos'!P17</f>
        <v>0.87058823529411766</v>
      </c>
      <c r="J17" s="7">
        <f>'Cobertura Rotina &lt; 2 anos'!R17</f>
        <v>0.77552941176470591</v>
      </c>
      <c r="K17" s="7">
        <f>'Cobertura Rotina &lt; 2 anos'!T17</f>
        <v>0.82917647058823529</v>
      </c>
      <c r="L17" s="7">
        <f>'Cobertura Rotina &lt; 2 anos'!X17</f>
        <v>0.69364705882352939</v>
      </c>
      <c r="M17" s="2">
        <f t="shared" si="0"/>
        <v>1</v>
      </c>
      <c r="N17" s="2">
        <f t="shared" si="1"/>
        <v>0</v>
      </c>
      <c r="O17" s="2">
        <f t="shared" si="2"/>
        <v>1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7">
        <f>'Cobertura Rotina &lt; 2 anos'!F18</f>
        <v>0.57891737891737893</v>
      </c>
      <c r="D18" s="7">
        <f>'Cobertura Rotina &lt; 2 anos'!N18</f>
        <v>0.78495726495726492</v>
      </c>
      <c r="E18" s="7">
        <f>'Cobertura Rotina &lt; 2 anos'!H18</f>
        <v>0.78632478632478631</v>
      </c>
      <c r="F18" s="7">
        <f>'Cobertura Rotina &lt; 2 anos'!J18</f>
        <v>0.7817663817663818</v>
      </c>
      <c r="G18" s="7">
        <f>'Cobertura Rotina &lt; 2 anos'!L18</f>
        <v>0.81960113960113956</v>
      </c>
      <c r="H18" s="7">
        <f>'Cobertura Rotina &lt; 2 anos'!V18</f>
        <v>0.73481481481481481</v>
      </c>
      <c r="I18" s="7">
        <f>'Cobertura Rotina &lt; 2 anos'!P18</f>
        <v>0.77082621082621083</v>
      </c>
      <c r="J18" s="7">
        <f>'Cobertura Rotina &lt; 2 anos'!R18</f>
        <v>0.7922507122507122</v>
      </c>
      <c r="K18" s="7">
        <f>'Cobertura Rotina &lt; 2 anos'!T18</f>
        <v>0.8378347578347578</v>
      </c>
      <c r="L18" s="7">
        <f>'Cobertura Rotina &lt; 2 anos'!X18</f>
        <v>0.65641025641025641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7">
        <f>'Cobertura Rotina &lt; 2 anos'!F19</f>
        <v>0.88452088452088462</v>
      </c>
      <c r="D19" s="7">
        <f>'Cobertura Rotina &lt; 2 anos'!N19</f>
        <v>1.0437346437346438</v>
      </c>
      <c r="E19" s="7">
        <f>'Cobertura Rotina &lt; 2 anos'!H19</f>
        <v>1.1321867321867323</v>
      </c>
      <c r="F19" s="7">
        <f>'Cobertura Rotina &lt; 2 anos'!J19</f>
        <v>1.1203931203931206</v>
      </c>
      <c r="G19" s="7">
        <f>'Cobertura Rotina &lt; 2 anos'!L19</f>
        <v>1.0083538083538084</v>
      </c>
      <c r="H19" s="7">
        <f>'Cobertura Rotina &lt; 2 anos'!V19</f>
        <v>1.202948402948403</v>
      </c>
      <c r="I19" s="7">
        <f>'Cobertura Rotina &lt; 2 anos'!P19</f>
        <v>0.97297297297297303</v>
      </c>
      <c r="J19" s="7">
        <f>'Cobertura Rotina &lt; 2 anos'!R19</f>
        <v>1.2442260442260444</v>
      </c>
      <c r="K19" s="7">
        <f>'Cobertura Rotina &lt; 2 anos'!T19</f>
        <v>0.99656019656019668</v>
      </c>
      <c r="L19" s="7">
        <f>'Cobertura Rotina &lt; 2 anos'!X19</f>
        <v>0.93759213759213766</v>
      </c>
      <c r="M19" s="2">
        <f t="shared" si="0"/>
        <v>1</v>
      </c>
      <c r="N19" s="2">
        <f t="shared" si="1"/>
        <v>7</v>
      </c>
      <c r="O19" s="2">
        <f t="shared" si="2"/>
        <v>8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7">
        <f>'Cobertura Rotina &lt; 2 anos'!F20</f>
        <v>1.8366197183098592</v>
      </c>
      <c r="D20" s="7">
        <f>'Cobertura Rotina &lt; 2 anos'!N20</f>
        <v>0.80160965794768613</v>
      </c>
      <c r="E20" s="7">
        <f>'Cobertura Rotina &lt; 2 anos'!H20</f>
        <v>0.74044265593561365</v>
      </c>
      <c r="F20" s="7">
        <f>'Cobertura Rotina &lt; 2 anos'!J20</f>
        <v>0.74044265593561365</v>
      </c>
      <c r="G20" s="7">
        <f>'Cobertura Rotina &lt; 2 anos'!L20</f>
        <v>0.81287726358148893</v>
      </c>
      <c r="H20" s="7">
        <f>'Cobertura Rotina &lt; 2 anos'!V20</f>
        <v>0.73722334004024148</v>
      </c>
      <c r="I20" s="7">
        <f>'Cobertura Rotina &lt; 2 anos'!P20</f>
        <v>0.75010060362173037</v>
      </c>
      <c r="J20" s="7">
        <f>'Cobertura Rotina &lt; 2 anos'!R20</f>
        <v>0.76619718309859153</v>
      </c>
      <c r="K20" s="7">
        <f>'Cobertura Rotina &lt; 2 anos'!T20</f>
        <v>0.77424547283702216</v>
      </c>
      <c r="L20" s="7">
        <f>'Cobertura Rotina &lt; 2 anos'!X20</f>
        <v>0.68088531187122736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7">
        <f>'Cobertura Rotina &lt; 2 anos'!F21</f>
        <v>0.15384615384615385</v>
      </c>
      <c r="D21" s="7">
        <f>'Cobertura Rotina &lt; 2 anos'!N21</f>
        <v>0.94769230769230772</v>
      </c>
      <c r="E21" s="7">
        <f>'Cobertura Rotina &lt; 2 anos'!H21</f>
        <v>0.9046153846153846</v>
      </c>
      <c r="F21" s="7">
        <f>'Cobertura Rotina &lt; 2 anos'!J21</f>
        <v>0.89230769230769236</v>
      </c>
      <c r="G21" s="7">
        <f>'Cobertura Rotina &lt; 2 anos'!L21</f>
        <v>0.97846153846153849</v>
      </c>
      <c r="H21" s="7">
        <f>'Cobertura Rotina &lt; 2 anos'!V21</f>
        <v>1.0215384615384615</v>
      </c>
      <c r="I21" s="7">
        <f>'Cobertura Rotina &lt; 2 anos'!P21</f>
        <v>0.92307692307692313</v>
      </c>
      <c r="J21" s="7">
        <f>'Cobertura Rotina &lt; 2 anos'!R21</f>
        <v>0.86769230769230765</v>
      </c>
      <c r="K21" s="7">
        <f>'Cobertura Rotina &lt; 2 anos'!T21</f>
        <v>1.0276923076923077</v>
      </c>
      <c r="L21" s="7">
        <f>'Cobertura Rotina &lt; 2 anos'!X21</f>
        <v>1.003076923076923</v>
      </c>
      <c r="M21" s="2">
        <f t="shared" si="0"/>
        <v>1</v>
      </c>
      <c r="N21" s="2">
        <f t="shared" si="1"/>
        <v>4</v>
      </c>
      <c r="O21" s="2">
        <f t="shared" si="2"/>
        <v>5</v>
      </c>
      <c r="P21" s="2">
        <f t="shared" si="3"/>
        <v>2</v>
      </c>
    </row>
    <row r="22" spans="1:16" x14ac:dyDescent="0.25">
      <c r="A22" s="2" t="s">
        <v>2</v>
      </c>
      <c r="B22" s="2" t="s">
        <v>26</v>
      </c>
      <c r="C22" s="7">
        <f>'Cobertura Rotina &lt; 2 anos'!F22</f>
        <v>0</v>
      </c>
      <c r="D22" s="7">
        <f>'Cobertura Rotina &lt; 2 anos'!N22</f>
        <v>0.83595505617977528</v>
      </c>
      <c r="E22" s="7">
        <f>'Cobertura Rotina &lt; 2 anos'!H22</f>
        <v>0.71460674157303361</v>
      </c>
      <c r="F22" s="7">
        <f>'Cobertura Rotina &lt; 2 anos'!J22</f>
        <v>0.72808988764044935</v>
      </c>
      <c r="G22" s="7">
        <f>'Cobertura Rotina &lt; 2 anos'!L22</f>
        <v>0.82247191011235954</v>
      </c>
      <c r="H22" s="7">
        <f>'Cobertura Rotina &lt; 2 anos'!V22</f>
        <v>0.82247191011235954</v>
      </c>
      <c r="I22" s="7">
        <f>'Cobertura Rotina &lt; 2 anos'!P22</f>
        <v>0.78202247191011232</v>
      </c>
      <c r="J22" s="7">
        <f>'Cobertura Rotina &lt; 2 anos'!R22</f>
        <v>0.66067415730337076</v>
      </c>
      <c r="K22" s="7">
        <f>'Cobertura Rotina &lt; 2 anos'!T22</f>
        <v>0.83595505617977528</v>
      </c>
      <c r="L22" s="7">
        <f>'Cobertura Rotina &lt; 2 anos'!X22</f>
        <v>0.83595505617977528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7">
        <f>'Cobertura Rotina &lt; 2 anos'!F23</f>
        <v>0.89491525423728802</v>
      </c>
      <c r="D23" s="7">
        <f>'Cobertura Rotina &lt; 2 anos'!N23</f>
        <v>1.0576271186440678</v>
      </c>
      <c r="E23" s="7">
        <f>'Cobertura Rotina &lt; 2 anos'!H23</f>
        <v>1.4237288135593218</v>
      </c>
      <c r="F23" s="7">
        <f>'Cobertura Rotina &lt; 2 anos'!J23</f>
        <v>1.4237288135593218</v>
      </c>
      <c r="G23" s="7">
        <f>'Cobertura Rotina &lt; 2 anos'!L23</f>
        <v>1.0576271186440678</v>
      </c>
      <c r="H23" s="7">
        <f>'Cobertura Rotina &lt; 2 anos'!V23</f>
        <v>1.0169491525423728</v>
      </c>
      <c r="I23" s="7">
        <f>'Cobertura Rotina &lt; 2 anos'!P23</f>
        <v>1.1796610169491524</v>
      </c>
      <c r="J23" s="7">
        <f>'Cobertura Rotina &lt; 2 anos'!R23</f>
        <v>0.81355932203389825</v>
      </c>
      <c r="K23" s="7">
        <f>'Cobertura Rotina &lt; 2 anos'!T23</f>
        <v>1.0169491525423728</v>
      </c>
      <c r="L23" s="7">
        <f>'Cobertura Rotina &lt; 2 anos'!X23</f>
        <v>1.0169491525423728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7">
        <f>'Cobertura Rotina &lt; 2 anos'!F24</f>
        <v>0.17336343115124156</v>
      </c>
      <c r="D24" s="7">
        <f>'Cobertura Rotina &lt; 2 anos'!N24</f>
        <v>0.99683972911963892</v>
      </c>
      <c r="E24" s="7">
        <f>'Cobertura Rotina &lt; 2 anos'!H24</f>
        <v>0.99142212189616263</v>
      </c>
      <c r="F24" s="7">
        <f>'Cobertura Rotina &lt; 2 anos'!J24</f>
        <v>0.99142212189616263</v>
      </c>
      <c r="G24" s="7">
        <f>'Cobertura Rotina &lt; 2 anos'!L24</f>
        <v>0.99142212189616263</v>
      </c>
      <c r="H24" s="7">
        <f>'Cobertura Rotina &lt; 2 anos'!V24</f>
        <v>0.82889390519187367</v>
      </c>
      <c r="I24" s="7">
        <f>'Cobertura Rotina &lt; 2 anos'!P24</f>
        <v>0.926410835214447</v>
      </c>
      <c r="J24" s="7">
        <f>'Cobertura Rotina &lt; 2 anos'!R24</f>
        <v>0.89932279909706558</v>
      </c>
      <c r="K24" s="7">
        <f>'Cobertura Rotina &lt; 2 anos'!T24</f>
        <v>0.8884875846501129</v>
      </c>
      <c r="L24" s="7">
        <f>'Cobertura Rotina &lt; 2 anos'!X24</f>
        <v>0.84514672686230252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7">
        <f>'Cobertura Rotina &lt; 2 anos'!F25</f>
        <v>0.78139534883720929</v>
      </c>
      <c r="D25" s="7">
        <f>'Cobertura Rotina &lt; 2 anos'!N25</f>
        <v>0.78139534883720929</v>
      </c>
      <c r="E25" s="7">
        <f>'Cobertura Rotina &lt; 2 anos'!H25</f>
        <v>0.8651162790697674</v>
      </c>
      <c r="F25" s="7">
        <f>'Cobertura Rotina &lt; 2 anos'!J25</f>
        <v>0.83720930232558133</v>
      </c>
      <c r="G25" s="7">
        <f>'Cobertura Rotina &lt; 2 anos'!L25</f>
        <v>0.83720930232558133</v>
      </c>
      <c r="H25" s="7">
        <f>'Cobertura Rotina &lt; 2 anos'!V25</f>
        <v>0.72558139534883714</v>
      </c>
      <c r="I25" s="7">
        <f>'Cobertura Rotina &lt; 2 anos'!P25</f>
        <v>0.80930232558139525</v>
      </c>
      <c r="J25" s="7">
        <f>'Cobertura Rotina &lt; 2 anos'!R25</f>
        <v>1.0325581395348837</v>
      </c>
      <c r="K25" s="7">
        <f>'Cobertura Rotina &lt; 2 anos'!T25</f>
        <v>0.94883720930232551</v>
      </c>
      <c r="L25" s="7">
        <f>'Cobertura Rotina &lt; 2 anos'!X25</f>
        <v>0.83720930232558133</v>
      </c>
      <c r="M25" s="2">
        <f t="shared" si="0"/>
        <v>0</v>
      </c>
      <c r="N25" s="2">
        <f t="shared" si="1"/>
        <v>1</v>
      </c>
      <c r="O25" s="2">
        <f t="shared" si="2"/>
        <v>1</v>
      </c>
      <c r="P25" s="2">
        <f t="shared" si="3"/>
        <v>0</v>
      </c>
    </row>
    <row r="26" spans="1:16" x14ac:dyDescent="0.25">
      <c r="A26" s="2" t="s">
        <v>3</v>
      </c>
      <c r="B26" s="2" t="s">
        <v>30</v>
      </c>
      <c r="C26" s="7">
        <f>'Cobertura Rotina &lt; 2 anos'!F26</f>
        <v>0.5652509652509653</v>
      </c>
      <c r="D26" s="7">
        <f>'Cobertura Rotina &lt; 2 anos'!N26</f>
        <v>0.93590733590733599</v>
      </c>
      <c r="E26" s="7">
        <f>'Cobertura Rotina &lt; 2 anos'!H26</f>
        <v>0.94517374517374531</v>
      </c>
      <c r="F26" s="7">
        <f>'Cobertura Rotina &lt; 2 anos'!J26</f>
        <v>0.86177606177606181</v>
      </c>
      <c r="G26" s="7">
        <f>'Cobertura Rotina &lt; 2 anos'!L26</f>
        <v>0.94517374517374531</v>
      </c>
      <c r="H26" s="7">
        <f>'Cobertura Rotina &lt; 2 anos'!V26</f>
        <v>0.80617760617760625</v>
      </c>
      <c r="I26" s="7">
        <f>'Cobertura Rotina &lt; 2 anos'!P26</f>
        <v>0.97297297297297303</v>
      </c>
      <c r="J26" s="7">
        <f>'Cobertura Rotina &lt; 2 anos'!R26</f>
        <v>0.99150579150579154</v>
      </c>
      <c r="K26" s="7">
        <f>'Cobertura Rotina &lt; 2 anos'!T26</f>
        <v>0.7505791505791507</v>
      </c>
      <c r="L26" s="7">
        <f>'Cobertura Rotina &lt; 2 anos'!X26</f>
        <v>0.79691119691119694</v>
      </c>
      <c r="M26" s="2">
        <f t="shared" si="0"/>
        <v>1</v>
      </c>
      <c r="N26" s="2">
        <f t="shared" si="1"/>
        <v>2</v>
      </c>
      <c r="O26" s="2">
        <f t="shared" si="2"/>
        <v>3</v>
      </c>
      <c r="P26" s="2">
        <f t="shared" si="3"/>
        <v>0</v>
      </c>
    </row>
    <row r="27" spans="1:16" x14ac:dyDescent="0.25">
      <c r="A27" s="2" t="s">
        <v>2</v>
      </c>
      <c r="B27" s="2" t="s">
        <v>31</v>
      </c>
      <c r="C27" s="7">
        <f>'Cobertura Rotina &lt; 2 anos'!F27</f>
        <v>0.4693726937269373</v>
      </c>
      <c r="D27" s="7">
        <f>'Cobertura Rotina &lt; 2 anos'!N27</f>
        <v>0.84132841328413288</v>
      </c>
      <c r="E27" s="7">
        <f>'Cobertura Rotina &lt; 2 anos'!H27</f>
        <v>0.84132841328413288</v>
      </c>
      <c r="F27" s="7">
        <f>'Cobertura Rotina &lt; 2 anos'!J27</f>
        <v>0.85018450184501848</v>
      </c>
      <c r="G27" s="7">
        <f>'Cobertura Rotina &lt; 2 anos'!L27</f>
        <v>0.84132841328413288</v>
      </c>
      <c r="H27" s="7">
        <f>'Cobertura Rotina &lt; 2 anos'!V27</f>
        <v>0.92103321033210339</v>
      </c>
      <c r="I27" s="7">
        <f>'Cobertura Rotina &lt; 2 anos'!P27</f>
        <v>0.89446494464944659</v>
      </c>
      <c r="J27" s="7">
        <f>'Cobertura Rotina &lt; 2 anos'!R27</f>
        <v>0.77933579335793368</v>
      </c>
      <c r="K27" s="7">
        <f>'Cobertura Rotina &lt; 2 anos'!T27</f>
        <v>0.74391143911439117</v>
      </c>
      <c r="L27" s="7">
        <f>'Cobertura Rotina &lt; 2 anos'!X27</f>
        <v>0.77047970479704808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7">
        <f>'Cobertura Rotina &lt; 2 anos'!F28</f>
        <v>0.46875000000000006</v>
      </c>
      <c r="D28" s="7">
        <f>'Cobertura Rotina &lt; 2 anos'!N28</f>
        <v>0.95625000000000004</v>
      </c>
      <c r="E28" s="7">
        <f>'Cobertura Rotina &lt; 2 anos'!H28</f>
        <v>1.03125</v>
      </c>
      <c r="F28" s="7">
        <f>'Cobertura Rotina &lt; 2 anos'!J28</f>
        <v>0.99375000000000013</v>
      </c>
      <c r="G28" s="7">
        <f>'Cobertura Rotina &lt; 2 anos'!L28</f>
        <v>0.91875000000000007</v>
      </c>
      <c r="H28" s="7">
        <f>'Cobertura Rotina &lt; 2 anos'!V28</f>
        <v>1.3125000000000002</v>
      </c>
      <c r="I28" s="7">
        <f>'Cobertura Rotina &lt; 2 anos'!P28</f>
        <v>0.97500000000000009</v>
      </c>
      <c r="J28" s="7">
        <f>'Cobertura Rotina &lt; 2 anos'!R28</f>
        <v>1.0125000000000002</v>
      </c>
      <c r="K28" s="7">
        <f>'Cobertura Rotina &lt; 2 anos'!T28</f>
        <v>1.2750000000000001</v>
      </c>
      <c r="L28" s="7">
        <f>'Cobertura Rotina &lt; 2 anos'!X28</f>
        <v>1.14375</v>
      </c>
      <c r="M28" s="2">
        <f t="shared" si="0"/>
        <v>1</v>
      </c>
      <c r="N28" s="2">
        <f t="shared" si="1"/>
        <v>7</v>
      </c>
      <c r="O28" s="2">
        <f t="shared" si="2"/>
        <v>8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7">
        <f>'Cobertura Rotina &lt; 2 anos'!F29</f>
        <v>0.63216783216783212</v>
      </c>
      <c r="D29" s="7">
        <f>'Cobertura Rotina &lt; 2 anos'!N29</f>
        <v>0.97902097902097907</v>
      </c>
      <c r="E29" s="7">
        <f>'Cobertura Rotina &lt; 2 anos'!H29</f>
        <v>0.83356643356643356</v>
      </c>
      <c r="F29" s="7">
        <f>'Cobertura Rotina &lt; 2 anos'!J29</f>
        <v>0.82797202797202796</v>
      </c>
      <c r="G29" s="7">
        <f>'Cobertura Rotina &lt; 2 anos'!L29</f>
        <v>0.99580419580419577</v>
      </c>
      <c r="H29" s="7">
        <f>'Cobertura Rotina &lt; 2 anos'!V29</f>
        <v>0.7328671328671329</v>
      </c>
      <c r="I29" s="7">
        <f>'Cobertura Rotina &lt; 2 anos'!P29</f>
        <v>0.99020979020979016</v>
      </c>
      <c r="J29" s="7">
        <f>'Cobertura Rotina &lt; 2 anos'!R29</f>
        <v>0.79440559440559444</v>
      </c>
      <c r="K29" s="7">
        <f>'Cobertura Rotina &lt; 2 anos'!T29</f>
        <v>0.71048951048951048</v>
      </c>
      <c r="L29" s="7">
        <f>'Cobertura Rotina &lt; 2 anos'!X29</f>
        <v>0.68811188811188806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7">
        <f>'Cobertura Rotina &lt; 2 anos'!F30</f>
        <v>0.88219780219780231</v>
      </c>
      <c r="D30" s="7">
        <f>'Cobertura Rotina &lt; 2 anos'!N30</f>
        <v>0.79912087912087915</v>
      </c>
      <c r="E30" s="7">
        <f>'Cobertura Rotina &lt; 2 anos'!H30</f>
        <v>0.79516483516483527</v>
      </c>
      <c r="F30" s="7">
        <f>'Cobertura Rotina &lt; 2 anos'!J30</f>
        <v>0.80307692307692313</v>
      </c>
      <c r="G30" s="7">
        <f>'Cobertura Rotina &lt; 2 anos'!L30</f>
        <v>0.85582417582417591</v>
      </c>
      <c r="H30" s="7">
        <f>'Cobertura Rotina &lt; 2 anos'!V30</f>
        <v>0.83340659340659351</v>
      </c>
      <c r="I30" s="7">
        <f>'Cobertura Rotina &lt; 2 anos'!P30</f>
        <v>0.80835164835164841</v>
      </c>
      <c r="J30" s="7">
        <f>'Cobertura Rotina &lt; 2 anos'!R30</f>
        <v>0.65010989010989018</v>
      </c>
      <c r="K30" s="7">
        <f>'Cobertura Rotina &lt; 2 anos'!T30</f>
        <v>0.87956043956043961</v>
      </c>
      <c r="L30" s="7">
        <f>'Cobertura Rotina &lt; 2 anos'!X30</f>
        <v>0.78329670329670342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7">
        <f>'Cobertura Rotina &lt; 2 anos'!F31</f>
        <v>0.95869565217391295</v>
      </c>
      <c r="D31" s="7">
        <f>'Cobertura Rotina &lt; 2 anos'!N31</f>
        <v>0.93260869565217386</v>
      </c>
      <c r="E31" s="7">
        <f>'Cobertura Rotina &lt; 2 anos'!H31</f>
        <v>1.0369565217391303</v>
      </c>
      <c r="F31" s="7">
        <f>'Cobertura Rotina &lt; 2 anos'!J31</f>
        <v>1.0043478260869565</v>
      </c>
      <c r="G31" s="7">
        <f>'Cobertura Rotina &lt; 2 anos'!L31</f>
        <v>0.97826086956521729</v>
      </c>
      <c r="H31" s="7">
        <f>'Cobertura Rotina &lt; 2 anos'!V31</f>
        <v>1.076086956521739</v>
      </c>
      <c r="I31" s="7">
        <f>'Cobertura Rotina &lt; 2 anos'!P31</f>
        <v>1.0695652173913044</v>
      </c>
      <c r="J31" s="7">
        <f>'Cobertura Rotina &lt; 2 anos'!R31</f>
        <v>0.99782608695652164</v>
      </c>
      <c r="K31" s="7">
        <f>'Cobertura Rotina &lt; 2 anos'!T31</f>
        <v>0.97173913043478255</v>
      </c>
      <c r="L31" s="7">
        <f>'Cobertura Rotina &lt; 2 anos'!X31</f>
        <v>0.97173913043478255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7">
        <f>'Cobertura Rotina &lt; 2 anos'!F32</f>
        <v>0.78367346938775506</v>
      </c>
      <c r="D32" s="7">
        <f>'Cobertura Rotina &lt; 2 anos'!N32</f>
        <v>0.78367346938775506</v>
      </c>
      <c r="E32" s="7">
        <f>'Cobertura Rotina &lt; 2 anos'!H32</f>
        <v>0.81632653061224492</v>
      </c>
      <c r="F32" s="7">
        <f>'Cobertura Rotina &lt; 2 anos'!J32</f>
        <v>0.81632653061224492</v>
      </c>
      <c r="G32" s="7">
        <f>'Cobertura Rotina &lt; 2 anos'!L32</f>
        <v>0.8</v>
      </c>
      <c r="H32" s="7">
        <f>'Cobertura Rotina &lt; 2 anos'!V32</f>
        <v>1.0775510204081633</v>
      </c>
      <c r="I32" s="7">
        <f>'Cobertura Rotina &lt; 2 anos'!P32</f>
        <v>0.89795918367346939</v>
      </c>
      <c r="J32" s="7">
        <f>'Cobertura Rotina &lt; 2 anos'!R32</f>
        <v>0.8</v>
      </c>
      <c r="K32" s="7">
        <f>'Cobertura Rotina &lt; 2 anos'!T32</f>
        <v>0.89795918367346939</v>
      </c>
      <c r="L32" s="7">
        <f>'Cobertura Rotina &lt; 2 anos'!X32</f>
        <v>0.89795918367346939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7">
        <f>'Cobertura Rotina &lt; 2 anos'!F33</f>
        <v>0.4984615384615384</v>
      </c>
      <c r="D33" s="7">
        <f>'Cobertura Rotina &lt; 2 anos'!N33</f>
        <v>0.68307692307692303</v>
      </c>
      <c r="E33" s="7">
        <f>'Cobertura Rotina &lt; 2 anos'!H33</f>
        <v>0.70153846153846144</v>
      </c>
      <c r="F33" s="7">
        <f>'Cobertura Rotina &lt; 2 anos'!J33</f>
        <v>0.73846153846153839</v>
      </c>
      <c r="G33" s="7">
        <f>'Cobertura Rotina &lt; 2 anos'!L33</f>
        <v>0.73846153846153839</v>
      </c>
      <c r="H33" s="7">
        <f>'Cobertura Rotina &lt; 2 anos'!V33</f>
        <v>1.0338461538461539</v>
      </c>
      <c r="I33" s="7">
        <f>'Cobertura Rotina &lt; 2 anos'!P33</f>
        <v>0.73846153846153839</v>
      </c>
      <c r="J33" s="7">
        <f>'Cobertura Rotina &lt; 2 anos'!R33</f>
        <v>0.84923076923076912</v>
      </c>
      <c r="K33" s="7">
        <f>'Cobertura Rotina &lt; 2 anos'!T33</f>
        <v>0.77538461538461534</v>
      </c>
      <c r="L33" s="7">
        <f>'Cobertura Rotina &lt; 2 anos'!X33</f>
        <v>0.86769230769230765</v>
      </c>
      <c r="M33" s="2">
        <f t="shared" si="0"/>
        <v>0</v>
      </c>
      <c r="N33" s="2">
        <f t="shared" si="1"/>
        <v>1</v>
      </c>
      <c r="O33" s="2">
        <f t="shared" si="2"/>
        <v>1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7">
        <f>'Cobertura Rotina &lt; 2 anos'!F34</f>
        <v>0.63050847457627113</v>
      </c>
      <c r="D34" s="7">
        <f>'Cobertura Rotina &lt; 2 anos'!N34</f>
        <v>1.1186440677966101</v>
      </c>
      <c r="E34" s="7">
        <f>'Cobertura Rotina &lt; 2 anos'!H34</f>
        <v>0.75254237288135584</v>
      </c>
      <c r="F34" s="7">
        <f>'Cobertura Rotina &lt; 2 anos'!J34</f>
        <v>0.75254237288135584</v>
      </c>
      <c r="G34" s="7">
        <f>'Cobertura Rotina &lt; 2 anos'!L34</f>
        <v>1.1186440677966101</v>
      </c>
      <c r="H34" s="7">
        <f>'Cobertura Rotina &lt; 2 anos'!V34</f>
        <v>0.93559322033898296</v>
      </c>
      <c r="I34" s="7">
        <f>'Cobertura Rotina &lt; 2 anos'!P34</f>
        <v>1.0372881355932202</v>
      </c>
      <c r="J34" s="7">
        <f>'Cobertura Rotina &lt; 2 anos'!R34</f>
        <v>0.95593220338983043</v>
      </c>
      <c r="K34" s="7">
        <f>'Cobertura Rotina &lt; 2 anos'!T34</f>
        <v>0.79322033898305078</v>
      </c>
      <c r="L34" s="7">
        <f>'Cobertura Rotina &lt; 2 anos'!X34</f>
        <v>0.69152542372881354</v>
      </c>
      <c r="M34" s="2">
        <f t="shared" ref="M34:M65" si="4">COUNTIF(C34:D34,"&gt;=0,9")</f>
        <v>1</v>
      </c>
      <c r="N34" s="2">
        <f t="shared" ref="N34:N65" si="5">COUNTIFS(E34:L34,"&gt;=0,95")</f>
        <v>3</v>
      </c>
      <c r="O34" s="2">
        <f t="shared" si="2"/>
        <v>4</v>
      </c>
      <c r="P34" s="2">
        <f t="shared" si="3"/>
        <v>1</v>
      </c>
    </row>
    <row r="35" spans="1:16" x14ac:dyDescent="0.25">
      <c r="A35" s="2" t="s">
        <v>5</v>
      </c>
      <c r="B35" s="2" t="s">
        <v>39</v>
      </c>
      <c r="C35" s="7">
        <f>'Cobertura Rotina &lt; 2 anos'!F35</f>
        <v>1.0324022346368715</v>
      </c>
      <c r="D35" s="7">
        <f>'Cobertura Rotina &lt; 2 anos'!N35</f>
        <v>0.87150837988826824</v>
      </c>
      <c r="E35" s="7">
        <f>'Cobertura Rotina &lt; 2 anos'!H35</f>
        <v>1.0189944134078213</v>
      </c>
      <c r="F35" s="7">
        <f>'Cobertura Rotina &lt; 2 anos'!J35</f>
        <v>1.005586592178771</v>
      </c>
      <c r="G35" s="7">
        <f>'Cobertura Rotina &lt; 2 anos'!L35</f>
        <v>0.93854748603351956</v>
      </c>
      <c r="H35" s="7">
        <f>'Cobertura Rotina &lt; 2 anos'!V35</f>
        <v>0.89832402234636877</v>
      </c>
      <c r="I35" s="7">
        <f>'Cobertura Rotina &lt; 2 anos'!P35</f>
        <v>0.8044692737430168</v>
      </c>
      <c r="J35" s="7">
        <f>'Cobertura Rotina &lt; 2 anos'!R35</f>
        <v>1.1128491620111733</v>
      </c>
      <c r="K35" s="7">
        <f>'Cobertura Rotina &lt; 2 anos'!T35</f>
        <v>1.2067039106145252</v>
      </c>
      <c r="L35" s="7">
        <f>'Cobertura Rotina &lt; 2 anos'!X35</f>
        <v>1.1128491620111733</v>
      </c>
      <c r="M35" s="2">
        <f t="shared" si="4"/>
        <v>1</v>
      </c>
      <c r="N35" s="2">
        <f t="shared" si="5"/>
        <v>5</v>
      </c>
      <c r="O35" s="2">
        <f t="shared" si="2"/>
        <v>6</v>
      </c>
      <c r="P35" s="2">
        <f t="shared" si="3"/>
        <v>2</v>
      </c>
    </row>
    <row r="36" spans="1:16" x14ac:dyDescent="0.25">
      <c r="A36" s="2" t="s">
        <v>2</v>
      </c>
      <c r="B36" s="2" t="s">
        <v>40</v>
      </c>
      <c r="C36" s="7">
        <f>'Cobertura Rotina &lt; 2 anos'!F36</f>
        <v>0.84507042253521125</v>
      </c>
      <c r="D36" s="7">
        <f>'Cobertura Rotina &lt; 2 anos'!N36</f>
        <v>1.1154929577464787</v>
      </c>
      <c r="E36" s="7">
        <f>'Cobertura Rotina &lt; 2 anos'!H36</f>
        <v>1.0478873239436619</v>
      </c>
      <c r="F36" s="7">
        <f>'Cobertura Rotina &lt; 2 anos'!J36</f>
        <v>1.0478873239436619</v>
      </c>
      <c r="G36" s="7">
        <f>'Cobertura Rotina &lt; 2 anos'!L36</f>
        <v>1.0816901408450703</v>
      </c>
      <c r="H36" s="7">
        <f>'Cobertura Rotina &lt; 2 anos'!V36</f>
        <v>0.99718309859154919</v>
      </c>
      <c r="I36" s="7">
        <f>'Cobertura Rotina &lt; 2 anos'!P36</f>
        <v>1.0478873239436619</v>
      </c>
      <c r="J36" s="7">
        <f>'Cobertura Rotina &lt; 2 anos'!R36</f>
        <v>1.0647887323943661</v>
      </c>
      <c r="K36" s="7">
        <f>'Cobertura Rotina &lt; 2 anos'!T36</f>
        <v>0.92957746478873227</v>
      </c>
      <c r="L36" s="7">
        <f>'Cobertura Rotina &lt; 2 anos'!X36</f>
        <v>0.96338028169014078</v>
      </c>
      <c r="M36" s="2">
        <f t="shared" si="4"/>
        <v>1</v>
      </c>
      <c r="N36" s="2">
        <f t="shared" si="5"/>
        <v>7</v>
      </c>
      <c r="O36" s="2">
        <f t="shared" si="2"/>
        <v>8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7">
        <f>'Cobertura Rotina &lt; 2 anos'!F37</f>
        <v>0.5611510791366906</v>
      </c>
      <c r="D37" s="7">
        <f>'Cobertura Rotina &lt; 2 anos'!N37</f>
        <v>0.84604316546762581</v>
      </c>
      <c r="E37" s="7">
        <f>'Cobertura Rotina &lt; 2 anos'!H37</f>
        <v>0.82014388489208623</v>
      </c>
      <c r="F37" s="7">
        <f>'Cobertura Rotina &lt; 2 anos'!J37</f>
        <v>0.80287769784172658</v>
      </c>
      <c r="G37" s="7">
        <f>'Cobertura Rotina &lt; 2 anos'!L37</f>
        <v>0.87625899280575537</v>
      </c>
      <c r="H37" s="7">
        <f>'Cobertura Rotina &lt; 2 anos'!V37</f>
        <v>0.73381294964028776</v>
      </c>
      <c r="I37" s="7">
        <f>'Cobertura Rotina &lt; 2 anos'!P37</f>
        <v>0.76834532374100717</v>
      </c>
      <c r="J37" s="7">
        <f>'Cobertura Rotina &lt; 2 anos'!R37</f>
        <v>0.6</v>
      </c>
      <c r="K37" s="7">
        <f>'Cobertura Rotina &lt; 2 anos'!T37</f>
        <v>0.64748201438848918</v>
      </c>
      <c r="L37" s="7">
        <f>'Cobertura Rotina &lt; 2 anos'!X37</f>
        <v>0.4661870503597122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7">
        <f>'Cobertura Rotina &lt; 2 anos'!F38</f>
        <v>0.60000000000000009</v>
      </c>
      <c r="D38" s="7">
        <f>'Cobertura Rotina &lt; 2 anos'!N38</f>
        <v>0.90000000000000013</v>
      </c>
      <c r="E38" s="7">
        <f>'Cobertura Rotina &lt; 2 anos'!H38</f>
        <v>0.85384615384615392</v>
      </c>
      <c r="F38" s="7">
        <f>'Cobertura Rotina &lt; 2 anos'!J38</f>
        <v>0.85384615384615392</v>
      </c>
      <c r="G38" s="7">
        <f>'Cobertura Rotina &lt; 2 anos'!L38</f>
        <v>0.83076923076923082</v>
      </c>
      <c r="H38" s="7">
        <f>'Cobertura Rotina &lt; 2 anos'!V38</f>
        <v>0.80769230769230782</v>
      </c>
      <c r="I38" s="7">
        <f>'Cobertura Rotina &lt; 2 anos'!P38</f>
        <v>0.85384615384615392</v>
      </c>
      <c r="J38" s="7">
        <f>'Cobertura Rotina &lt; 2 anos'!R38</f>
        <v>0.80769230769230782</v>
      </c>
      <c r="K38" s="7">
        <f>'Cobertura Rotina &lt; 2 anos'!T38</f>
        <v>0.57692307692307698</v>
      </c>
      <c r="L38" s="7">
        <f>'Cobertura Rotina &lt; 2 anos'!X38</f>
        <v>0.53076923076923088</v>
      </c>
      <c r="M38" s="2">
        <f t="shared" si="4"/>
        <v>1</v>
      </c>
      <c r="N38" s="2">
        <f t="shared" si="5"/>
        <v>0</v>
      </c>
      <c r="O38" s="2">
        <f t="shared" si="2"/>
        <v>1</v>
      </c>
      <c r="P38" s="2">
        <f t="shared" si="3"/>
        <v>0</v>
      </c>
    </row>
    <row r="39" spans="1:16" x14ac:dyDescent="0.25">
      <c r="A39" s="2" t="s">
        <v>5</v>
      </c>
      <c r="B39" s="2" t="s">
        <v>43</v>
      </c>
      <c r="C39" s="7">
        <f>'Cobertura Rotina &lt; 2 anos'!F39</f>
        <v>0.78026905829596416</v>
      </c>
      <c r="D39" s="7">
        <f>'Cobertura Rotina &lt; 2 anos'!N39</f>
        <v>0.80717488789237679</v>
      </c>
      <c r="E39" s="7">
        <f>'Cobertura Rotina &lt; 2 anos'!H39</f>
        <v>0.76412556053811664</v>
      </c>
      <c r="F39" s="7">
        <f>'Cobertura Rotina &lt; 2 anos'!J39</f>
        <v>0.75874439461883414</v>
      </c>
      <c r="G39" s="7">
        <f>'Cobertura Rotina &lt; 2 anos'!L39</f>
        <v>0.8125560538116593</v>
      </c>
      <c r="H39" s="7">
        <f>'Cobertura Rotina &lt; 2 anos'!V39</f>
        <v>0.75874439461883414</v>
      </c>
      <c r="I39" s="7">
        <f>'Cobertura Rotina &lt; 2 anos'!P39</f>
        <v>0.78026905829596416</v>
      </c>
      <c r="J39" s="7">
        <f>'Cobertura Rotina &lt; 2 anos'!R39</f>
        <v>0.79641255605381178</v>
      </c>
      <c r="K39" s="7">
        <f>'Cobertura Rotina &lt; 2 anos'!T39</f>
        <v>0.82869955156950681</v>
      </c>
      <c r="L39" s="7">
        <f>'Cobertura Rotina &lt; 2 anos'!X39</f>
        <v>0.85022421524663683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7">
        <f>'Cobertura Rotina &lt; 2 anos'!F40</f>
        <v>0.75956043956043962</v>
      </c>
      <c r="D40" s="7">
        <f>'Cobertura Rotina &lt; 2 anos'!N40</f>
        <v>1.0496703296703298</v>
      </c>
      <c r="E40" s="7">
        <f>'Cobertura Rotina &lt; 2 anos'!H40</f>
        <v>1.0074725274725276</v>
      </c>
      <c r="F40" s="7">
        <f>'Cobertura Rotina &lt; 2 anos'!J40</f>
        <v>1.0443956043956044</v>
      </c>
      <c r="G40" s="7">
        <f>'Cobertura Rotina &lt; 2 anos'!L40</f>
        <v>1.0865934065934066</v>
      </c>
      <c r="H40" s="7">
        <f>'Cobertura Rotina &lt; 2 anos'!V40</f>
        <v>1.1182417582417583</v>
      </c>
      <c r="I40" s="7">
        <f>'Cobertura Rotina &lt; 2 anos'!P40</f>
        <v>0.99692307692307702</v>
      </c>
      <c r="J40" s="7">
        <f>'Cobertura Rotina &lt; 2 anos'!R40</f>
        <v>0.88087912087912101</v>
      </c>
      <c r="K40" s="7">
        <f>'Cobertura Rotina &lt; 2 anos'!T40</f>
        <v>0.94945054945054952</v>
      </c>
      <c r="L40" s="7">
        <f>'Cobertura Rotina &lt; 2 anos'!X40</f>
        <v>0.82813186813186823</v>
      </c>
      <c r="M40" s="2">
        <f t="shared" si="4"/>
        <v>1</v>
      </c>
      <c r="N40" s="2">
        <f t="shared" si="5"/>
        <v>5</v>
      </c>
      <c r="O40" s="2">
        <f t="shared" si="2"/>
        <v>6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7">
        <f>'Cobertura Rotina &lt; 2 anos'!F41</f>
        <v>0.32</v>
      </c>
      <c r="D41" s="7">
        <f>'Cobertura Rotina &lt; 2 anos'!N41</f>
        <v>0.89600000000000002</v>
      </c>
      <c r="E41" s="7">
        <f>'Cobertura Rotina &lt; 2 anos'!H41</f>
        <v>1.008</v>
      </c>
      <c r="F41" s="7">
        <f>'Cobertura Rotina &lt; 2 anos'!J41</f>
        <v>1.056</v>
      </c>
      <c r="G41" s="7">
        <f>'Cobertura Rotina &lt; 2 anos'!L41</f>
        <v>0.96</v>
      </c>
      <c r="H41" s="7">
        <f>'Cobertura Rotina &lt; 2 anos'!V41</f>
        <v>0.73599999999999999</v>
      </c>
      <c r="I41" s="7">
        <f>'Cobertura Rotina &lt; 2 anos'!P41</f>
        <v>0.94399999999999995</v>
      </c>
      <c r="J41" s="7">
        <f>'Cobertura Rotina &lt; 2 anos'!R41</f>
        <v>0.89600000000000002</v>
      </c>
      <c r="K41" s="7">
        <f>'Cobertura Rotina &lt; 2 anos'!T41</f>
        <v>0.86399999999999999</v>
      </c>
      <c r="L41" s="7">
        <f>'Cobertura Rotina &lt; 2 anos'!X41</f>
        <v>0.89600000000000002</v>
      </c>
      <c r="M41" s="2">
        <f t="shared" si="4"/>
        <v>0</v>
      </c>
      <c r="N41" s="2">
        <f t="shared" si="5"/>
        <v>3</v>
      </c>
      <c r="O41" s="2">
        <f t="shared" si="2"/>
        <v>3</v>
      </c>
      <c r="P41" s="2">
        <f t="shared" si="3"/>
        <v>3</v>
      </c>
    </row>
    <row r="42" spans="1:16" x14ac:dyDescent="0.25">
      <c r="A42" s="2" t="s">
        <v>2</v>
      </c>
      <c r="B42" s="2" t="s">
        <v>46</v>
      </c>
      <c r="C42" s="7">
        <f>'Cobertura Rotina &lt; 2 anos'!F42</f>
        <v>1.0049999999999999</v>
      </c>
      <c r="D42" s="7">
        <f>'Cobertura Rotina &lt; 2 anos'!N42</f>
        <v>0.91499999999999992</v>
      </c>
      <c r="E42" s="7">
        <f>'Cobertura Rotina &lt; 2 anos'!H42</f>
        <v>0.80999999999999994</v>
      </c>
      <c r="F42" s="7">
        <f>'Cobertura Rotina &lt; 2 anos'!J42</f>
        <v>0.79499999999999993</v>
      </c>
      <c r="G42" s="7">
        <f>'Cobertura Rotina &lt; 2 anos'!L42</f>
        <v>0.96</v>
      </c>
      <c r="H42" s="7">
        <f>'Cobertura Rotina &lt; 2 anos'!V42</f>
        <v>0.94499999999999995</v>
      </c>
      <c r="I42" s="7">
        <f>'Cobertura Rotina &lt; 2 anos'!P42</f>
        <v>0.80999999999999994</v>
      </c>
      <c r="J42" s="7">
        <f>'Cobertura Rotina &lt; 2 anos'!R42</f>
        <v>0.97499999999999998</v>
      </c>
      <c r="K42" s="7">
        <f>'Cobertura Rotina &lt; 2 anos'!T42</f>
        <v>0.84</v>
      </c>
      <c r="L42" s="7">
        <f>'Cobertura Rotina &lt; 2 anos'!X42</f>
        <v>0.86999999999999988</v>
      </c>
      <c r="M42" s="2">
        <f t="shared" si="4"/>
        <v>2</v>
      </c>
      <c r="N42" s="2">
        <f t="shared" si="5"/>
        <v>2</v>
      </c>
      <c r="O42" s="2">
        <f t="shared" si="2"/>
        <v>4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7">
        <f>'Cobertura Rotina &lt; 2 anos'!F43</f>
        <v>1.35</v>
      </c>
      <c r="D43" s="7">
        <f>'Cobertura Rotina &lt; 2 anos'!N43</f>
        <v>1.05</v>
      </c>
      <c r="E43" s="7">
        <f>'Cobertura Rotina &lt; 2 anos'!H43</f>
        <v>0.72499999999999998</v>
      </c>
      <c r="F43" s="7">
        <f>'Cobertura Rotina &lt; 2 anos'!J43</f>
        <v>0.72499999999999998</v>
      </c>
      <c r="G43" s="7">
        <f>'Cobertura Rotina &lt; 2 anos'!L43</f>
        <v>1.05</v>
      </c>
      <c r="H43" s="7">
        <f>'Cobertura Rotina &lt; 2 anos'!V43</f>
        <v>1.125</v>
      </c>
      <c r="I43" s="7">
        <f>'Cobertura Rotina &lt; 2 anos'!P43</f>
        <v>0.85</v>
      </c>
      <c r="J43" s="7">
        <f>'Cobertura Rotina &lt; 2 anos'!R43</f>
        <v>1.05</v>
      </c>
      <c r="K43" s="7">
        <f>'Cobertura Rotina &lt; 2 anos'!T43</f>
        <v>0.82499999999999996</v>
      </c>
      <c r="L43" s="7">
        <f>'Cobertura Rotina &lt; 2 anos'!X43</f>
        <v>0.92500000000000004</v>
      </c>
      <c r="M43" s="2">
        <f t="shared" si="4"/>
        <v>2</v>
      </c>
      <c r="N43" s="2">
        <f t="shared" si="5"/>
        <v>3</v>
      </c>
      <c r="O43" s="2">
        <f t="shared" si="2"/>
        <v>5</v>
      </c>
      <c r="P43" s="2">
        <f t="shared" si="3"/>
        <v>2</v>
      </c>
    </row>
    <row r="44" spans="1:16" x14ac:dyDescent="0.25">
      <c r="A44" s="2" t="s">
        <v>4</v>
      </c>
      <c r="B44" s="2" t="s">
        <v>48</v>
      </c>
      <c r="C44" s="7">
        <f>'Cobertura Rotina &lt; 2 anos'!F44</f>
        <v>0.78928024502297101</v>
      </c>
      <c r="D44" s="7">
        <f>'Cobertura Rotina &lt; 2 anos'!N44</f>
        <v>0.80857580398162332</v>
      </c>
      <c r="E44" s="7">
        <f>'Cobertura Rotina &lt; 2 anos'!H44</f>
        <v>0.79754977029096485</v>
      </c>
      <c r="F44" s="7">
        <f>'Cobertura Rotina &lt; 2 anos'!J44</f>
        <v>0.79019908116385917</v>
      </c>
      <c r="G44" s="7">
        <f>'Cobertura Rotina &lt; 2 anos'!L44</f>
        <v>0.82419601837672285</v>
      </c>
      <c r="H44" s="7">
        <f>'Cobertura Rotina &lt; 2 anos'!V44</f>
        <v>0.81133231240428794</v>
      </c>
      <c r="I44" s="7">
        <f>'Cobertura Rotina &lt; 2 anos'!P44</f>
        <v>0.83614088820826959</v>
      </c>
      <c r="J44" s="7">
        <f>'Cobertura Rotina &lt; 2 anos'!R44</f>
        <v>0.78009188361408888</v>
      </c>
      <c r="K44" s="7">
        <f>'Cobertura Rotina &lt; 2 anos'!T44</f>
        <v>0.78744257274119456</v>
      </c>
      <c r="L44" s="7">
        <f>'Cobertura Rotina &lt; 2 anos'!X44</f>
        <v>0.74885145482388982</v>
      </c>
      <c r="M44" s="2">
        <f t="shared" si="4"/>
        <v>0</v>
      </c>
      <c r="N44" s="2">
        <f t="shared" si="5"/>
        <v>0</v>
      </c>
      <c r="O44" s="2">
        <f t="shared" si="2"/>
        <v>0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7">
        <f>'Cobertura Rotina &lt; 2 anos'!F45</f>
        <v>0.71724137931034482</v>
      </c>
      <c r="D45" s="7">
        <f>'Cobertura Rotina &lt; 2 anos'!N45</f>
        <v>0.91034482758620694</v>
      </c>
      <c r="E45" s="7">
        <f>'Cobertura Rotina &lt; 2 anos'!H45</f>
        <v>0.85517241379310349</v>
      </c>
      <c r="F45" s="7">
        <f>'Cobertura Rotina &lt; 2 anos'!J45</f>
        <v>0.8413793103448276</v>
      </c>
      <c r="G45" s="7">
        <f>'Cobertura Rotina &lt; 2 anos'!L45</f>
        <v>0.93793103448275861</v>
      </c>
      <c r="H45" s="7">
        <f>'Cobertura Rotina &lt; 2 anos'!V45</f>
        <v>0.81379310344827582</v>
      </c>
      <c r="I45" s="7">
        <f>'Cobertura Rotina &lt; 2 anos'!P45</f>
        <v>0.86896551724137927</v>
      </c>
      <c r="J45" s="7">
        <f>'Cobertura Rotina &lt; 2 anos'!R45</f>
        <v>0.78620689655172415</v>
      </c>
      <c r="K45" s="7">
        <f>'Cobertura Rotina &lt; 2 anos'!T45</f>
        <v>0.85517241379310349</v>
      </c>
      <c r="L45" s="7">
        <f>'Cobertura Rotina &lt; 2 anos'!X45</f>
        <v>0.85517241379310349</v>
      </c>
      <c r="M45" s="2">
        <f t="shared" si="4"/>
        <v>1</v>
      </c>
      <c r="N45" s="2">
        <f t="shared" si="5"/>
        <v>0</v>
      </c>
      <c r="O45" s="2">
        <f t="shared" si="2"/>
        <v>1</v>
      </c>
      <c r="P45" s="2">
        <f t="shared" si="3"/>
        <v>0</v>
      </c>
    </row>
    <row r="46" spans="1:16" x14ac:dyDescent="0.25">
      <c r="A46" s="2" t="s">
        <v>5</v>
      </c>
      <c r="B46" s="2" t="s">
        <v>50</v>
      </c>
      <c r="C46" s="7">
        <f>'Cobertura Rotina &lt; 2 anos'!F46</f>
        <v>0.75250463821892399</v>
      </c>
      <c r="D46" s="7">
        <f>'Cobertura Rotina &lt; 2 anos'!N46</f>
        <v>0.93951762523191107</v>
      </c>
      <c r="E46" s="7">
        <f>'Cobertura Rotina &lt; 2 anos'!H46</f>
        <v>0.91725417439703161</v>
      </c>
      <c r="F46" s="7">
        <f>'Cobertura Rotina &lt; 2 anos'!J46</f>
        <v>0.94842300556586279</v>
      </c>
      <c r="G46" s="7">
        <f>'Cobertura Rotina &lt; 2 anos'!L46</f>
        <v>0.93506493506493515</v>
      </c>
      <c r="H46" s="7">
        <f>'Cobertura Rotina &lt; 2 anos'!V46</f>
        <v>0.99740259740259751</v>
      </c>
      <c r="I46" s="7">
        <f>'Cobertura Rotina &lt; 2 anos'!P46</f>
        <v>0.91725417439703161</v>
      </c>
      <c r="J46" s="7">
        <f>'Cobertura Rotina &lt; 2 anos'!R46</f>
        <v>0.76586270871985163</v>
      </c>
      <c r="K46" s="7">
        <f>'Cobertura Rotina &lt; 2 anos'!T46</f>
        <v>0.89499072356215226</v>
      </c>
      <c r="L46" s="7">
        <f>'Cobertura Rotina &lt; 2 anos'!X46</f>
        <v>0.80593692022263452</v>
      </c>
      <c r="M46" s="2">
        <f t="shared" si="4"/>
        <v>1</v>
      </c>
      <c r="N46" s="2">
        <f t="shared" si="5"/>
        <v>1</v>
      </c>
      <c r="O46" s="2">
        <f t="shared" si="2"/>
        <v>2</v>
      </c>
      <c r="P46" s="2">
        <f t="shared" si="3"/>
        <v>1</v>
      </c>
    </row>
    <row r="47" spans="1:16" x14ac:dyDescent="0.25">
      <c r="A47" s="2" t="s">
        <v>2</v>
      </c>
      <c r="B47" s="2" t="s">
        <v>51</v>
      </c>
      <c r="C47" s="7">
        <f>'Cobertura Rotina &lt; 2 anos'!F47</f>
        <v>0.3566265060240964</v>
      </c>
      <c r="D47" s="7">
        <f>'Cobertura Rotina &lt; 2 anos'!N47</f>
        <v>0.72289156626506024</v>
      </c>
      <c r="E47" s="7">
        <f>'Cobertura Rotina &lt; 2 anos'!H47</f>
        <v>0.77108433734939763</v>
      </c>
      <c r="F47" s="7">
        <f>'Cobertura Rotina &lt; 2 anos'!J47</f>
        <v>0.77108433734939763</v>
      </c>
      <c r="G47" s="7">
        <f>'Cobertura Rotina &lt; 2 anos'!L47</f>
        <v>0.76144578313253009</v>
      </c>
      <c r="H47" s="7">
        <f>'Cobertura Rotina &lt; 2 anos'!V47</f>
        <v>1.0024096385542169</v>
      </c>
      <c r="I47" s="7">
        <f>'Cobertura Rotina &lt; 2 anos'!P47</f>
        <v>0.72289156626506024</v>
      </c>
      <c r="J47" s="7">
        <f>'Cobertura Rotina &lt; 2 anos'!R47</f>
        <v>0.74216867469879522</v>
      </c>
      <c r="K47" s="7">
        <f>'Cobertura Rotina &lt; 2 anos'!T47</f>
        <v>1.0987951807228915</v>
      </c>
      <c r="L47" s="7">
        <f>'Cobertura Rotina &lt; 2 anos'!X47</f>
        <v>0.89638554216867472</v>
      </c>
      <c r="M47" s="2">
        <f t="shared" si="4"/>
        <v>0</v>
      </c>
      <c r="N47" s="2">
        <f t="shared" si="5"/>
        <v>2</v>
      </c>
      <c r="O47" s="2">
        <f t="shared" si="2"/>
        <v>2</v>
      </c>
      <c r="P47" s="2">
        <f t="shared" si="3"/>
        <v>1</v>
      </c>
    </row>
    <row r="48" spans="1:16" x14ac:dyDescent="0.25">
      <c r="A48" s="2" t="s">
        <v>4</v>
      </c>
      <c r="B48" s="2" t="s">
        <v>52</v>
      </c>
      <c r="C48" s="7">
        <f>'Cobertura Rotina &lt; 2 anos'!F48</f>
        <v>0.36164383561643837</v>
      </c>
      <c r="D48" s="7">
        <f>'Cobertura Rotina &lt; 2 anos'!N48</f>
        <v>0.93698630136986305</v>
      </c>
      <c r="E48" s="7">
        <f>'Cobertura Rotina &lt; 2 anos'!H48</f>
        <v>0.77260273972602744</v>
      </c>
      <c r="F48" s="7">
        <f>'Cobertura Rotina &lt; 2 anos'!J48</f>
        <v>0.77260273972602744</v>
      </c>
      <c r="G48" s="7">
        <f>'Cobertura Rotina &lt; 2 anos'!L48</f>
        <v>0.95342465753424666</v>
      </c>
      <c r="H48" s="7">
        <f>'Cobertura Rotina &lt; 2 anos'!V48</f>
        <v>1.0684931506849316</v>
      </c>
      <c r="I48" s="7">
        <f>'Cobertura Rotina &lt; 2 anos'!P48</f>
        <v>0.83835616438356175</v>
      </c>
      <c r="J48" s="7">
        <f>'Cobertura Rotina &lt; 2 anos'!R48</f>
        <v>1.0356164383561646</v>
      </c>
      <c r="K48" s="7">
        <f>'Cobertura Rotina &lt; 2 anos'!T48</f>
        <v>1.0520547945205481</v>
      </c>
      <c r="L48" s="7">
        <f>'Cobertura Rotina &lt; 2 anos'!X48</f>
        <v>1.0356164383561646</v>
      </c>
      <c r="M48" s="2">
        <f t="shared" si="4"/>
        <v>1</v>
      </c>
      <c r="N48" s="2">
        <f t="shared" si="5"/>
        <v>5</v>
      </c>
      <c r="O48" s="2">
        <f t="shared" si="2"/>
        <v>6</v>
      </c>
      <c r="P48" s="2">
        <f t="shared" si="3"/>
        <v>2</v>
      </c>
    </row>
    <row r="49" spans="1:16" x14ac:dyDescent="0.25">
      <c r="A49" s="2" t="s">
        <v>5</v>
      </c>
      <c r="B49" s="2" t="s">
        <v>53</v>
      </c>
      <c r="C49" s="7">
        <f>'Cobertura Rotina &lt; 2 anos'!F49</f>
        <v>0.35179153094462545</v>
      </c>
      <c r="D49" s="7">
        <f>'Cobertura Rotina &lt; 2 anos'!N49</f>
        <v>0.63322475570032577</v>
      </c>
      <c r="E49" s="7">
        <f>'Cobertura Rotina &lt; 2 anos'!H49</f>
        <v>0.71921824104234533</v>
      </c>
      <c r="F49" s="7">
        <f>'Cobertura Rotina &lt; 2 anos'!J49</f>
        <v>0.71921824104234533</v>
      </c>
      <c r="G49" s="7">
        <f>'Cobertura Rotina &lt; 2 anos'!L49</f>
        <v>0.64885993485342019</v>
      </c>
      <c r="H49" s="7">
        <f>'Cobertura Rotina &lt; 2 anos'!V49</f>
        <v>0.76612377850162872</v>
      </c>
      <c r="I49" s="7">
        <f>'Cobertura Rotina &lt; 2 anos'!P49</f>
        <v>0.61758957654723134</v>
      </c>
      <c r="J49" s="7">
        <f>'Cobertura Rotina &lt; 2 anos'!R49</f>
        <v>0.79739413680781768</v>
      </c>
      <c r="K49" s="7">
        <f>'Cobertura Rotina &lt; 2 anos'!T49</f>
        <v>0.79739413680781768</v>
      </c>
      <c r="L49" s="7">
        <f>'Cobertura Rotina &lt; 2 anos'!X49</f>
        <v>0.78175895765472314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7">
        <f>'Cobertura Rotina &lt; 2 anos'!F50</f>
        <v>0.57637795275590542</v>
      </c>
      <c r="D50" s="7">
        <f>'Cobertura Rotina &lt; 2 anos'!N50</f>
        <v>1.0488188976377952</v>
      </c>
      <c r="E50" s="7">
        <f>'Cobertura Rotina &lt; 2 anos'!H50</f>
        <v>1.1149606299212598</v>
      </c>
      <c r="F50" s="7">
        <f>'Cobertura Rotina &lt; 2 anos'!J50</f>
        <v>1.1244094488188976</v>
      </c>
      <c r="G50" s="7">
        <f>'Cobertura Rotina &lt; 2 anos'!L50</f>
        <v>1.0677165354330709</v>
      </c>
      <c r="H50" s="7">
        <f>'Cobertura Rotina &lt; 2 anos'!V50</f>
        <v>1.0488188976377952</v>
      </c>
      <c r="I50" s="7">
        <f>'Cobertura Rotina &lt; 2 anos'!P50</f>
        <v>0.9448818897637794</v>
      </c>
      <c r="J50" s="7">
        <f>'Cobertura Rotina &lt; 2 anos'!R50</f>
        <v>1.0488188976377952</v>
      </c>
      <c r="K50" s="7">
        <f>'Cobertura Rotina &lt; 2 anos'!T50</f>
        <v>1.0960629921259841</v>
      </c>
      <c r="L50" s="7">
        <f>'Cobertura Rotina &lt; 2 anos'!X50</f>
        <v>1.0015748031496061</v>
      </c>
      <c r="M50" s="2">
        <f t="shared" si="4"/>
        <v>1</v>
      </c>
      <c r="N50" s="2">
        <f t="shared" si="5"/>
        <v>7</v>
      </c>
      <c r="O50" s="2">
        <f t="shared" si="2"/>
        <v>8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7">
        <f>'Cobertura Rotina &lt; 2 anos'!F51</f>
        <v>0</v>
      </c>
      <c r="D51" s="7">
        <f>'Cobertura Rotina &lt; 2 anos'!N51</f>
        <v>0.55172413793103448</v>
      </c>
      <c r="E51" s="7">
        <f>'Cobertura Rotina &lt; 2 anos'!H51</f>
        <v>0.49655172413793103</v>
      </c>
      <c r="F51" s="7">
        <f>'Cobertura Rotina &lt; 2 anos'!J51</f>
        <v>0.49655172413793103</v>
      </c>
      <c r="G51" s="7">
        <f>'Cobertura Rotina &lt; 2 anos'!L51</f>
        <v>0.57931034482758625</v>
      </c>
      <c r="H51" s="7">
        <f>'Cobertura Rotina &lt; 2 anos'!V51</f>
        <v>0.96551724137931039</v>
      </c>
      <c r="I51" s="7">
        <f>'Cobertura Rotina &lt; 2 anos'!P51</f>
        <v>0.52413793103448281</v>
      </c>
      <c r="J51" s="7">
        <f>'Cobertura Rotina &lt; 2 anos'!R51</f>
        <v>0.88275862068965516</v>
      </c>
      <c r="K51" s="7">
        <f>'Cobertura Rotina &lt; 2 anos'!T51</f>
        <v>0.71724137931034482</v>
      </c>
      <c r="L51" s="7">
        <f>'Cobertura Rotina &lt; 2 anos'!X51</f>
        <v>0.7448275862068966</v>
      </c>
      <c r="M51" s="2">
        <f t="shared" si="4"/>
        <v>0</v>
      </c>
      <c r="N51" s="2">
        <f t="shared" si="5"/>
        <v>1</v>
      </c>
      <c r="O51" s="2">
        <f t="shared" si="2"/>
        <v>1</v>
      </c>
      <c r="P51" s="2">
        <f t="shared" si="3"/>
        <v>1</v>
      </c>
    </row>
    <row r="52" spans="1:16" x14ac:dyDescent="0.25">
      <c r="A52" s="2" t="s">
        <v>5</v>
      </c>
      <c r="B52" s="2" t="s">
        <v>56</v>
      </c>
      <c r="C52" s="7">
        <f>'Cobertura Rotina &lt; 2 anos'!F52</f>
        <v>1.075</v>
      </c>
      <c r="D52" s="7">
        <f>'Cobertura Rotina &lt; 2 anos'!N52</f>
        <v>1.1125</v>
      </c>
      <c r="E52" s="7">
        <f>'Cobertura Rotina &lt; 2 anos'!H52</f>
        <v>1.075</v>
      </c>
      <c r="F52" s="7">
        <f>'Cobertura Rotina &lt; 2 anos'!J52</f>
        <v>1.075</v>
      </c>
      <c r="G52" s="7">
        <f>'Cobertura Rotina &lt; 2 anos'!L52</f>
        <v>1.125</v>
      </c>
      <c r="H52" s="7">
        <f>'Cobertura Rotina &lt; 2 anos'!V52</f>
        <v>0.9375</v>
      </c>
      <c r="I52" s="7">
        <f>'Cobertura Rotina &lt; 2 anos'!P52</f>
        <v>1.075</v>
      </c>
      <c r="J52" s="7">
        <f>'Cobertura Rotina &lt; 2 anos'!R52</f>
        <v>1.0874999999999999</v>
      </c>
      <c r="K52" s="7">
        <f>'Cobertura Rotina &lt; 2 anos'!T52</f>
        <v>1.0874999999999999</v>
      </c>
      <c r="L52" s="7">
        <f>'Cobertura Rotina &lt; 2 anos'!X52</f>
        <v>1.1125</v>
      </c>
      <c r="M52" s="2">
        <f t="shared" si="4"/>
        <v>2</v>
      </c>
      <c r="N52" s="2">
        <f t="shared" si="5"/>
        <v>7</v>
      </c>
      <c r="O52" s="2">
        <f t="shared" si="2"/>
        <v>9</v>
      </c>
      <c r="P52" s="2">
        <f t="shared" si="3"/>
        <v>3</v>
      </c>
    </row>
    <row r="53" spans="1:16" x14ac:dyDescent="0.25">
      <c r="A53" s="2" t="s">
        <v>5</v>
      </c>
      <c r="B53" s="2" t="s">
        <v>57</v>
      </c>
      <c r="C53" s="7">
        <f>'Cobertura Rotina &lt; 2 anos'!F53</f>
        <v>0.31011235955056177</v>
      </c>
      <c r="D53" s="7">
        <f>'Cobertura Rotina &lt; 2 anos'!N53</f>
        <v>0.70112359550561798</v>
      </c>
      <c r="E53" s="7">
        <f>'Cobertura Rotina &lt; 2 anos'!H53</f>
        <v>0.83595505617977528</v>
      </c>
      <c r="F53" s="7">
        <f>'Cobertura Rotina &lt; 2 anos'!J53</f>
        <v>0.82247191011235954</v>
      </c>
      <c r="G53" s="7">
        <f>'Cobertura Rotina &lt; 2 anos'!L53</f>
        <v>0.70112359550561798</v>
      </c>
      <c r="H53" s="7">
        <f>'Cobertura Rotina &lt; 2 anos'!V53</f>
        <v>1.1191011235955055</v>
      </c>
      <c r="I53" s="7">
        <f>'Cobertura Rotina &lt; 2 anos'!P53</f>
        <v>0.68764044943820224</v>
      </c>
      <c r="J53" s="7">
        <f>'Cobertura Rotina &lt; 2 anos'!R53</f>
        <v>0.86292134831460665</v>
      </c>
      <c r="K53" s="7">
        <f>'Cobertura Rotina &lt; 2 anos'!T53</f>
        <v>1.1730337078651685</v>
      </c>
      <c r="L53" s="7">
        <f>'Cobertura Rotina &lt; 2 anos'!X53</f>
        <v>1.2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7">
        <f>'Cobertura Rotina &lt; 2 anos'!F54</f>
        <v>0.78045801526717551</v>
      </c>
      <c r="D54" s="7">
        <f>'Cobertura Rotina &lt; 2 anos'!N54</f>
        <v>0.94534351145038165</v>
      </c>
      <c r="E54" s="7">
        <f>'Cobertura Rotina &lt; 2 anos'!H54</f>
        <v>0.87938931297709921</v>
      </c>
      <c r="F54" s="7">
        <f>'Cobertura Rotina &lt; 2 anos'!J54</f>
        <v>0.86106870229007626</v>
      </c>
      <c r="G54" s="7">
        <f>'Cobertura Rotina &lt; 2 anos'!L54</f>
        <v>0.94900763358778617</v>
      </c>
      <c r="H54" s="7">
        <f>'Cobertura Rotina &lt; 2 anos'!V54</f>
        <v>0.99297709923664113</v>
      </c>
      <c r="I54" s="7">
        <f>'Cobertura Rotina &lt; 2 anos'!P54</f>
        <v>0.96732824427480912</v>
      </c>
      <c r="J54" s="7">
        <f>'Cobertura Rotina &lt; 2 anos'!R54</f>
        <v>0.89770992366412206</v>
      </c>
      <c r="K54" s="7">
        <f>'Cobertura Rotina &lt; 2 anos'!T54</f>
        <v>0.93068702290076333</v>
      </c>
      <c r="L54" s="7">
        <f>'Cobertura Rotina &lt; 2 anos'!X54</f>
        <v>0.96</v>
      </c>
      <c r="M54" s="2">
        <f t="shared" si="4"/>
        <v>1</v>
      </c>
      <c r="N54" s="2">
        <f t="shared" si="5"/>
        <v>3</v>
      </c>
      <c r="O54" s="2">
        <f t="shared" si="2"/>
        <v>4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7">
        <f>'Cobertura Rotina &lt; 2 anos'!F55</f>
        <v>0.51200000000000001</v>
      </c>
      <c r="D55" s="7">
        <f>'Cobertura Rotina &lt; 2 anos'!N55</f>
        <v>0.96</v>
      </c>
      <c r="E55" s="7">
        <f>'Cobertura Rotina &lt; 2 anos'!H55</f>
        <v>1.056</v>
      </c>
      <c r="F55" s="7">
        <f>'Cobertura Rotina &lt; 2 anos'!J55</f>
        <v>1.0453333333333332</v>
      </c>
      <c r="G55" s="7">
        <f>'Cobertura Rotina &lt; 2 anos'!L55</f>
        <v>0.98133333333333328</v>
      </c>
      <c r="H55" s="7">
        <f>'Cobertura Rotina &lt; 2 anos'!V55</f>
        <v>0.8</v>
      </c>
      <c r="I55" s="7">
        <f>'Cobertura Rotina &lt; 2 anos'!P55</f>
        <v>1.0026666666666666</v>
      </c>
      <c r="J55" s="7">
        <f>'Cobertura Rotina &lt; 2 anos'!R55</f>
        <v>1.024</v>
      </c>
      <c r="K55" s="7">
        <f>'Cobertura Rotina &lt; 2 anos'!T55</f>
        <v>0.84266666666666667</v>
      </c>
      <c r="L55" s="7">
        <f>'Cobertura Rotina &lt; 2 anos'!X55</f>
        <v>0.8746666666666667</v>
      </c>
      <c r="M55" s="2">
        <f t="shared" si="4"/>
        <v>1</v>
      </c>
      <c r="N55" s="2">
        <f t="shared" si="5"/>
        <v>5</v>
      </c>
      <c r="O55" s="2">
        <f t="shared" si="2"/>
        <v>6</v>
      </c>
      <c r="P55" s="2">
        <f t="shared" si="3"/>
        <v>3</v>
      </c>
    </row>
    <row r="56" spans="1:16" x14ac:dyDescent="0.25">
      <c r="A56" s="2" t="s">
        <v>3</v>
      </c>
      <c r="B56" s="2" t="s">
        <v>60</v>
      </c>
      <c r="C56" s="7">
        <f>'Cobertura Rotina &lt; 2 anos'!F56</f>
        <v>0.23088607594936711</v>
      </c>
      <c r="D56" s="7">
        <f>'Cobertura Rotina &lt; 2 anos'!N56</f>
        <v>0.82632911392405073</v>
      </c>
      <c r="E56" s="7">
        <f>'Cobertura Rotina &lt; 2 anos'!H56</f>
        <v>0.72303797468354436</v>
      </c>
      <c r="F56" s="7">
        <f>'Cobertura Rotina &lt; 2 anos'!J56</f>
        <v>0.71088607594936715</v>
      </c>
      <c r="G56" s="7">
        <f>'Cobertura Rotina &lt; 2 anos'!L56</f>
        <v>0.85670886075949382</v>
      </c>
      <c r="H56" s="7">
        <f>'Cobertura Rotina &lt; 2 anos'!V56</f>
        <v>0.81417721518987352</v>
      </c>
      <c r="I56" s="7">
        <f>'Cobertura Rotina &lt; 2 anos'!P56</f>
        <v>0.69873417721518993</v>
      </c>
      <c r="J56" s="7">
        <f>'Cobertura Rotina &lt; 2 anos'!R56</f>
        <v>0.71088607594936715</v>
      </c>
      <c r="K56" s="7">
        <f>'Cobertura Rotina &lt; 2 anos'!T56</f>
        <v>0.83848101265822794</v>
      </c>
      <c r="L56" s="7">
        <f>'Cobertura Rotina &lt; 2 anos'!X56</f>
        <v>0.759493670886076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7">
        <f>'Cobertura Rotina &lt; 2 anos'!F57</f>
        <v>0.21565217391304348</v>
      </c>
      <c r="D57" s="7">
        <f>'Cobertura Rotina &lt; 2 anos'!N57</f>
        <v>0.61913043478260865</v>
      </c>
      <c r="E57" s="7">
        <f>'Cobertura Rotina &lt; 2 anos'!H57</f>
        <v>0.74434782608695649</v>
      </c>
      <c r="F57" s="7">
        <f>'Cobertura Rotina &lt; 2 anos'!J57</f>
        <v>0.73043478260869565</v>
      </c>
      <c r="G57" s="7">
        <f>'Cobertura Rotina &lt; 2 anos'!L57</f>
        <v>0.67478260869565221</v>
      </c>
      <c r="H57" s="7">
        <f>'Cobertura Rotina &lt; 2 anos'!V57</f>
        <v>0.98086956521739133</v>
      </c>
      <c r="I57" s="7">
        <f>'Cobertura Rotina &lt; 2 anos'!P57</f>
        <v>0.70260869565217388</v>
      </c>
      <c r="J57" s="7">
        <f>'Cobertura Rotina &lt; 2 anos'!R57</f>
        <v>0.83478260869565213</v>
      </c>
      <c r="K57" s="7">
        <f>'Cobertura Rotina &lt; 2 anos'!T57</f>
        <v>0.80695652173913046</v>
      </c>
      <c r="L57" s="7">
        <f>'Cobertura Rotina &lt; 2 anos'!X57</f>
        <v>0.80695652173913046</v>
      </c>
      <c r="M57" s="2">
        <f t="shared" si="4"/>
        <v>0</v>
      </c>
      <c r="N57" s="2">
        <f t="shared" si="5"/>
        <v>1</v>
      </c>
      <c r="O57" s="2">
        <f t="shared" si="2"/>
        <v>1</v>
      </c>
      <c r="P57" s="2">
        <f t="shared" si="3"/>
        <v>1</v>
      </c>
    </row>
    <row r="58" spans="1:16" x14ac:dyDescent="0.25">
      <c r="A58" s="2" t="s">
        <v>5</v>
      </c>
      <c r="B58" s="2" t="s">
        <v>62</v>
      </c>
      <c r="C58" s="7">
        <f>'Cobertura Rotina &lt; 2 anos'!F58</f>
        <v>0.57692307692307687</v>
      </c>
      <c r="D58" s="7">
        <f>'Cobertura Rotina &lt; 2 anos'!N58</f>
        <v>0.87692307692307692</v>
      </c>
      <c r="E58" s="7">
        <f>'Cobertura Rotina &lt; 2 anos'!H58</f>
        <v>0.9538461538461539</v>
      </c>
      <c r="F58" s="7">
        <f>'Cobertura Rotina &lt; 2 anos'!J58</f>
        <v>0.93076923076923079</v>
      </c>
      <c r="G58" s="7">
        <f>'Cobertura Rotina &lt; 2 anos'!L58</f>
        <v>0.91538461538461535</v>
      </c>
      <c r="H58" s="7">
        <f>'Cobertura Rotina &lt; 2 anos'!V58</f>
        <v>0.74615384615384617</v>
      </c>
      <c r="I58" s="7">
        <f>'Cobertura Rotina &lt; 2 anos'!P58</f>
        <v>0.81538461538461537</v>
      </c>
      <c r="J58" s="7">
        <f>'Cobertura Rotina &lt; 2 anos'!R58</f>
        <v>0.84615384615384615</v>
      </c>
      <c r="K58" s="7">
        <f>'Cobertura Rotina &lt; 2 anos'!T58</f>
        <v>0.87692307692307692</v>
      </c>
      <c r="L58" s="7">
        <f>'Cobertura Rotina &lt; 2 anos'!X58</f>
        <v>0.73076923076923073</v>
      </c>
      <c r="M58" s="2">
        <f t="shared" si="4"/>
        <v>0</v>
      </c>
      <c r="N58" s="2">
        <f t="shared" si="5"/>
        <v>1</v>
      </c>
      <c r="O58" s="2">
        <f t="shared" si="2"/>
        <v>1</v>
      </c>
      <c r="P58" s="2">
        <f t="shared" si="3"/>
        <v>1</v>
      </c>
    </row>
    <row r="59" spans="1:16" x14ac:dyDescent="0.25">
      <c r="A59" s="2" t="s">
        <v>3</v>
      </c>
      <c r="B59" s="2" t="s">
        <v>63</v>
      </c>
      <c r="C59" s="7">
        <f>'Cobertura Rotina &lt; 2 anos'!F59</f>
        <v>7.7419354838709681E-2</v>
      </c>
      <c r="D59" s="7">
        <f>'Cobertura Rotina &lt; 2 anos'!N59</f>
        <v>0.95483870967741935</v>
      </c>
      <c r="E59" s="7">
        <f>'Cobertura Rotina &lt; 2 anos'!H59</f>
        <v>0.98064516129032253</v>
      </c>
      <c r="F59" s="7">
        <f>'Cobertura Rotina &lt; 2 anos'!J59</f>
        <v>0.98064516129032253</v>
      </c>
      <c r="G59" s="7">
        <f>'Cobertura Rotina &lt; 2 anos'!L59</f>
        <v>0.95483870967741935</v>
      </c>
      <c r="H59" s="7">
        <f>'Cobertura Rotina &lt; 2 anos'!V59</f>
        <v>0.85161290322580641</v>
      </c>
      <c r="I59" s="7">
        <f>'Cobertura Rotina &lt; 2 anos'!P59</f>
        <v>0.95483870967741935</v>
      </c>
      <c r="J59" s="7">
        <f>'Cobertura Rotina &lt; 2 anos'!R59</f>
        <v>0.92903225806451617</v>
      </c>
      <c r="K59" s="7">
        <f>'Cobertura Rotina &lt; 2 anos'!T59</f>
        <v>1.1612903225806452</v>
      </c>
      <c r="L59" s="7">
        <f>'Cobertura Rotina &lt; 2 anos'!X59</f>
        <v>1.1870967741935483</v>
      </c>
      <c r="M59" s="2">
        <f t="shared" si="4"/>
        <v>1</v>
      </c>
      <c r="N59" s="2">
        <f t="shared" si="5"/>
        <v>6</v>
      </c>
      <c r="O59" s="2">
        <f t="shared" si="2"/>
        <v>7</v>
      </c>
      <c r="P59" s="2">
        <f t="shared" si="3"/>
        <v>3</v>
      </c>
    </row>
    <row r="60" spans="1:16" x14ac:dyDescent="0.25">
      <c r="A60" s="2" t="s">
        <v>5</v>
      </c>
      <c r="B60" s="2" t="s">
        <v>64</v>
      </c>
      <c r="C60" s="7">
        <f>'Cobertura Rotina &lt; 2 anos'!F60</f>
        <v>0.26009852216748763</v>
      </c>
      <c r="D60" s="7">
        <f>'Cobertura Rotina &lt; 2 anos'!N60</f>
        <v>0.88669950738916248</v>
      </c>
      <c r="E60" s="7">
        <f>'Cobertura Rotina &lt; 2 anos'!H60</f>
        <v>0.76847290640394084</v>
      </c>
      <c r="F60" s="7">
        <f>'Cobertura Rotina &lt; 2 anos'!J60</f>
        <v>0.76847290640394084</v>
      </c>
      <c r="G60" s="7">
        <f>'Cobertura Rotina &lt; 2 anos'!L60</f>
        <v>0.89852216748768465</v>
      </c>
      <c r="H60" s="7">
        <f>'Cobertura Rotina &lt; 2 anos'!V60</f>
        <v>0.81576354679802943</v>
      </c>
      <c r="I60" s="7">
        <f>'Cobertura Rotina &lt; 2 anos'!P60</f>
        <v>0.88669950738916248</v>
      </c>
      <c r="J60" s="7">
        <f>'Cobertura Rotina &lt; 2 anos'!R60</f>
        <v>0.80394088669950725</v>
      </c>
      <c r="K60" s="7">
        <f>'Cobertura Rotina &lt; 2 anos'!T60</f>
        <v>1.0285714285714285</v>
      </c>
      <c r="L60" s="7">
        <f>'Cobertura Rotina &lt; 2 anos'!X60</f>
        <v>0.99310344827586194</v>
      </c>
      <c r="M60" s="2">
        <f t="shared" si="4"/>
        <v>0</v>
      </c>
      <c r="N60" s="2">
        <f t="shared" si="5"/>
        <v>2</v>
      </c>
      <c r="O60" s="2">
        <f t="shared" si="2"/>
        <v>2</v>
      </c>
      <c r="P60" s="2">
        <f t="shared" si="3"/>
        <v>0</v>
      </c>
    </row>
    <row r="61" spans="1:16" x14ac:dyDescent="0.25">
      <c r="A61" s="2" t="s">
        <v>4</v>
      </c>
      <c r="B61" s="2" t="s">
        <v>65</v>
      </c>
      <c r="C61" s="7">
        <f>'Cobertura Rotina &lt; 2 anos'!F61</f>
        <v>0.29065743944636679</v>
      </c>
      <c r="D61" s="7">
        <f>'Cobertura Rotina &lt; 2 anos'!N61</f>
        <v>0.9882352941176471</v>
      </c>
      <c r="E61" s="7">
        <f>'Cobertura Rotina &lt; 2 anos'!H61</f>
        <v>0.93840830449826995</v>
      </c>
      <c r="F61" s="7">
        <f>'Cobertura Rotina &lt; 2 anos'!J61</f>
        <v>0.94671280276816616</v>
      </c>
      <c r="G61" s="7">
        <f>'Cobertura Rotina &lt; 2 anos'!L61</f>
        <v>0.95501730103806237</v>
      </c>
      <c r="H61" s="7">
        <f>'Cobertura Rotina &lt; 2 anos'!V61</f>
        <v>1.1709342560553635</v>
      </c>
      <c r="I61" s="7">
        <f>'Cobertura Rotina &lt; 2 anos'!P61</f>
        <v>1.029757785467128</v>
      </c>
      <c r="J61" s="7">
        <f>'Cobertura Rotina &lt; 2 anos'!R61</f>
        <v>1.0878892733564014</v>
      </c>
      <c r="K61" s="7">
        <f>'Cobertura Rotina &lt; 2 anos'!T61</f>
        <v>1.029757785467128</v>
      </c>
      <c r="L61" s="7">
        <f>'Cobertura Rotina &lt; 2 anos'!X61</f>
        <v>1.0048442906574395</v>
      </c>
      <c r="M61" s="2">
        <f t="shared" si="4"/>
        <v>1</v>
      </c>
      <c r="N61" s="2">
        <f t="shared" si="5"/>
        <v>6</v>
      </c>
      <c r="O61" s="2">
        <f t="shared" si="2"/>
        <v>7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7">
        <f>'Cobertura Rotina &lt; 2 anos'!F62</f>
        <v>0.66206896551724148</v>
      </c>
      <c r="D62" s="7">
        <f>'Cobertura Rotina &lt; 2 anos'!N62</f>
        <v>1.0137931034482759</v>
      </c>
      <c r="E62" s="7">
        <f>'Cobertura Rotina &lt; 2 anos'!H62</f>
        <v>0.64137931034482765</v>
      </c>
      <c r="F62" s="7">
        <f>'Cobertura Rotina &lt; 2 anos'!J62</f>
        <v>0.64137931034482765</v>
      </c>
      <c r="G62" s="7">
        <f>'Cobertura Rotina &lt; 2 anos'!L62</f>
        <v>0.95172413793103461</v>
      </c>
      <c r="H62" s="7">
        <f>'Cobertura Rotina &lt; 2 anos'!V62</f>
        <v>1.0551724137931036</v>
      </c>
      <c r="I62" s="7">
        <f>'Cobertura Rotina &lt; 2 anos'!P62</f>
        <v>0.84827586206896555</v>
      </c>
      <c r="J62" s="7">
        <f>'Cobertura Rotina &lt; 2 anos'!R62</f>
        <v>1.3448275862068966</v>
      </c>
      <c r="K62" s="7">
        <f>'Cobertura Rotina &lt; 2 anos'!T62</f>
        <v>1.2000000000000002</v>
      </c>
      <c r="L62" s="7">
        <f>'Cobertura Rotina &lt; 2 anos'!X62</f>
        <v>0.95172413793103461</v>
      </c>
      <c r="M62" s="2">
        <f t="shared" si="4"/>
        <v>1</v>
      </c>
      <c r="N62" s="2">
        <f t="shared" si="5"/>
        <v>5</v>
      </c>
      <c r="O62" s="2">
        <f t="shared" si="2"/>
        <v>6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7">
        <f>'Cobertura Rotina &lt; 2 anos'!F63</f>
        <v>0.71794871794871795</v>
      </c>
      <c r="D63" s="7">
        <f>'Cobertura Rotina &lt; 2 anos'!N63</f>
        <v>0.88205128205128203</v>
      </c>
      <c r="E63" s="7">
        <f>'Cobertura Rotina &lt; 2 anos'!H63</f>
        <v>0.75897435897435894</v>
      </c>
      <c r="F63" s="7">
        <f>'Cobertura Rotina &lt; 2 anos'!J63</f>
        <v>0.75897435897435894</v>
      </c>
      <c r="G63" s="7">
        <f>'Cobertura Rotina &lt; 2 anos'!L63</f>
        <v>0.82051282051282048</v>
      </c>
      <c r="H63" s="7">
        <f>'Cobertura Rotina &lt; 2 anos'!V63</f>
        <v>0.94358974358974357</v>
      </c>
      <c r="I63" s="7">
        <f>'Cobertura Rotina &lt; 2 anos'!P63</f>
        <v>0.88205128205128203</v>
      </c>
      <c r="J63" s="7">
        <f>'Cobertura Rotina &lt; 2 anos'!R63</f>
        <v>0.94358974358974357</v>
      </c>
      <c r="K63" s="7">
        <f>'Cobertura Rotina &lt; 2 anos'!T63</f>
        <v>0.86153846153846159</v>
      </c>
      <c r="L63" s="7">
        <f>'Cobertura Rotina &lt; 2 anos'!X63</f>
        <v>0.6974358974358974</v>
      </c>
      <c r="M63" s="2">
        <f t="shared" si="4"/>
        <v>0</v>
      </c>
      <c r="N63" s="2">
        <f t="shared" si="5"/>
        <v>0</v>
      </c>
      <c r="O63" s="2">
        <f t="shared" si="2"/>
        <v>0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7">
        <f>'Cobertura Rotina &lt; 2 anos'!F64</f>
        <v>0.876083916083916</v>
      </c>
      <c r="D64" s="7">
        <f>'Cobertura Rotina &lt; 2 anos'!N64</f>
        <v>0.91636363636363627</v>
      </c>
      <c r="E64" s="7">
        <f>'Cobertura Rotina &lt; 2 anos'!H64</f>
        <v>0.74853146853146846</v>
      </c>
      <c r="F64" s="7">
        <f>'Cobertura Rotina &lt; 2 anos'!J64</f>
        <v>0.75524475524475521</v>
      </c>
      <c r="G64" s="7">
        <f>'Cobertura Rotina &lt; 2 anos'!L64</f>
        <v>0.8895104895104895</v>
      </c>
      <c r="H64" s="7">
        <f>'Cobertura Rotina &lt; 2 anos'!V64</f>
        <v>0.78545454545454541</v>
      </c>
      <c r="I64" s="7">
        <f>'Cobertura Rotina &lt; 2 anos'!P64</f>
        <v>0.85594405594405587</v>
      </c>
      <c r="J64" s="7">
        <f>'Cobertura Rotina &lt; 2 anos'!R64</f>
        <v>0.75188811188811189</v>
      </c>
      <c r="K64" s="7">
        <f>'Cobertura Rotina &lt; 2 anos'!T64</f>
        <v>0.89958041958041957</v>
      </c>
      <c r="L64" s="7">
        <f>'Cobertura Rotina &lt; 2 anos'!X64</f>
        <v>0.90293706293706288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7">
        <f>'Cobertura Rotina &lt; 2 anos'!F65</f>
        <v>0.63076923076923075</v>
      </c>
      <c r="D65" s="7">
        <f>'Cobertura Rotina &lt; 2 anos'!N65</f>
        <v>0.73076923076923073</v>
      </c>
      <c r="E65" s="7">
        <f>'Cobertura Rotina &lt; 2 anos'!H65</f>
        <v>0.72307692307692306</v>
      </c>
      <c r="F65" s="7">
        <f>'Cobertura Rotina &lt; 2 anos'!J65</f>
        <v>0.73076923076923073</v>
      </c>
      <c r="G65" s="7">
        <f>'Cobertura Rotina &lt; 2 anos'!L65</f>
        <v>0.7</v>
      </c>
      <c r="H65" s="7">
        <f>'Cobertura Rotina &lt; 2 anos'!V65</f>
        <v>0.79230769230769227</v>
      </c>
      <c r="I65" s="7">
        <f>'Cobertura Rotina &lt; 2 anos'!P65</f>
        <v>0.65384615384615385</v>
      </c>
      <c r="J65" s="7">
        <f>'Cobertura Rotina &lt; 2 anos'!R65</f>
        <v>0.93846153846153846</v>
      </c>
      <c r="K65" s="7">
        <f>'Cobertura Rotina &lt; 2 anos'!T65</f>
        <v>0.7</v>
      </c>
      <c r="L65" s="7">
        <f>'Cobertura Rotina &lt; 2 anos'!X65</f>
        <v>0.66153846153846152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7">
        <f>'Cobertura Rotina &lt; 2 anos'!F66</f>
        <v>0.5714285714285714</v>
      </c>
      <c r="D66" s="7">
        <f>'Cobertura Rotina &lt; 2 anos'!N66</f>
        <v>0.73142857142857143</v>
      </c>
      <c r="E66" s="7">
        <f>'Cobertura Rotina &lt; 2 anos'!H66</f>
        <v>1.0285714285714285</v>
      </c>
      <c r="F66" s="7">
        <f>'Cobertura Rotina &lt; 2 anos'!J66</f>
        <v>1.0742857142857143</v>
      </c>
      <c r="G66" s="7">
        <f>'Cobertura Rotina &lt; 2 anos'!L66</f>
        <v>0.75428571428571434</v>
      </c>
      <c r="H66" s="7">
        <f>'Cobertura Rotina &lt; 2 anos'!V66</f>
        <v>1.2114285714285715</v>
      </c>
      <c r="I66" s="7">
        <f>'Cobertura Rotina &lt; 2 anos'!P66</f>
        <v>0.73142857142857143</v>
      </c>
      <c r="J66" s="7">
        <f>'Cobertura Rotina &lt; 2 anos'!R66</f>
        <v>1.0514285714285714</v>
      </c>
      <c r="K66" s="7">
        <f>'Cobertura Rotina &lt; 2 anos'!T66</f>
        <v>1.1200000000000001</v>
      </c>
      <c r="L66" s="7">
        <f>'Cobertura Rotina &lt; 2 anos'!X66</f>
        <v>0.93714285714285717</v>
      </c>
      <c r="M66" s="2">
        <f t="shared" ref="M66:M79" si="6">COUNTIF(C66:D66,"&gt;=0,9")</f>
        <v>0</v>
      </c>
      <c r="N66" s="2">
        <f t="shared" ref="N66:N79" si="7">COUNTIFS(E66:L66,"&gt;=0,95")</f>
        <v>5</v>
      </c>
      <c r="O66" s="2">
        <f t="shared" si="2"/>
        <v>5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7">
        <f>'Cobertura Rotina &lt; 2 anos'!F67</f>
        <v>0.46153846153846156</v>
      </c>
      <c r="D67" s="7">
        <f>'Cobertura Rotina &lt; 2 anos'!N67</f>
        <v>0.81230769230769229</v>
      </c>
      <c r="E67" s="7">
        <f>'Cobertura Rotina &lt; 2 anos'!H67</f>
        <v>0.91076923076923078</v>
      </c>
      <c r="F67" s="7">
        <f>'Cobertura Rotina &lt; 2 anos'!J67</f>
        <v>0.9046153846153846</v>
      </c>
      <c r="G67" s="7">
        <f>'Cobertura Rotina &lt; 2 anos'!L67</f>
        <v>0.82461538461538464</v>
      </c>
      <c r="H67" s="7">
        <f>'Cobertura Rotina &lt; 2 anos'!V67</f>
        <v>1.0092307692307692</v>
      </c>
      <c r="I67" s="7">
        <f>'Cobertura Rotina &lt; 2 anos'!P67</f>
        <v>0.8</v>
      </c>
      <c r="J67" s="7">
        <f>'Cobertura Rotina &lt; 2 anos'!R67</f>
        <v>1.1446153846153846</v>
      </c>
      <c r="K67" s="7">
        <f>'Cobertura Rotina &lt; 2 anos'!T67</f>
        <v>0.92307692307692313</v>
      </c>
      <c r="L67" s="7">
        <f>'Cobertura Rotina &lt; 2 anos'!X67</f>
        <v>0.84923076923076923</v>
      </c>
      <c r="M67" s="2">
        <f t="shared" si="6"/>
        <v>0</v>
      </c>
      <c r="N67" s="2">
        <f t="shared" si="7"/>
        <v>2</v>
      </c>
      <c r="O67" s="2">
        <f t="shared" ref="O67:O79" si="8">SUM(M67:N67)</f>
        <v>2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7">
        <f>'Cobertura Rotina &lt; 2 anos'!F68</f>
        <v>0.72352941176470587</v>
      </c>
      <c r="D68" s="7">
        <f>'Cobertura Rotina &lt; 2 anos'!N68</f>
        <v>1.0411764705882351</v>
      </c>
      <c r="E68" s="7">
        <f>'Cobertura Rotina &lt; 2 anos'!H68</f>
        <v>0.8647058823529411</v>
      </c>
      <c r="F68" s="7">
        <f>'Cobertura Rotina &lt; 2 anos'!J68</f>
        <v>0.8647058823529411</v>
      </c>
      <c r="G68" s="7">
        <f>'Cobertura Rotina &lt; 2 anos'!L68</f>
        <v>1.0588235294117647</v>
      </c>
      <c r="H68" s="7">
        <f>'Cobertura Rotina &lt; 2 anos'!V68</f>
        <v>0.77647058823529402</v>
      </c>
      <c r="I68" s="7">
        <f>'Cobertura Rotina &lt; 2 anos'!P68</f>
        <v>0.95294117647058818</v>
      </c>
      <c r="J68" s="7">
        <f>'Cobertura Rotina &lt; 2 anos'!R68</f>
        <v>0.70588235294117641</v>
      </c>
      <c r="K68" s="7">
        <f>'Cobertura Rotina &lt; 2 anos'!T68</f>
        <v>0.54705882352941171</v>
      </c>
      <c r="L68" s="7">
        <f>'Cobertura Rotina &lt; 2 anos'!X68</f>
        <v>0.54705882352941171</v>
      </c>
      <c r="M68" s="2">
        <f t="shared" si="6"/>
        <v>1</v>
      </c>
      <c r="N68" s="2">
        <f t="shared" si="7"/>
        <v>2</v>
      </c>
      <c r="O68" s="2">
        <f t="shared" si="8"/>
        <v>3</v>
      </c>
      <c r="P68" s="2">
        <f t="shared" si="9"/>
        <v>1</v>
      </c>
    </row>
    <row r="69" spans="1:16" x14ac:dyDescent="0.25">
      <c r="A69" s="2" t="s">
        <v>3</v>
      </c>
      <c r="B69" s="2" t="s">
        <v>73</v>
      </c>
      <c r="C69" s="7">
        <f>'Cobertura Rotina &lt; 2 anos'!F69</f>
        <v>1.2967741935483872</v>
      </c>
      <c r="D69" s="7">
        <f>'Cobertura Rotina &lt; 2 anos'!N69</f>
        <v>0.78322580645161288</v>
      </c>
      <c r="E69" s="7">
        <f>'Cobertura Rotina &lt; 2 anos'!H69</f>
        <v>0.82193548387096771</v>
      </c>
      <c r="F69" s="7">
        <f>'Cobertura Rotina &lt; 2 anos'!J69</f>
        <v>0.81161290322580648</v>
      </c>
      <c r="G69" s="7">
        <f>'Cobertura Rotina &lt; 2 anos'!L69</f>
        <v>0.81161290322580648</v>
      </c>
      <c r="H69" s="7">
        <f>'Cobertura Rotina &lt; 2 anos'!V69</f>
        <v>0.85806451612903223</v>
      </c>
      <c r="I69" s="7">
        <f>'Cobertura Rotina &lt; 2 anos'!P69</f>
        <v>0.77677419354838706</v>
      </c>
      <c r="J69" s="7">
        <f>'Cobertura Rotina &lt; 2 anos'!R69</f>
        <v>0.69419354838709679</v>
      </c>
      <c r="K69" s="7">
        <f>'Cobertura Rotina &lt; 2 anos'!T69</f>
        <v>0.89032258064516134</v>
      </c>
      <c r="L69" s="7">
        <f>'Cobertura Rotina &lt; 2 anos'!X69</f>
        <v>0.75483870967741939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7">
        <f>'Cobertura Rotina &lt; 2 anos'!F70</f>
        <v>0.84210526315789469</v>
      </c>
      <c r="D70" s="7">
        <f>'Cobertura Rotina &lt; 2 anos'!N70</f>
        <v>0.84210526315789469</v>
      </c>
      <c r="E70" s="7">
        <f>'Cobertura Rotina &lt; 2 anos'!H70</f>
        <v>0.84210526315789469</v>
      </c>
      <c r="F70" s="7">
        <f>'Cobertura Rotina &lt; 2 anos'!J70</f>
        <v>0.84210526315789469</v>
      </c>
      <c r="G70" s="7">
        <f>'Cobertura Rotina &lt; 2 anos'!L70</f>
        <v>0.84210526315789469</v>
      </c>
      <c r="H70" s="7">
        <f>'Cobertura Rotina &lt; 2 anos'!V70</f>
        <v>1.0526315789473684</v>
      </c>
      <c r="I70" s="7">
        <f>'Cobertura Rotina &lt; 2 anos'!P70</f>
        <v>0.69473684210526321</v>
      </c>
      <c r="J70" s="7">
        <f>'Cobertura Rotina &lt; 2 anos'!R70</f>
        <v>0.82105263157894737</v>
      </c>
      <c r="K70" s="7">
        <f>'Cobertura Rotina &lt; 2 anos'!T70</f>
        <v>1.0736842105263158</v>
      </c>
      <c r="L70" s="7">
        <f>'Cobertura Rotina &lt; 2 anos'!X70</f>
        <v>1.1578947368421053</v>
      </c>
      <c r="M70" s="2">
        <f t="shared" si="6"/>
        <v>0</v>
      </c>
      <c r="N70" s="2">
        <f t="shared" si="7"/>
        <v>3</v>
      </c>
      <c r="O70" s="2">
        <f t="shared" si="8"/>
        <v>3</v>
      </c>
      <c r="P70" s="2">
        <f t="shared" si="9"/>
        <v>1</v>
      </c>
    </row>
    <row r="71" spans="1:16" x14ac:dyDescent="0.25">
      <c r="A71" s="2" t="s">
        <v>2</v>
      </c>
      <c r="B71" s="2" t="s">
        <v>75</v>
      </c>
      <c r="C71" s="7">
        <f>'Cobertura Rotina &lt; 2 anos'!F71</f>
        <v>1.1458294030454117</v>
      </c>
      <c r="D71" s="7">
        <f>'Cobertura Rotina &lt; 2 anos'!N71</f>
        <v>0.82306966716076013</v>
      </c>
      <c r="E71" s="7">
        <f>'Cobertura Rotina &lt; 2 anos'!H71</f>
        <v>0.83115483088532549</v>
      </c>
      <c r="F71" s="7">
        <f>'Cobertura Rotina &lt; 2 anos'!J71</f>
        <v>0.82921439159142984</v>
      </c>
      <c r="G71" s="7">
        <f>'Cobertura Rotina &lt; 2 anos'!L71</f>
        <v>0.86964021021425697</v>
      </c>
      <c r="H71" s="7">
        <f>'Cobertura Rotina &lt; 2 anos'!V71</f>
        <v>0.85088263037326517</v>
      </c>
      <c r="I71" s="7">
        <f>'Cobertura Rotina &lt; 2 anos'!P71</f>
        <v>0.80786955935857707</v>
      </c>
      <c r="J71" s="7">
        <f>'Cobertura Rotina &lt; 2 anos'!R71</f>
        <v>0.74351165611103631</v>
      </c>
      <c r="K71" s="7">
        <f>'Cobertura Rotina &lt; 2 anos'!T71</f>
        <v>0.86996361676323952</v>
      </c>
      <c r="L71" s="7">
        <f>'Cobertura Rotina &lt; 2 anos'!X71</f>
        <v>0.67591968737366936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7">
        <f>'Cobertura Rotina &lt; 2 anos'!F72</f>
        <v>6.3296703296703297E-2</v>
      </c>
      <c r="D72" s="7">
        <f>'Cobertura Rotina &lt; 2 anos'!N72</f>
        <v>0.83340659340659351</v>
      </c>
      <c r="E72" s="7">
        <f>'Cobertura Rotina &lt; 2 anos'!H72</f>
        <v>0.93362637362637368</v>
      </c>
      <c r="F72" s="7">
        <f>'Cobertura Rotina &lt; 2 anos'!J72</f>
        <v>0.94417582417582424</v>
      </c>
      <c r="G72" s="7">
        <f>'Cobertura Rotina &lt; 2 anos'!L72</f>
        <v>0.84923076923076934</v>
      </c>
      <c r="H72" s="7">
        <f>'Cobertura Rotina &lt; 2 anos'!V72</f>
        <v>0.91252747252747257</v>
      </c>
      <c r="I72" s="7">
        <f>'Cobertura Rotina &lt; 2 anos'!P72</f>
        <v>0.88615384615384629</v>
      </c>
      <c r="J72" s="7">
        <f>'Cobertura Rotina &lt; 2 anos'!R72</f>
        <v>0.79648351648351656</v>
      </c>
      <c r="K72" s="7">
        <f>'Cobertura Rotina &lt; 2 anos'!T72</f>
        <v>0.88087912087912101</v>
      </c>
      <c r="L72" s="7">
        <f>'Cobertura Rotina &lt; 2 anos'!X72</f>
        <v>0.81758241758241768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7">
        <f>'Cobertura Rotina &lt; 2 anos'!F73</f>
        <v>0.20487804878048779</v>
      </c>
      <c r="D73" s="7">
        <f>'Cobertura Rotina &lt; 2 anos'!N73</f>
        <v>0.91707317073170735</v>
      </c>
      <c r="E73" s="7">
        <f>'Cobertura Rotina &lt; 2 anos'!H73</f>
        <v>0.92682926829268297</v>
      </c>
      <c r="F73" s="7">
        <f>'Cobertura Rotina &lt; 2 anos'!J73</f>
        <v>0.91707317073170735</v>
      </c>
      <c r="G73" s="7">
        <f>'Cobertura Rotina &lt; 2 anos'!L73</f>
        <v>0.90731707317073174</v>
      </c>
      <c r="H73" s="7">
        <f>'Cobertura Rotina &lt; 2 anos'!V73</f>
        <v>0.9463414634146341</v>
      </c>
      <c r="I73" s="7">
        <f>'Cobertura Rotina &lt; 2 anos'!P73</f>
        <v>0.9463414634146341</v>
      </c>
      <c r="J73" s="7">
        <f>'Cobertura Rotina &lt; 2 anos'!R73</f>
        <v>1.0146341463414634</v>
      </c>
      <c r="K73" s="7">
        <f>'Cobertura Rotina &lt; 2 anos'!T73</f>
        <v>1.0048780487804878</v>
      </c>
      <c r="L73" s="7">
        <f>'Cobertura Rotina &lt; 2 anos'!X73</f>
        <v>0.82926829268292679</v>
      </c>
      <c r="M73" s="2">
        <f t="shared" si="6"/>
        <v>1</v>
      </c>
      <c r="N73" s="2">
        <f t="shared" si="7"/>
        <v>2</v>
      </c>
      <c r="O73" s="2">
        <f t="shared" si="8"/>
        <v>3</v>
      </c>
      <c r="P73" s="2">
        <f t="shared" si="9"/>
        <v>0</v>
      </c>
    </row>
    <row r="74" spans="1:16" x14ac:dyDescent="0.25">
      <c r="A74" s="2" t="s">
        <v>2</v>
      </c>
      <c r="B74" s="2" t="s">
        <v>78</v>
      </c>
      <c r="C74" s="7">
        <f>'Cobertura Rotina &lt; 2 anos'!F74</f>
        <v>1.5763313609467455</v>
      </c>
      <c r="D74" s="7">
        <f>'Cobertura Rotina &lt; 2 anos'!N74</f>
        <v>1.0579881656804733</v>
      </c>
      <c r="E74" s="7">
        <f>'Cobertura Rotina &lt; 2 anos'!H74</f>
        <v>1.1928994082840236</v>
      </c>
      <c r="F74" s="7">
        <f>'Cobertura Rotina &lt; 2 anos'!J74</f>
        <v>1.1928994082840236</v>
      </c>
      <c r="G74" s="7">
        <f>'Cobertura Rotina &lt; 2 anos'!L74</f>
        <v>1.0721893491124259</v>
      </c>
      <c r="H74" s="7">
        <f>'Cobertura Rotina &lt; 2 anos'!V74</f>
        <v>0.98698224852071004</v>
      </c>
      <c r="I74" s="7">
        <f>'Cobertura Rotina &lt; 2 anos'!P74</f>
        <v>1.0650887573964496</v>
      </c>
      <c r="J74" s="7">
        <f>'Cobertura Rotina &lt; 2 anos'!R74</f>
        <v>1.1431952662721894</v>
      </c>
      <c r="K74" s="7">
        <f>'Cobertura Rotina &lt; 2 anos'!T74</f>
        <v>1.0579881656804733</v>
      </c>
      <c r="L74" s="7">
        <f>'Cobertura Rotina &lt; 2 anos'!X74</f>
        <v>1.0224852071005917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7">
        <f>'Cobertura Rotina &lt; 2 anos'!F75</f>
        <v>0.34115308151093443</v>
      </c>
      <c r="D75" s="7">
        <f>'Cobertura Rotina &lt; 2 anos'!N75</f>
        <v>0.77534791252485091</v>
      </c>
      <c r="E75" s="7">
        <f>'Cobertura Rotina &lt; 2 anos'!H75</f>
        <v>0.72524850894632209</v>
      </c>
      <c r="F75" s="7">
        <f>'Cobertura Rotina &lt; 2 anos'!J75</f>
        <v>0.71332007952286292</v>
      </c>
      <c r="G75" s="7">
        <f>'Cobertura Rotina &lt; 2 anos'!L75</f>
        <v>0.81351888667992056</v>
      </c>
      <c r="H75" s="7">
        <f>'Cobertura Rotina &lt; 2 anos'!V75</f>
        <v>0.78489065606361841</v>
      </c>
      <c r="I75" s="7">
        <f>'Cobertura Rotina &lt; 2 anos'!P75</f>
        <v>0.78011928429423472</v>
      </c>
      <c r="J75" s="7">
        <f>'Cobertura Rotina &lt; 2 anos'!R75</f>
        <v>0.64652087475149111</v>
      </c>
      <c r="K75" s="7">
        <f>'Cobertura Rotina &lt; 2 anos'!T75</f>
        <v>0.82067594433399604</v>
      </c>
      <c r="L75" s="7">
        <f>'Cobertura Rotina &lt; 2 anos'!X75</f>
        <v>0.62982107355864814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7">
        <f>'Cobertura Rotina &lt; 2 anos'!F76</f>
        <v>0.87692307692307703</v>
      </c>
      <c r="D76" s="7">
        <f>'Cobertura Rotina &lt; 2 anos'!N76</f>
        <v>1.0153846153846156</v>
      </c>
      <c r="E76" s="7">
        <f>'Cobertura Rotina &lt; 2 anos'!H76</f>
        <v>1.0846153846153848</v>
      </c>
      <c r="F76" s="7">
        <f>'Cobertura Rotina &lt; 2 anos'!J76</f>
        <v>1.0846153846153848</v>
      </c>
      <c r="G76" s="7">
        <f>'Cobertura Rotina &lt; 2 anos'!L76</f>
        <v>1.0846153846153848</v>
      </c>
      <c r="H76" s="7">
        <f>'Cobertura Rotina &lt; 2 anos'!V76</f>
        <v>1.2000000000000002</v>
      </c>
      <c r="I76" s="7">
        <f>'Cobertura Rotina &lt; 2 anos'!P76</f>
        <v>0.99230769230769245</v>
      </c>
      <c r="J76" s="7">
        <f>'Cobertura Rotina &lt; 2 anos'!R76</f>
        <v>1.130769230769231</v>
      </c>
      <c r="K76" s="7">
        <f>'Cobertura Rotina &lt; 2 anos'!T76</f>
        <v>1.2692307692307694</v>
      </c>
      <c r="L76" s="7">
        <f>'Cobertura Rotina &lt; 2 anos'!X76</f>
        <v>1.176923076923077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7">
        <f>'Cobertura Rotina &lt; 2 anos'!F77</f>
        <v>0.50047393364928916</v>
      </c>
      <c r="D77" s="7">
        <f>'Cobertura Rotina &lt; 2 anos'!N77</f>
        <v>0.94407582938388634</v>
      </c>
      <c r="E77" s="7">
        <f>'Cobertura Rotina &lt; 2 anos'!H77</f>
        <v>1.1601895734597159</v>
      </c>
      <c r="F77" s="7">
        <f>'Cobertura Rotina &lt; 2 anos'!J77</f>
        <v>1.1260663507109006</v>
      </c>
      <c r="G77" s="7">
        <f>'Cobertura Rotina &lt; 2 anos'!L77</f>
        <v>0.96682464454976313</v>
      </c>
      <c r="H77" s="7">
        <f>'Cobertura Rotina &lt; 2 anos'!V77</f>
        <v>1.1488151658767773</v>
      </c>
      <c r="I77" s="7">
        <f>'Cobertura Rotina &lt; 2 anos'!P77</f>
        <v>1.0123222748815166</v>
      </c>
      <c r="J77" s="7">
        <f>'Cobertura Rotina &lt; 2 anos'!R77</f>
        <v>1.0691943127962087</v>
      </c>
      <c r="K77" s="7">
        <f>'Cobertura Rotina &lt; 2 anos'!T77</f>
        <v>1.1374407582938391</v>
      </c>
      <c r="L77" s="7">
        <f>'Cobertura Rotina &lt; 2 anos'!X77</f>
        <v>1.0350710900473934</v>
      </c>
      <c r="M77" s="2">
        <f t="shared" si="6"/>
        <v>1</v>
      </c>
      <c r="N77" s="2">
        <f t="shared" si="7"/>
        <v>8</v>
      </c>
      <c r="O77" s="2">
        <f t="shared" si="8"/>
        <v>9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7">
        <f>'Cobertura Rotina &lt; 2 anos'!F78</f>
        <v>0.87250632911392401</v>
      </c>
      <c r="D78" s="7">
        <f>'Cobertura Rotina &lt; 2 anos'!N78</f>
        <v>0.72587341772151903</v>
      </c>
      <c r="E78" s="7">
        <f>'Cobertura Rotina &lt; 2 anos'!H78</f>
        <v>0.71129113924050635</v>
      </c>
      <c r="F78" s="7">
        <f>'Cobertura Rotina &lt; 2 anos'!J78</f>
        <v>0.71453164556962023</v>
      </c>
      <c r="G78" s="7">
        <f>'Cobertura Rotina &lt; 2 anos'!L78</f>
        <v>0.73843037974683545</v>
      </c>
      <c r="H78" s="7">
        <f>'Cobertura Rotina &lt; 2 anos'!V78</f>
        <v>0.72384810126582277</v>
      </c>
      <c r="I78" s="7">
        <f>'Cobertura Rotina &lt; 2 anos'!P78</f>
        <v>0.69063291139240501</v>
      </c>
      <c r="J78" s="7">
        <f>'Cobertura Rotina &lt; 2 anos'!R78</f>
        <v>0.73599999999999999</v>
      </c>
      <c r="K78" s="7">
        <f>'Cobertura Rotina &lt; 2 anos'!T78</f>
        <v>0.77407594936708857</v>
      </c>
      <c r="L78" s="7">
        <f>'Cobertura Rotina &lt; 2 anos'!X78</f>
        <v>0.60962025316455692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7">
        <f>'Cobertura Rotina &lt; 2 anos'!F79</f>
        <v>1.7384342538636939</v>
      </c>
      <c r="D79" s="7">
        <f>'Cobertura Rotina &lt; 2 anos'!N79</f>
        <v>0.83303775019001769</v>
      </c>
      <c r="E79" s="7">
        <f>'Cobertura Rotina &lt; 2 anos'!H79</f>
        <v>0.89019508487458821</v>
      </c>
      <c r="F79" s="7">
        <f>'Cobertura Rotina &lt; 2 anos'!J79</f>
        <v>0.88776285786673415</v>
      </c>
      <c r="G79" s="7">
        <f>'Cobertura Rotina &lt; 2 anos'!L79</f>
        <v>0.87864200658728142</v>
      </c>
      <c r="H79" s="7">
        <f>'Cobertura Rotina &lt; 2 anos'!V79</f>
        <v>0.84459082847732447</v>
      </c>
      <c r="I79" s="7">
        <f>'Cobertura Rotina &lt; 2 anos'!P79</f>
        <v>0.83851026095768932</v>
      </c>
      <c r="J79" s="7">
        <f>'Cobertura Rotina &lt; 2 anos'!R79</f>
        <v>0.67190271091968579</v>
      </c>
      <c r="K79" s="7">
        <f>'Cobertura Rotina &lt; 2 anos'!T79</f>
        <v>0.94978464656701278</v>
      </c>
      <c r="L79" s="7">
        <f>'Cobertura Rotina &lt; 2 anos'!X79</f>
        <v>0.74547757790727132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52" customFormat="1" x14ac:dyDescent="0.25">
      <c r="A81" s="42"/>
      <c r="B81" s="47" t="s">
        <v>111</v>
      </c>
      <c r="C81" s="7">
        <f>'Cobertura Rotina &lt; 2 anos'!F81</f>
        <v>0.75655737704918036</v>
      </c>
      <c r="D81" s="7">
        <f>'Cobertura Rotina &lt; 2 anos'!N81</f>
        <v>0.8618852459016394</v>
      </c>
      <c r="E81" s="7">
        <f>'Cobertura Rotina &lt; 2 anos'!H81</f>
        <v>0.86721311475409835</v>
      </c>
      <c r="F81" s="7">
        <f>'Cobertura Rotina &lt; 2 anos'!J81</f>
        <v>0.8581967213114754</v>
      </c>
      <c r="G81" s="7">
        <f>'Cobertura Rotina &lt; 2 anos'!L81</f>
        <v>0.88852459016393448</v>
      </c>
      <c r="H81" s="7">
        <f>'Cobertura Rotina &lt; 2 anos'!V81</f>
        <v>0.92172131147540981</v>
      </c>
      <c r="I81" s="7">
        <f>'Cobertura Rotina &lt; 2 anos'!P81</f>
        <v>0.84344262295081962</v>
      </c>
      <c r="J81" s="7">
        <f>'Cobertura Rotina &lt; 2 anos'!R81</f>
        <v>0.8221311475409836</v>
      </c>
      <c r="K81" s="7">
        <f>'Cobertura Rotina &lt; 2 anos'!T81</f>
        <v>0.89549180327868849</v>
      </c>
      <c r="L81" s="7">
        <f>'Cobertura Rotina &lt; 2 anos'!X81</f>
        <v>0.81844262295081971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52" customFormat="1" x14ac:dyDescent="0.25">
      <c r="A82" s="42"/>
      <c r="B82" s="47" t="s">
        <v>112</v>
      </c>
      <c r="C82" s="7">
        <f>'Cobertura Rotina &lt; 2 anos'!F82</f>
        <v>0.8675407001872929</v>
      </c>
      <c r="D82" s="7">
        <f>'Cobertura Rotina &lt; 2 anos'!N82</f>
        <v>0.84748595303270413</v>
      </c>
      <c r="E82" s="7">
        <f>'Cobertura Rotina &lt; 2 anos'!H82</f>
        <v>0.83884166546607108</v>
      </c>
      <c r="F82" s="7">
        <f>'Cobertura Rotina &lt; 2 anos'!J82</f>
        <v>0.83538395043941793</v>
      </c>
      <c r="G82" s="7">
        <f>'Cobertura Rotina &lt; 2 anos'!L82</f>
        <v>0.85958795562599044</v>
      </c>
      <c r="H82" s="7">
        <f>'Cobertura Rotina &lt; 2 anos'!V82</f>
        <v>0.88102578879124038</v>
      </c>
      <c r="I82" s="7">
        <f>'Cobertura Rotina &lt; 2 anos'!P82</f>
        <v>0.84541132401671226</v>
      </c>
      <c r="J82" s="7">
        <f>'Cobertura Rotina &lt; 2 anos'!R82</f>
        <v>0.8502521250540267</v>
      </c>
      <c r="K82" s="7">
        <f>'Cobertura Rotina &lt; 2 anos'!T82</f>
        <v>0.87722230226192188</v>
      </c>
      <c r="L82" s="7">
        <f>'Cobertura Rotina &lt; 2 anos'!X82</f>
        <v>0.81498343178216393</v>
      </c>
      <c r="M82" s="2">
        <f t="shared" ref="M82:M85" si="12">COUNTIF(C82:D82,"&gt;=0,9")</f>
        <v>0</v>
      </c>
      <c r="N82" s="2">
        <f t="shared" ref="N82:N85" si="13">COUNTIFS(E82:L82,"&gt;=0,95")</f>
        <v>0</v>
      </c>
      <c r="O82" s="2">
        <f t="shared" ref="O82:O85" si="14">SUM(M82:N82)</f>
        <v>0</v>
      </c>
      <c r="P82" s="2">
        <f t="shared" ref="P82:P85" si="15">COUNTIF(E82:H82,"&gt;=0,95")</f>
        <v>0</v>
      </c>
    </row>
    <row r="83" spans="1:16" s="52" customFormat="1" x14ac:dyDescent="0.25">
      <c r="A83" s="42"/>
      <c r="B83" s="47" t="s">
        <v>113</v>
      </c>
      <c r="C83" s="7">
        <f>'Cobertura Rotina &lt; 2 anos'!F83</f>
        <v>0.9673473325401164</v>
      </c>
      <c r="D83" s="7">
        <f>'Cobertura Rotina &lt; 2 anos'!N83</f>
        <v>0.81607872142007265</v>
      </c>
      <c r="E83" s="7">
        <f>'Cobertura Rotina &lt; 2 anos'!H83</f>
        <v>0.8138405633983985</v>
      </c>
      <c r="F83" s="7">
        <f>'Cobertura Rotina &lt; 2 anos'!J83</f>
        <v>0.81268289545615324</v>
      </c>
      <c r="G83" s="7">
        <f>'Cobertura Rotina &lt; 2 anos'!L83</f>
        <v>0.84733575586069387</v>
      </c>
      <c r="H83" s="7">
        <f>'Cobertura Rotina &lt; 2 anos'!V83</f>
        <v>0.81800816799048137</v>
      </c>
      <c r="I83" s="7">
        <f>'Cobertura Rotina &lt; 2 anos'!P83</f>
        <v>0.7975560343441489</v>
      </c>
      <c r="J83" s="7">
        <f>'Cobertura Rotina &lt; 2 anos'!R83</f>
        <v>0.75626587773740228</v>
      </c>
      <c r="K83" s="7">
        <f>'Cobertura Rotina &lt; 2 anos'!T83</f>
        <v>0.8621539055214329</v>
      </c>
      <c r="L83" s="7">
        <f>'Cobertura Rotina &lt; 2 anos'!X83</f>
        <v>0.7081068913400006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52" customFormat="1" x14ac:dyDescent="0.25">
      <c r="A84" s="42"/>
      <c r="B84" s="47" t="s">
        <v>114</v>
      </c>
      <c r="C84" s="7">
        <f>'Cobertura Rotina &lt; 2 anos'!F84</f>
        <v>0.96601475582620921</v>
      </c>
      <c r="D84" s="7">
        <f>'Cobertura Rotina &lt; 2 anos'!N84</f>
        <v>0.89462466330952106</v>
      </c>
      <c r="E84" s="7">
        <f>'Cobertura Rotina &lt; 2 anos'!H84</f>
        <v>0.89350040988406143</v>
      </c>
      <c r="F84" s="7">
        <f>'Cobertura Rotina &lt; 2 anos'!J84</f>
        <v>0.88956552289495261</v>
      </c>
      <c r="G84" s="7">
        <f>'Cobertura Rotina &lt; 2 anos'!L84</f>
        <v>0.91345590818597033</v>
      </c>
      <c r="H84" s="7">
        <f>'Cobertura Rotina &lt; 2 anos'!V84</f>
        <v>0.86314556739665071</v>
      </c>
      <c r="I84" s="7">
        <f>'Cobertura Rotina &lt; 2 anos'!P84</f>
        <v>0.87410703829488234</v>
      </c>
      <c r="J84" s="7">
        <f>'Cobertura Rotina &lt; 2 anos'!R84</f>
        <v>0.83644454854198391</v>
      </c>
      <c r="K84" s="7">
        <f>'Cobertura Rotina &lt; 2 anos'!T84</f>
        <v>0.8724206581566929</v>
      </c>
      <c r="L84" s="7">
        <f>'Cobertura Rotina &lt; 2 anos'!X84</f>
        <v>0.79063122145450293</v>
      </c>
      <c r="M84" s="2">
        <f t="shared" si="12"/>
        <v>1</v>
      </c>
      <c r="N84" s="2">
        <f t="shared" si="13"/>
        <v>0</v>
      </c>
      <c r="O84" s="2">
        <f t="shared" si="14"/>
        <v>1</v>
      </c>
      <c r="P84" s="2">
        <f t="shared" si="15"/>
        <v>0</v>
      </c>
    </row>
    <row r="85" spans="1:16" s="52" customFormat="1" x14ac:dyDescent="0.25">
      <c r="A85" s="42"/>
      <c r="B85" s="49" t="s">
        <v>110</v>
      </c>
      <c r="C85" s="57">
        <f>'Cobertura Rotina &lt; 2 anos'!F85</f>
        <v>0.93037590830202355</v>
      </c>
      <c r="D85" s="57">
        <f>'Cobertura Rotina &lt; 2 anos'!N85</f>
        <v>0.83814391699883661</v>
      </c>
      <c r="E85" s="57">
        <f>'Cobertura Rotina &lt; 2 anos'!H85</f>
        <v>0.83608414548089949</v>
      </c>
      <c r="F85" s="57">
        <f>'Cobertura Rotina &lt; 2 anos'!J85</f>
        <v>0.83329201075658466</v>
      </c>
      <c r="G85" s="57">
        <f>'Cobertura Rotina &lt; 2 anos'!L85</f>
        <v>0.86432590162683809</v>
      </c>
      <c r="H85" s="57">
        <f>'Cobertura Rotina &lt; 2 anos'!V85</f>
        <v>0.84528445826101883</v>
      </c>
      <c r="I85" s="57">
        <f>'Cobertura Rotina &lt; 2 anos'!P85</f>
        <v>0.82148265405374488</v>
      </c>
      <c r="J85" s="57">
        <f>'Cobertura Rotina &lt; 2 anos'!R85</f>
        <v>0.7891213548719318</v>
      </c>
      <c r="K85" s="57">
        <f>'Cobertura Rotina &lt; 2 anos'!T85</f>
        <v>0.86954398947227896</v>
      </c>
      <c r="L85" s="57">
        <f>'Cobertura Rotina &lt; 2 anos'!X85</f>
        <v>0.74801746991398554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31" t="s">
        <v>160</v>
      </c>
      <c r="B88" s="8"/>
    </row>
    <row r="89" spans="1:16" x14ac:dyDescent="0.25">
      <c r="A89" s="31" t="s">
        <v>159</v>
      </c>
      <c r="B89" s="8"/>
    </row>
    <row r="90" spans="1:16" x14ac:dyDescent="0.25">
      <c r="A90" s="11" t="s">
        <v>162</v>
      </c>
    </row>
    <row r="91" spans="1:16" x14ac:dyDescent="0.25">
      <c r="A91" s="42" t="s">
        <v>163</v>
      </c>
    </row>
    <row r="92" spans="1:16" x14ac:dyDescent="0.25">
      <c r="A92" s="42" t="s">
        <v>88</v>
      </c>
    </row>
    <row r="93" spans="1:16" ht="17.25" x14ac:dyDescent="0.25">
      <c r="A93" s="1" t="s">
        <v>89</v>
      </c>
    </row>
    <row r="94" spans="1:16" x14ac:dyDescent="0.25">
      <c r="A94" s="42" t="s">
        <v>90</v>
      </c>
    </row>
    <row r="95" spans="1:16" x14ac:dyDescent="0.25">
      <c r="A95" s="42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Cobertura Rotina &lt; 2 anos</vt:lpstr>
      <vt:lpstr>Cobertura Reforços 1 e 4 anos</vt:lpstr>
      <vt:lpstr>Cobert. Meningo C Adolescentes</vt:lpstr>
      <vt:lpstr>Cobert. HPV</vt:lpstr>
      <vt:lpstr>cálculos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2023-09-29T19:04:08Z</dcterms:modified>
</cp:coreProperties>
</file>