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d.docs.live.net/d0a28287fb1a6343/Área de Trabalho/TELETRABALHO SESA/CV ROTINA/"/>
    </mc:Choice>
  </mc:AlternateContent>
  <xr:revisionPtr revIDLastSave="15" documentId="11_DC190B3F5FFC063E9519B759D828727EBAD426DD" xr6:coauthVersionLast="47" xr6:coauthVersionMax="47" xr10:uidLastSave="{8C93D0DD-4E58-447B-B692-D77C2C4DE17B}"/>
  <bookViews>
    <workbookView xWindow="-120" yWindow="-120" windowWidth="20730" windowHeight="11040" tabRatio="856" xr2:uid="{00000000-000D-0000-FFFF-FFFF00000000}"/>
  </bookViews>
  <sheets>
    <sheet name="CV Rotina &lt;2A - procedência" sheetId="4" r:id="rId1"/>
    <sheet name="CV Rotina &lt;2A - residência" sheetId="7" r:id="rId2"/>
    <sheet name="CV REF 1A e 4A - procedência" sheetId="1" r:id="rId3"/>
    <sheet name="CV REF 1A e 4A - residência" sheetId="8" r:id="rId4"/>
    <sheet name="Cobert. Meningo C Adolescentes" sheetId="2" r:id="rId5"/>
    <sheet name="Cobert. HPV 2023" sheetId="3" r:id="rId6"/>
    <sheet name="dTpa gestantes - procedência" sheetId="6" r:id="rId7"/>
    <sheet name="dTpa gestantes - residência" sheetId="9" r:id="rId8"/>
    <sheet name="cálculos1" sheetId="5" state="hidden" r:id="rId9"/>
    <sheet name="cálculos2" sheetId="10" state="hidden" r:id="rId10"/>
  </sheets>
  <definedNames>
    <definedName name="_xlnm._FilterDatabase" localSheetId="5" hidden="1">'Cobert. HPV 2023'!$B$1:$B$88</definedName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procedência'!$A$1:$X$86</definedName>
    <definedName name="_xlnm._FilterDatabase" localSheetId="1" hidden="1">'CV Rotina &lt;2A - residência'!$A$1:$X$86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4" i="7" l="1"/>
  <c r="Z83" i="7"/>
  <c r="Z82" i="7"/>
  <c r="Z81" i="7"/>
  <c r="Z84" i="4"/>
  <c r="Z83" i="4"/>
  <c r="Z82" i="4"/>
  <c r="Z81" i="4"/>
  <c r="Z85" i="7" l="1"/>
  <c r="Z85" i="4"/>
  <c r="E85" i="9" l="1"/>
  <c r="C85" i="9"/>
  <c r="E84" i="9"/>
  <c r="C84" i="9"/>
  <c r="E83" i="9"/>
  <c r="C83" i="9"/>
  <c r="E82" i="9"/>
  <c r="C82" i="9"/>
  <c r="E81" i="9"/>
  <c r="C81" i="9"/>
  <c r="D79" i="9"/>
  <c r="F79" i="9" s="1"/>
  <c r="D78" i="9"/>
  <c r="F78" i="9" s="1"/>
  <c r="D77" i="9"/>
  <c r="F77" i="9" s="1"/>
  <c r="D76" i="9"/>
  <c r="F76" i="9" s="1"/>
  <c r="D75" i="9"/>
  <c r="F75" i="9" s="1"/>
  <c r="D74" i="9"/>
  <c r="F74" i="9" s="1"/>
  <c r="D73" i="9"/>
  <c r="F73" i="9" s="1"/>
  <c r="D72" i="9"/>
  <c r="F72" i="9" s="1"/>
  <c r="D71" i="9"/>
  <c r="F71" i="9" s="1"/>
  <c r="D70" i="9"/>
  <c r="F70" i="9" s="1"/>
  <c r="D69" i="9"/>
  <c r="F69" i="9" s="1"/>
  <c r="D68" i="9"/>
  <c r="F68" i="9" s="1"/>
  <c r="D67" i="9"/>
  <c r="F67" i="9" s="1"/>
  <c r="D66" i="9"/>
  <c r="F66" i="9" s="1"/>
  <c r="D65" i="9"/>
  <c r="F65" i="9" s="1"/>
  <c r="D64" i="9"/>
  <c r="F64" i="9" s="1"/>
  <c r="D63" i="9"/>
  <c r="F63" i="9" s="1"/>
  <c r="D62" i="9"/>
  <c r="F62" i="9" s="1"/>
  <c r="D61" i="9"/>
  <c r="F61" i="9" s="1"/>
  <c r="D60" i="9"/>
  <c r="F60" i="9" s="1"/>
  <c r="D59" i="9"/>
  <c r="F59" i="9" s="1"/>
  <c r="D58" i="9"/>
  <c r="F58" i="9" s="1"/>
  <c r="D57" i="9"/>
  <c r="F57" i="9" s="1"/>
  <c r="D56" i="9"/>
  <c r="F56" i="9" s="1"/>
  <c r="D55" i="9"/>
  <c r="F55" i="9" s="1"/>
  <c r="D54" i="9"/>
  <c r="F54" i="9" s="1"/>
  <c r="D53" i="9"/>
  <c r="F53" i="9" s="1"/>
  <c r="D52" i="9"/>
  <c r="F52" i="9" s="1"/>
  <c r="D51" i="9"/>
  <c r="F51" i="9" s="1"/>
  <c r="D50" i="9"/>
  <c r="F50" i="9" s="1"/>
  <c r="D49" i="9"/>
  <c r="F49" i="9" s="1"/>
  <c r="D48" i="9"/>
  <c r="F48" i="9" s="1"/>
  <c r="D47" i="9"/>
  <c r="F47" i="9" s="1"/>
  <c r="D46" i="9"/>
  <c r="F46" i="9" s="1"/>
  <c r="D45" i="9"/>
  <c r="F45" i="9" s="1"/>
  <c r="D44" i="9"/>
  <c r="F44" i="9" s="1"/>
  <c r="D43" i="9"/>
  <c r="F43" i="9" s="1"/>
  <c r="D42" i="9"/>
  <c r="F42" i="9" s="1"/>
  <c r="D41" i="9"/>
  <c r="F41" i="9" s="1"/>
  <c r="D40" i="9"/>
  <c r="F40" i="9" s="1"/>
  <c r="D39" i="9"/>
  <c r="F39" i="9" s="1"/>
  <c r="D38" i="9"/>
  <c r="F38" i="9" s="1"/>
  <c r="D37" i="9"/>
  <c r="F37" i="9" s="1"/>
  <c r="D36" i="9"/>
  <c r="F36" i="9" s="1"/>
  <c r="D35" i="9"/>
  <c r="F35" i="9" s="1"/>
  <c r="D34" i="9"/>
  <c r="F34" i="9" s="1"/>
  <c r="D33" i="9"/>
  <c r="F33" i="9" s="1"/>
  <c r="D32" i="9"/>
  <c r="F32" i="9" s="1"/>
  <c r="D31" i="9"/>
  <c r="F31" i="9" s="1"/>
  <c r="D30" i="9"/>
  <c r="F30" i="9" s="1"/>
  <c r="D29" i="9"/>
  <c r="F29" i="9" s="1"/>
  <c r="D28" i="9"/>
  <c r="F28" i="9" s="1"/>
  <c r="D27" i="9"/>
  <c r="F27" i="9" s="1"/>
  <c r="D26" i="9"/>
  <c r="F26" i="9" s="1"/>
  <c r="D25" i="9"/>
  <c r="F25" i="9" s="1"/>
  <c r="D24" i="9"/>
  <c r="F24" i="9" s="1"/>
  <c r="D23" i="9"/>
  <c r="F23" i="9" s="1"/>
  <c r="D22" i="9"/>
  <c r="F22" i="9" s="1"/>
  <c r="D21" i="9"/>
  <c r="F21" i="9" s="1"/>
  <c r="D20" i="9"/>
  <c r="F20" i="9" s="1"/>
  <c r="D19" i="9"/>
  <c r="F19" i="9" s="1"/>
  <c r="D18" i="9"/>
  <c r="F18" i="9" s="1"/>
  <c r="D17" i="9"/>
  <c r="F17" i="9" s="1"/>
  <c r="D16" i="9"/>
  <c r="F16" i="9" s="1"/>
  <c r="D15" i="9"/>
  <c r="F15" i="9" s="1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D7" i="9"/>
  <c r="F7" i="9" s="1"/>
  <c r="D6" i="9"/>
  <c r="F6" i="9" s="1"/>
  <c r="D5" i="9"/>
  <c r="D4" i="9"/>
  <c r="D3" i="9"/>
  <c r="D2" i="9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2" i="6"/>
  <c r="W85" i="8"/>
  <c r="U85" i="8"/>
  <c r="S85" i="8"/>
  <c r="Q85" i="8"/>
  <c r="O85" i="8"/>
  <c r="M85" i="8"/>
  <c r="K85" i="8"/>
  <c r="I85" i="8"/>
  <c r="G85" i="8"/>
  <c r="E85" i="8"/>
  <c r="C85" i="8"/>
  <c r="W84" i="8"/>
  <c r="U84" i="8"/>
  <c r="S84" i="8"/>
  <c r="Q84" i="8"/>
  <c r="O84" i="8"/>
  <c r="M84" i="8"/>
  <c r="K84" i="8"/>
  <c r="I84" i="8"/>
  <c r="G84" i="8"/>
  <c r="E84" i="8"/>
  <c r="C84" i="8"/>
  <c r="W83" i="8"/>
  <c r="U83" i="8"/>
  <c r="S83" i="8"/>
  <c r="Q83" i="8"/>
  <c r="O83" i="8"/>
  <c r="M83" i="8"/>
  <c r="K83" i="8"/>
  <c r="I83" i="8"/>
  <c r="G83" i="8"/>
  <c r="E83" i="8"/>
  <c r="C83" i="8"/>
  <c r="W82" i="8"/>
  <c r="U82" i="8"/>
  <c r="S82" i="8"/>
  <c r="Q82" i="8"/>
  <c r="O82" i="8"/>
  <c r="M82" i="8"/>
  <c r="K82" i="8"/>
  <c r="I82" i="8"/>
  <c r="G82" i="8"/>
  <c r="E82" i="8"/>
  <c r="C82" i="8"/>
  <c r="W81" i="8"/>
  <c r="U81" i="8"/>
  <c r="S81" i="8"/>
  <c r="Q81" i="8"/>
  <c r="O81" i="8"/>
  <c r="M81" i="8"/>
  <c r="K81" i="8"/>
  <c r="I81" i="8"/>
  <c r="G81" i="8"/>
  <c r="E81" i="8"/>
  <c r="C81" i="8"/>
  <c r="V79" i="8"/>
  <c r="N79" i="8"/>
  <c r="F79" i="8"/>
  <c r="X79" i="8" s="1"/>
  <c r="D79" i="8"/>
  <c r="J79" i="8" s="1"/>
  <c r="F78" i="8"/>
  <c r="D78" i="8"/>
  <c r="N78" i="8" s="1"/>
  <c r="R77" i="8"/>
  <c r="N77" i="8"/>
  <c r="F77" i="8"/>
  <c r="D77" i="8"/>
  <c r="X76" i="8"/>
  <c r="R76" i="8"/>
  <c r="P76" i="8"/>
  <c r="L76" i="8"/>
  <c r="H76" i="8"/>
  <c r="F76" i="8"/>
  <c r="T76" i="8" s="1"/>
  <c r="D76" i="8"/>
  <c r="J76" i="8" s="1"/>
  <c r="V75" i="8"/>
  <c r="N75" i="8"/>
  <c r="J75" i="8"/>
  <c r="H75" i="8"/>
  <c r="F75" i="8"/>
  <c r="X75" i="8" s="1"/>
  <c r="D75" i="8"/>
  <c r="R75" i="8" s="1"/>
  <c r="T74" i="8"/>
  <c r="L74" i="8"/>
  <c r="F74" i="8"/>
  <c r="P74" i="8" s="1"/>
  <c r="D74" i="8"/>
  <c r="N74" i="8" s="1"/>
  <c r="L73" i="8"/>
  <c r="F73" i="8"/>
  <c r="T73" i="8" s="1"/>
  <c r="D73" i="8"/>
  <c r="V73" i="8" s="1"/>
  <c r="T72" i="8"/>
  <c r="P72" i="8"/>
  <c r="F72" i="8"/>
  <c r="L72" i="8" s="1"/>
  <c r="D72" i="8"/>
  <c r="R71" i="8"/>
  <c r="J71" i="8"/>
  <c r="H71" i="8"/>
  <c r="F71" i="8"/>
  <c r="D71" i="8"/>
  <c r="V71" i="8" s="1"/>
  <c r="V70" i="8"/>
  <c r="F70" i="8"/>
  <c r="D70" i="8"/>
  <c r="H70" i="8" s="1"/>
  <c r="F69" i="8"/>
  <c r="T69" i="8" s="1"/>
  <c r="D69" i="8"/>
  <c r="X68" i="8"/>
  <c r="P68" i="8"/>
  <c r="L68" i="8"/>
  <c r="F68" i="8"/>
  <c r="T68" i="8" s="1"/>
  <c r="D68" i="8"/>
  <c r="X67" i="8"/>
  <c r="V67" i="8"/>
  <c r="F67" i="8"/>
  <c r="D67" i="8"/>
  <c r="R67" i="8" s="1"/>
  <c r="F66" i="8"/>
  <c r="D66" i="8"/>
  <c r="V66" i="8" s="1"/>
  <c r="F65" i="8"/>
  <c r="T65" i="8" s="1"/>
  <c r="D65" i="8"/>
  <c r="H65" i="8" s="1"/>
  <c r="T64" i="8"/>
  <c r="R64" i="8"/>
  <c r="J64" i="8"/>
  <c r="F64" i="8"/>
  <c r="P64" i="8" s="1"/>
  <c r="D64" i="8"/>
  <c r="H64" i="8" s="1"/>
  <c r="X63" i="8"/>
  <c r="V63" i="8"/>
  <c r="J63" i="8"/>
  <c r="F63" i="8"/>
  <c r="D63" i="8"/>
  <c r="R63" i="8" s="1"/>
  <c r="X62" i="8"/>
  <c r="F62" i="8"/>
  <c r="D62" i="8"/>
  <c r="F61" i="8"/>
  <c r="D61" i="8"/>
  <c r="T60" i="8"/>
  <c r="P60" i="8"/>
  <c r="L60" i="8"/>
  <c r="F60" i="8"/>
  <c r="X60" i="8" s="1"/>
  <c r="D60" i="8"/>
  <c r="J60" i="8" s="1"/>
  <c r="R59" i="8"/>
  <c r="N59" i="8"/>
  <c r="J59" i="8"/>
  <c r="H59" i="8"/>
  <c r="F59" i="8"/>
  <c r="X59" i="8" s="1"/>
  <c r="D59" i="8"/>
  <c r="V59" i="8" s="1"/>
  <c r="N58" i="8"/>
  <c r="F58" i="8"/>
  <c r="D58" i="8"/>
  <c r="F57" i="8"/>
  <c r="T57" i="8" s="1"/>
  <c r="D57" i="8"/>
  <c r="X56" i="8"/>
  <c r="T56" i="8"/>
  <c r="P56" i="8"/>
  <c r="L56" i="8"/>
  <c r="F56" i="8"/>
  <c r="D56" i="8"/>
  <c r="V55" i="8"/>
  <c r="N55" i="8"/>
  <c r="H55" i="8"/>
  <c r="F55" i="8"/>
  <c r="D55" i="8"/>
  <c r="R55" i="8" s="1"/>
  <c r="F54" i="8"/>
  <c r="D54" i="8"/>
  <c r="V54" i="8" s="1"/>
  <c r="R53" i="8"/>
  <c r="N53" i="8"/>
  <c r="J53" i="8"/>
  <c r="H53" i="8"/>
  <c r="F53" i="8"/>
  <c r="T53" i="8" s="1"/>
  <c r="D53" i="8"/>
  <c r="V53" i="8" s="1"/>
  <c r="N52" i="8"/>
  <c r="F52" i="8"/>
  <c r="D52" i="8"/>
  <c r="R52" i="8" s="1"/>
  <c r="T51" i="8"/>
  <c r="N51" i="8"/>
  <c r="F51" i="8"/>
  <c r="D51" i="8"/>
  <c r="F50" i="8"/>
  <c r="D50" i="8"/>
  <c r="R49" i="8"/>
  <c r="N49" i="8"/>
  <c r="J49" i="8"/>
  <c r="H49" i="8"/>
  <c r="F49" i="8"/>
  <c r="T49" i="8" s="1"/>
  <c r="D49" i="8"/>
  <c r="V49" i="8" s="1"/>
  <c r="P48" i="8"/>
  <c r="F48" i="8"/>
  <c r="D48" i="8"/>
  <c r="F47" i="8"/>
  <c r="D47" i="8"/>
  <c r="V47" i="8" s="1"/>
  <c r="T46" i="8"/>
  <c r="P46" i="8"/>
  <c r="L46" i="8"/>
  <c r="F46" i="8"/>
  <c r="X46" i="8" s="1"/>
  <c r="D46" i="8"/>
  <c r="J46" i="8" s="1"/>
  <c r="V45" i="8"/>
  <c r="N45" i="8"/>
  <c r="F45" i="8"/>
  <c r="X45" i="8" s="1"/>
  <c r="D45" i="8"/>
  <c r="J45" i="8" s="1"/>
  <c r="V44" i="8"/>
  <c r="F44" i="8"/>
  <c r="D44" i="8"/>
  <c r="F43" i="8"/>
  <c r="L43" i="8" s="1"/>
  <c r="D43" i="8"/>
  <c r="H43" i="8" s="1"/>
  <c r="X42" i="8"/>
  <c r="T42" i="8"/>
  <c r="P42" i="8"/>
  <c r="L42" i="8"/>
  <c r="F42" i="8"/>
  <c r="D42" i="8"/>
  <c r="R42" i="8" s="1"/>
  <c r="V41" i="8"/>
  <c r="R41" i="8"/>
  <c r="N41" i="8"/>
  <c r="H41" i="8"/>
  <c r="F41" i="8"/>
  <c r="P41" i="8" s="1"/>
  <c r="D41" i="8"/>
  <c r="J41" i="8" s="1"/>
  <c r="V40" i="8"/>
  <c r="F40" i="8"/>
  <c r="D40" i="8"/>
  <c r="H40" i="8" s="1"/>
  <c r="F39" i="8"/>
  <c r="T39" i="8" s="1"/>
  <c r="D39" i="8"/>
  <c r="H39" i="8" s="1"/>
  <c r="X38" i="8"/>
  <c r="T38" i="8"/>
  <c r="F38" i="8"/>
  <c r="P38" i="8" s="1"/>
  <c r="D38" i="8"/>
  <c r="J38" i="8" s="1"/>
  <c r="V37" i="8"/>
  <c r="F37" i="8"/>
  <c r="P37" i="8" s="1"/>
  <c r="D37" i="8"/>
  <c r="R37" i="8" s="1"/>
  <c r="P36" i="8"/>
  <c r="F36" i="8"/>
  <c r="X36" i="8" s="1"/>
  <c r="D36" i="8"/>
  <c r="R36" i="8" s="1"/>
  <c r="V35" i="8"/>
  <c r="N35" i="8"/>
  <c r="F35" i="8"/>
  <c r="T35" i="8" s="1"/>
  <c r="D35" i="8"/>
  <c r="J35" i="8" s="1"/>
  <c r="T34" i="8"/>
  <c r="L34" i="8"/>
  <c r="F34" i="8"/>
  <c r="X34" i="8" s="1"/>
  <c r="D34" i="8"/>
  <c r="R34" i="8" s="1"/>
  <c r="T33" i="8"/>
  <c r="F33" i="8"/>
  <c r="X33" i="8" s="1"/>
  <c r="D33" i="8"/>
  <c r="H33" i="8" s="1"/>
  <c r="T32" i="8"/>
  <c r="R32" i="8"/>
  <c r="J32" i="8"/>
  <c r="H32" i="8"/>
  <c r="F32" i="8"/>
  <c r="P32" i="8" s="1"/>
  <c r="D32" i="8"/>
  <c r="V32" i="8" s="1"/>
  <c r="V31" i="8"/>
  <c r="F31" i="8"/>
  <c r="T31" i="8" s="1"/>
  <c r="D31" i="8"/>
  <c r="R31" i="8" s="1"/>
  <c r="L30" i="8"/>
  <c r="F30" i="8"/>
  <c r="X30" i="8" s="1"/>
  <c r="D30" i="8"/>
  <c r="R30" i="8" s="1"/>
  <c r="L29" i="8"/>
  <c r="F29" i="8"/>
  <c r="X29" i="8" s="1"/>
  <c r="D29" i="8"/>
  <c r="J28" i="8"/>
  <c r="F28" i="8"/>
  <c r="D28" i="8"/>
  <c r="V28" i="8" s="1"/>
  <c r="F27" i="8"/>
  <c r="T27" i="8" s="1"/>
  <c r="D27" i="8"/>
  <c r="T26" i="8"/>
  <c r="F26" i="8"/>
  <c r="X26" i="8" s="1"/>
  <c r="D26" i="8"/>
  <c r="R26" i="8" s="1"/>
  <c r="R25" i="8"/>
  <c r="J25" i="8"/>
  <c r="F25" i="8"/>
  <c r="X25" i="8" s="1"/>
  <c r="D25" i="8"/>
  <c r="H25" i="8" s="1"/>
  <c r="T24" i="8"/>
  <c r="R24" i="8"/>
  <c r="P24" i="8"/>
  <c r="L24" i="8"/>
  <c r="J24" i="8"/>
  <c r="H24" i="8"/>
  <c r="F24" i="8"/>
  <c r="X24" i="8" s="1"/>
  <c r="D24" i="8"/>
  <c r="V24" i="8" s="1"/>
  <c r="V23" i="8"/>
  <c r="R23" i="8"/>
  <c r="N23" i="8"/>
  <c r="J23" i="8"/>
  <c r="H23" i="8"/>
  <c r="F23" i="8"/>
  <c r="T23" i="8" s="1"/>
  <c r="D23" i="8"/>
  <c r="L22" i="8"/>
  <c r="F22" i="8"/>
  <c r="X22" i="8" s="1"/>
  <c r="D22" i="8"/>
  <c r="R22" i="8" s="1"/>
  <c r="T21" i="8"/>
  <c r="R21" i="8"/>
  <c r="L21" i="8"/>
  <c r="F21" i="8"/>
  <c r="X21" i="8" s="1"/>
  <c r="D21" i="8"/>
  <c r="H21" i="8" s="1"/>
  <c r="T20" i="8"/>
  <c r="P20" i="8"/>
  <c r="F20" i="8"/>
  <c r="L20" i="8" s="1"/>
  <c r="D20" i="8"/>
  <c r="V20" i="8" s="1"/>
  <c r="V19" i="8"/>
  <c r="N19" i="8"/>
  <c r="F19" i="8"/>
  <c r="T19" i="8" s="1"/>
  <c r="D19" i="8"/>
  <c r="J19" i="8" s="1"/>
  <c r="T18" i="8"/>
  <c r="L18" i="8"/>
  <c r="F18" i="8"/>
  <c r="X18" i="8" s="1"/>
  <c r="D18" i="8"/>
  <c r="R18" i="8" s="1"/>
  <c r="T17" i="8"/>
  <c r="F17" i="8"/>
  <c r="X17" i="8" s="1"/>
  <c r="D17" i="8"/>
  <c r="H17" i="8" s="1"/>
  <c r="T16" i="8"/>
  <c r="R16" i="8"/>
  <c r="J16" i="8"/>
  <c r="H16" i="8"/>
  <c r="F16" i="8"/>
  <c r="P16" i="8" s="1"/>
  <c r="D16" i="8"/>
  <c r="V16" i="8" s="1"/>
  <c r="V15" i="8"/>
  <c r="F15" i="8"/>
  <c r="T15" i="8" s="1"/>
  <c r="D15" i="8"/>
  <c r="R15" i="8" s="1"/>
  <c r="L14" i="8"/>
  <c r="F14" i="8"/>
  <c r="X14" i="8" s="1"/>
  <c r="D14" i="8"/>
  <c r="R14" i="8" s="1"/>
  <c r="L13" i="8"/>
  <c r="F13" i="8"/>
  <c r="X13" i="8" s="1"/>
  <c r="D13" i="8"/>
  <c r="J12" i="8"/>
  <c r="F12" i="8"/>
  <c r="D12" i="8"/>
  <c r="V12" i="8" s="1"/>
  <c r="F11" i="8"/>
  <c r="T11" i="8" s="1"/>
  <c r="D11" i="8"/>
  <c r="T10" i="8"/>
  <c r="F10" i="8"/>
  <c r="X10" i="8" s="1"/>
  <c r="D10" i="8"/>
  <c r="R10" i="8" s="1"/>
  <c r="R9" i="8"/>
  <c r="J9" i="8"/>
  <c r="F9" i="8"/>
  <c r="X9" i="8" s="1"/>
  <c r="D9" i="8"/>
  <c r="H9" i="8" s="1"/>
  <c r="T8" i="8"/>
  <c r="R8" i="8"/>
  <c r="P8" i="8"/>
  <c r="L8" i="8"/>
  <c r="J8" i="8"/>
  <c r="H8" i="8"/>
  <c r="F8" i="8"/>
  <c r="X8" i="8" s="1"/>
  <c r="D8" i="8"/>
  <c r="V8" i="8" s="1"/>
  <c r="V7" i="8"/>
  <c r="R7" i="8"/>
  <c r="N7" i="8"/>
  <c r="J7" i="8"/>
  <c r="H7" i="8"/>
  <c r="F7" i="8"/>
  <c r="T7" i="8" s="1"/>
  <c r="D7" i="8"/>
  <c r="L6" i="8"/>
  <c r="F6" i="8"/>
  <c r="X6" i="8" s="1"/>
  <c r="D6" i="8"/>
  <c r="R6" i="8" s="1"/>
  <c r="T5" i="8"/>
  <c r="R5" i="8"/>
  <c r="L5" i="8"/>
  <c r="F5" i="8"/>
  <c r="D5" i="8"/>
  <c r="H5" i="8" s="1"/>
  <c r="T4" i="8"/>
  <c r="P4" i="8"/>
  <c r="F4" i="8"/>
  <c r="L4" i="8" s="1"/>
  <c r="D4" i="8"/>
  <c r="J4" i="8" s="1"/>
  <c r="V3" i="8"/>
  <c r="N3" i="8"/>
  <c r="F3" i="8"/>
  <c r="T3" i="8" s="1"/>
  <c r="D3" i="8"/>
  <c r="J3" i="8" s="1"/>
  <c r="T2" i="8"/>
  <c r="L2" i="8"/>
  <c r="F2" i="8"/>
  <c r="X2" i="8" s="1"/>
  <c r="D2" i="8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C85" i="7"/>
  <c r="W84" i="7"/>
  <c r="U84" i="7"/>
  <c r="S84" i="7"/>
  <c r="Q84" i="7"/>
  <c r="O84" i="7"/>
  <c r="M84" i="7"/>
  <c r="K84" i="7"/>
  <c r="I84" i="7"/>
  <c r="G84" i="7"/>
  <c r="E84" i="7"/>
  <c r="C84" i="7"/>
  <c r="W83" i="7"/>
  <c r="U83" i="7"/>
  <c r="S83" i="7"/>
  <c r="Q83" i="7"/>
  <c r="O83" i="7"/>
  <c r="M83" i="7"/>
  <c r="K83" i="7"/>
  <c r="I83" i="7"/>
  <c r="G83" i="7"/>
  <c r="E83" i="7"/>
  <c r="C83" i="7"/>
  <c r="W82" i="7"/>
  <c r="U82" i="7"/>
  <c r="S82" i="7"/>
  <c r="Q82" i="7"/>
  <c r="O82" i="7"/>
  <c r="M82" i="7"/>
  <c r="K82" i="7"/>
  <c r="I82" i="7"/>
  <c r="G82" i="7"/>
  <c r="E82" i="7"/>
  <c r="C82" i="7"/>
  <c r="W81" i="7"/>
  <c r="U81" i="7"/>
  <c r="S81" i="7"/>
  <c r="Q81" i="7"/>
  <c r="O81" i="7"/>
  <c r="M81" i="7"/>
  <c r="K81" i="7"/>
  <c r="I81" i="7"/>
  <c r="G81" i="7"/>
  <c r="E81" i="7"/>
  <c r="C81" i="7"/>
  <c r="D79" i="7"/>
  <c r="D78" i="7"/>
  <c r="D77" i="7"/>
  <c r="AA77" i="7" s="1"/>
  <c r="D76" i="7"/>
  <c r="D75" i="7"/>
  <c r="V75" i="7" s="1"/>
  <c r="H75" i="10" s="1"/>
  <c r="D74" i="7"/>
  <c r="T73" i="7"/>
  <c r="K73" i="10" s="1"/>
  <c r="D73" i="7"/>
  <c r="AA73" i="7" s="1"/>
  <c r="D72" i="7"/>
  <c r="AA72" i="7" s="1"/>
  <c r="D71" i="7"/>
  <c r="D70" i="7"/>
  <c r="N69" i="7"/>
  <c r="D69" i="10" s="1"/>
  <c r="D69" i="7"/>
  <c r="AA69" i="7" s="1"/>
  <c r="T68" i="7"/>
  <c r="K68" i="10" s="1"/>
  <c r="D68" i="7"/>
  <c r="D67" i="7"/>
  <c r="D66" i="7"/>
  <c r="D65" i="7"/>
  <c r="AA65" i="7" s="1"/>
  <c r="D64" i="7"/>
  <c r="D63" i="7"/>
  <c r="AA63" i="7" s="1"/>
  <c r="V62" i="7"/>
  <c r="H62" i="10" s="1"/>
  <c r="D62" i="7"/>
  <c r="J62" i="7" s="1"/>
  <c r="F62" i="10" s="1"/>
  <c r="D61" i="7"/>
  <c r="V61" i="7" s="1"/>
  <c r="H61" i="10" s="1"/>
  <c r="D60" i="7"/>
  <c r="D59" i="7"/>
  <c r="J58" i="7"/>
  <c r="F58" i="10" s="1"/>
  <c r="D58" i="7"/>
  <c r="D57" i="7"/>
  <c r="D56" i="7"/>
  <c r="AA56" i="7" s="1"/>
  <c r="D55" i="7"/>
  <c r="AA55" i="7" s="1"/>
  <c r="D54" i="7"/>
  <c r="H53" i="7"/>
  <c r="E53" i="10" s="1"/>
  <c r="D53" i="7"/>
  <c r="V53" i="7" s="1"/>
  <c r="H53" i="10" s="1"/>
  <c r="D52" i="7"/>
  <c r="D51" i="7"/>
  <c r="AA51" i="7" s="1"/>
  <c r="D50" i="7"/>
  <c r="V49" i="7"/>
  <c r="H49" i="10" s="1"/>
  <c r="L49" i="7"/>
  <c r="G49" i="10" s="1"/>
  <c r="D49" i="7"/>
  <c r="D48" i="7"/>
  <c r="D47" i="7"/>
  <c r="AA47" i="7" s="1"/>
  <c r="D46" i="7"/>
  <c r="V46" i="7" s="1"/>
  <c r="H46" i="10" s="1"/>
  <c r="D45" i="7"/>
  <c r="J44" i="7"/>
  <c r="F44" i="10" s="1"/>
  <c r="D44" i="7"/>
  <c r="AA44" i="7" s="1"/>
  <c r="D43" i="7"/>
  <c r="AA43" i="7" s="1"/>
  <c r="D42" i="7"/>
  <c r="D41" i="7"/>
  <c r="N40" i="7"/>
  <c r="D40" i="10" s="1"/>
  <c r="D40" i="7"/>
  <c r="D39" i="7"/>
  <c r="R38" i="7"/>
  <c r="J38" i="10" s="1"/>
  <c r="P38" i="7"/>
  <c r="I38" i="10" s="1"/>
  <c r="J38" i="7"/>
  <c r="F38" i="10" s="1"/>
  <c r="H38" i="7"/>
  <c r="E38" i="10" s="1"/>
  <c r="F38" i="7"/>
  <c r="C38" i="10" s="1"/>
  <c r="D38" i="7"/>
  <c r="V38" i="7" s="1"/>
  <c r="H38" i="10" s="1"/>
  <c r="H37" i="7"/>
  <c r="E37" i="10" s="1"/>
  <c r="D37" i="7"/>
  <c r="D36" i="7"/>
  <c r="T36" i="7" s="1"/>
  <c r="K36" i="10" s="1"/>
  <c r="D35" i="7"/>
  <c r="P34" i="7"/>
  <c r="I34" i="10" s="1"/>
  <c r="F34" i="7"/>
  <c r="C34" i="10" s="1"/>
  <c r="D34" i="7"/>
  <c r="V34" i="7" s="1"/>
  <c r="H34" i="10" s="1"/>
  <c r="D33" i="7"/>
  <c r="T33" i="7" s="1"/>
  <c r="K33" i="10" s="1"/>
  <c r="T32" i="7"/>
  <c r="K32" i="10" s="1"/>
  <c r="J32" i="7"/>
  <c r="F32" i="10" s="1"/>
  <c r="F32" i="7"/>
  <c r="C32" i="10" s="1"/>
  <c r="D32" i="7"/>
  <c r="V32" i="7" s="1"/>
  <c r="H32" i="10" s="1"/>
  <c r="D31" i="7"/>
  <c r="D30" i="7"/>
  <c r="V30" i="7" s="1"/>
  <c r="H30" i="10" s="1"/>
  <c r="D29" i="7"/>
  <c r="V28" i="7"/>
  <c r="H28" i="10" s="1"/>
  <c r="D28" i="7"/>
  <c r="J28" i="7" s="1"/>
  <c r="F28" i="10" s="1"/>
  <c r="D27" i="7"/>
  <c r="D26" i="7"/>
  <c r="D25" i="7"/>
  <c r="L25" i="7" s="1"/>
  <c r="G25" i="10" s="1"/>
  <c r="D24" i="7"/>
  <c r="D23" i="7"/>
  <c r="D22" i="7"/>
  <c r="D21" i="7"/>
  <c r="D20" i="7"/>
  <c r="R20" i="7" s="1"/>
  <c r="J20" i="10" s="1"/>
  <c r="D19" i="7"/>
  <c r="D18" i="7"/>
  <c r="D17" i="7"/>
  <c r="D16" i="7"/>
  <c r="R16" i="7" s="1"/>
  <c r="J16" i="10" s="1"/>
  <c r="D15" i="7"/>
  <c r="D14" i="7"/>
  <c r="D13" i="7"/>
  <c r="D12" i="7"/>
  <c r="V11" i="7"/>
  <c r="H11" i="10" s="1"/>
  <c r="D11" i="7"/>
  <c r="J11" i="7" s="1"/>
  <c r="F11" i="10" s="1"/>
  <c r="D10" i="7"/>
  <c r="AA10" i="7" s="1"/>
  <c r="D9" i="7"/>
  <c r="R9" i="7" s="1"/>
  <c r="J9" i="10" s="1"/>
  <c r="D8" i="7"/>
  <c r="D7" i="7"/>
  <c r="D6" i="7"/>
  <c r="D5" i="7"/>
  <c r="AA5" i="7" s="1"/>
  <c r="D4" i="7"/>
  <c r="D3" i="7"/>
  <c r="X3" i="7" s="1"/>
  <c r="L3" i="10" s="1"/>
  <c r="N2" i="7"/>
  <c r="D2" i="10" s="1"/>
  <c r="D2" i="7"/>
  <c r="D79" i="4"/>
  <c r="AA79" i="4" s="1"/>
  <c r="D78" i="4"/>
  <c r="AA78" i="4" s="1"/>
  <c r="D77" i="4"/>
  <c r="AA77" i="4" s="1"/>
  <c r="D76" i="4"/>
  <c r="AA76" i="4" s="1"/>
  <c r="D75" i="4"/>
  <c r="AA75" i="4" s="1"/>
  <c r="D74" i="4"/>
  <c r="AA74" i="4" s="1"/>
  <c r="D73" i="4"/>
  <c r="AA73" i="4" s="1"/>
  <c r="D72" i="4"/>
  <c r="AA72" i="4" s="1"/>
  <c r="D71" i="4"/>
  <c r="AA71" i="4" s="1"/>
  <c r="D70" i="4"/>
  <c r="AA70" i="4" s="1"/>
  <c r="D69" i="4"/>
  <c r="AA69" i="4" s="1"/>
  <c r="D68" i="4"/>
  <c r="AA68" i="4" s="1"/>
  <c r="D67" i="4"/>
  <c r="AA67" i="4" s="1"/>
  <c r="D66" i="4"/>
  <c r="AA66" i="4" s="1"/>
  <c r="D65" i="4"/>
  <c r="AA65" i="4" s="1"/>
  <c r="D64" i="4"/>
  <c r="AA64" i="4" s="1"/>
  <c r="D63" i="4"/>
  <c r="AA63" i="4" s="1"/>
  <c r="D62" i="4"/>
  <c r="AA62" i="4" s="1"/>
  <c r="D61" i="4"/>
  <c r="AA61" i="4" s="1"/>
  <c r="D60" i="4"/>
  <c r="AA60" i="4" s="1"/>
  <c r="D59" i="4"/>
  <c r="AA59" i="4" s="1"/>
  <c r="D58" i="4"/>
  <c r="AA58" i="4" s="1"/>
  <c r="D57" i="4"/>
  <c r="AA57" i="4" s="1"/>
  <c r="D56" i="4"/>
  <c r="AA56" i="4" s="1"/>
  <c r="D55" i="4"/>
  <c r="AA55" i="4" s="1"/>
  <c r="D54" i="4"/>
  <c r="AA54" i="4" s="1"/>
  <c r="D53" i="4"/>
  <c r="AA53" i="4" s="1"/>
  <c r="D52" i="4"/>
  <c r="AA52" i="4" s="1"/>
  <c r="D51" i="4"/>
  <c r="AA51" i="4" s="1"/>
  <c r="D50" i="4"/>
  <c r="AA50" i="4" s="1"/>
  <c r="D49" i="4"/>
  <c r="AA49" i="4" s="1"/>
  <c r="D48" i="4"/>
  <c r="AA48" i="4" s="1"/>
  <c r="D47" i="4"/>
  <c r="AA47" i="4" s="1"/>
  <c r="D46" i="4"/>
  <c r="AA46" i="4" s="1"/>
  <c r="D45" i="4"/>
  <c r="AA45" i="4" s="1"/>
  <c r="D44" i="4"/>
  <c r="AA44" i="4" s="1"/>
  <c r="D43" i="4"/>
  <c r="AA43" i="4" s="1"/>
  <c r="D42" i="4"/>
  <c r="AA42" i="4" s="1"/>
  <c r="D41" i="4"/>
  <c r="AA41" i="4" s="1"/>
  <c r="D40" i="4"/>
  <c r="AA40" i="4" s="1"/>
  <c r="D39" i="4"/>
  <c r="AA39" i="4" s="1"/>
  <c r="D38" i="4"/>
  <c r="AA38" i="4" s="1"/>
  <c r="D37" i="4"/>
  <c r="AA37" i="4" s="1"/>
  <c r="D36" i="4"/>
  <c r="AA36" i="4" s="1"/>
  <c r="D35" i="4"/>
  <c r="AA35" i="4" s="1"/>
  <c r="D34" i="4"/>
  <c r="AA34" i="4" s="1"/>
  <c r="D33" i="4"/>
  <c r="AA33" i="4" s="1"/>
  <c r="D32" i="4"/>
  <c r="AA32" i="4" s="1"/>
  <c r="D31" i="4"/>
  <c r="AA31" i="4" s="1"/>
  <c r="D30" i="4"/>
  <c r="AA30" i="4" s="1"/>
  <c r="D29" i="4"/>
  <c r="AA29" i="4" s="1"/>
  <c r="D28" i="4"/>
  <c r="AA28" i="4" s="1"/>
  <c r="D27" i="4"/>
  <c r="AA27" i="4" s="1"/>
  <c r="D26" i="4"/>
  <c r="AA26" i="4" s="1"/>
  <c r="D25" i="4"/>
  <c r="AA25" i="4" s="1"/>
  <c r="D24" i="4"/>
  <c r="AA24" i="4" s="1"/>
  <c r="D23" i="4"/>
  <c r="AA23" i="4" s="1"/>
  <c r="D22" i="4"/>
  <c r="AA22" i="4" s="1"/>
  <c r="D21" i="4"/>
  <c r="AA21" i="4" s="1"/>
  <c r="D20" i="4"/>
  <c r="AA20" i="4" s="1"/>
  <c r="D19" i="4"/>
  <c r="AA19" i="4" s="1"/>
  <c r="D18" i="4"/>
  <c r="AA18" i="4" s="1"/>
  <c r="D17" i="4"/>
  <c r="AA17" i="4" s="1"/>
  <c r="D16" i="4"/>
  <c r="AA16" i="4" s="1"/>
  <c r="D15" i="4"/>
  <c r="AA15" i="4" s="1"/>
  <c r="D14" i="4"/>
  <c r="AA14" i="4" s="1"/>
  <c r="D13" i="4"/>
  <c r="AA13" i="4" s="1"/>
  <c r="D12" i="4"/>
  <c r="AA12" i="4" s="1"/>
  <c r="D11" i="4"/>
  <c r="AA11" i="4" s="1"/>
  <c r="D10" i="4"/>
  <c r="AA10" i="4" s="1"/>
  <c r="D9" i="4"/>
  <c r="AA9" i="4" s="1"/>
  <c r="D8" i="4"/>
  <c r="AA8" i="4" s="1"/>
  <c r="D7" i="4"/>
  <c r="AA7" i="4" s="1"/>
  <c r="D6" i="4"/>
  <c r="AA6" i="4" s="1"/>
  <c r="D5" i="4"/>
  <c r="AA5" i="4" s="1"/>
  <c r="D4" i="4"/>
  <c r="AA4" i="4" s="1"/>
  <c r="D3" i="4"/>
  <c r="AA3" i="4" s="1"/>
  <c r="D2" i="4"/>
  <c r="AA2" i="4" s="1"/>
  <c r="R75" i="7" l="1"/>
  <c r="J75" i="10" s="1"/>
  <c r="H30" i="7"/>
  <c r="E30" i="10" s="1"/>
  <c r="H46" i="7"/>
  <c r="E46" i="10" s="1"/>
  <c r="H3" i="7"/>
  <c r="E3" i="10" s="1"/>
  <c r="J20" i="7"/>
  <c r="F20" i="10" s="1"/>
  <c r="J30" i="7"/>
  <c r="F30" i="10" s="1"/>
  <c r="F36" i="7"/>
  <c r="C36" i="10" s="1"/>
  <c r="J46" i="7"/>
  <c r="F46" i="10" s="1"/>
  <c r="J56" i="7"/>
  <c r="F56" i="10" s="1"/>
  <c r="H61" i="7"/>
  <c r="E61" i="10" s="1"/>
  <c r="T65" i="7"/>
  <c r="K65" i="10" s="1"/>
  <c r="P3" i="7"/>
  <c r="I3" i="10" s="1"/>
  <c r="P30" i="7"/>
  <c r="I30" i="10" s="1"/>
  <c r="L36" i="7"/>
  <c r="G36" i="10" s="1"/>
  <c r="R46" i="7"/>
  <c r="J46" i="10" s="1"/>
  <c r="N56" i="7"/>
  <c r="D56" i="10" s="1"/>
  <c r="L61" i="7"/>
  <c r="G61" i="10" s="1"/>
  <c r="J16" i="7"/>
  <c r="F16" i="10" s="1"/>
  <c r="R30" i="7"/>
  <c r="J30" i="10" s="1"/>
  <c r="R43" i="7"/>
  <c r="J43" i="10" s="1"/>
  <c r="H13" i="8"/>
  <c r="R13" i="8"/>
  <c r="J13" i="8"/>
  <c r="P40" i="8"/>
  <c r="X40" i="8"/>
  <c r="T40" i="8"/>
  <c r="L40" i="8"/>
  <c r="X50" i="8"/>
  <c r="T50" i="8"/>
  <c r="P50" i="8"/>
  <c r="L50" i="8"/>
  <c r="X8" i="7"/>
  <c r="L8" i="10" s="1"/>
  <c r="AA8" i="7"/>
  <c r="X13" i="7"/>
  <c r="L13" i="10" s="1"/>
  <c r="AA13" i="7"/>
  <c r="V29" i="7"/>
  <c r="H29" i="10" s="1"/>
  <c r="AA29" i="7"/>
  <c r="L29" i="7"/>
  <c r="G29" i="10" s="1"/>
  <c r="T29" i="7"/>
  <c r="K29" i="10" s="1"/>
  <c r="H29" i="7"/>
  <c r="E29" i="10" s="1"/>
  <c r="H29" i="8"/>
  <c r="R29" i="8"/>
  <c r="J29" i="8"/>
  <c r="T44" i="8"/>
  <c r="X44" i="8"/>
  <c r="L44" i="8"/>
  <c r="X28" i="8"/>
  <c r="T28" i="8"/>
  <c r="P28" i="8"/>
  <c r="L28" i="8"/>
  <c r="X54" i="8"/>
  <c r="L54" i="8"/>
  <c r="T54" i="8"/>
  <c r="P54" i="8"/>
  <c r="P41" i="7"/>
  <c r="I41" i="10" s="1"/>
  <c r="AA41" i="7"/>
  <c r="V41" i="7"/>
  <c r="H41" i="10" s="1"/>
  <c r="T41" i="7"/>
  <c r="K41" i="10" s="1"/>
  <c r="L41" i="7"/>
  <c r="G41" i="10" s="1"/>
  <c r="H41" i="7"/>
  <c r="E41" i="10" s="1"/>
  <c r="F41" i="7"/>
  <c r="C41" i="10" s="1"/>
  <c r="V11" i="8"/>
  <c r="H11" i="8"/>
  <c r="R11" i="8"/>
  <c r="N11" i="8"/>
  <c r="J11" i="8"/>
  <c r="P70" i="8"/>
  <c r="L70" i="8"/>
  <c r="T70" i="8"/>
  <c r="T26" i="7"/>
  <c r="K26" i="10" s="1"/>
  <c r="AA26" i="7"/>
  <c r="H26" i="7"/>
  <c r="E26" i="10" s="1"/>
  <c r="R26" i="7"/>
  <c r="J26" i="10" s="1"/>
  <c r="T50" i="7"/>
  <c r="K50" i="10" s="1"/>
  <c r="AA50" i="7"/>
  <c r="H50" i="7"/>
  <c r="E50" i="10" s="1"/>
  <c r="R50" i="7"/>
  <c r="J50" i="10" s="1"/>
  <c r="P50" i="7"/>
  <c r="I50" i="10" s="1"/>
  <c r="F50" i="7"/>
  <c r="C50" i="10" s="1"/>
  <c r="V27" i="8"/>
  <c r="R27" i="8"/>
  <c r="H27" i="8"/>
  <c r="N27" i="8"/>
  <c r="J27" i="8"/>
  <c r="X23" i="7"/>
  <c r="L23" i="10" s="1"/>
  <c r="AA23" i="7"/>
  <c r="R23" i="7"/>
  <c r="J23" i="10" s="1"/>
  <c r="X18" i="7"/>
  <c r="L18" i="10" s="1"/>
  <c r="AA18" i="7"/>
  <c r="AA74" i="7"/>
  <c r="N74" i="7"/>
  <c r="D74" i="10" s="1"/>
  <c r="P74" i="7"/>
  <c r="I74" i="10" s="1"/>
  <c r="L74" i="7"/>
  <c r="G74" i="10" s="1"/>
  <c r="X21" i="7"/>
  <c r="L21" i="10" s="1"/>
  <c r="AA21" i="7"/>
  <c r="L57" i="7"/>
  <c r="G57" i="10" s="1"/>
  <c r="AA57" i="7"/>
  <c r="T67" i="7"/>
  <c r="K67" i="10" s="1"/>
  <c r="AA67" i="7"/>
  <c r="J67" i="7"/>
  <c r="F67" i="10" s="1"/>
  <c r="V67" i="7"/>
  <c r="H67" i="10" s="1"/>
  <c r="R67" i="7"/>
  <c r="J67" i="10" s="1"/>
  <c r="H67" i="7"/>
  <c r="E67" i="10" s="1"/>
  <c r="X12" i="8"/>
  <c r="T12" i="8"/>
  <c r="P12" i="8"/>
  <c r="L12" i="8"/>
  <c r="R48" i="8"/>
  <c r="H48" i="8"/>
  <c r="V48" i="8"/>
  <c r="N48" i="8"/>
  <c r="P58" i="8"/>
  <c r="X58" i="8"/>
  <c r="T58" i="8"/>
  <c r="L58" i="8"/>
  <c r="H69" i="8"/>
  <c r="V69" i="8"/>
  <c r="R69" i="8"/>
  <c r="J69" i="8"/>
  <c r="J3" i="7"/>
  <c r="F3" i="10" s="1"/>
  <c r="X9" i="7"/>
  <c r="L9" i="10" s="1"/>
  <c r="AA9" i="7"/>
  <c r="V12" i="7"/>
  <c r="H12" i="10" s="1"/>
  <c r="AA12" i="7"/>
  <c r="X17" i="7"/>
  <c r="L17" i="10" s="1"/>
  <c r="AA17" i="7"/>
  <c r="X22" i="7"/>
  <c r="L22" i="10" s="1"/>
  <c r="AA22" i="7"/>
  <c r="L32" i="7"/>
  <c r="G32" i="10" s="1"/>
  <c r="J34" i="7"/>
  <c r="F34" i="10" s="1"/>
  <c r="V37" i="7"/>
  <c r="H37" i="10" s="1"/>
  <c r="AA37" i="7"/>
  <c r="T58" i="7"/>
  <c r="K58" i="10" s="1"/>
  <c r="AA58" i="7"/>
  <c r="T69" i="7"/>
  <c r="K69" i="10" s="1"/>
  <c r="X76" i="7"/>
  <c r="L76" i="10" s="1"/>
  <c r="AA76" i="7"/>
  <c r="R3" i="8"/>
  <c r="R4" i="8"/>
  <c r="L9" i="8"/>
  <c r="H12" i="8"/>
  <c r="T14" i="8"/>
  <c r="X16" i="8"/>
  <c r="R19" i="8"/>
  <c r="R20" i="8"/>
  <c r="L25" i="8"/>
  <c r="H28" i="8"/>
  <c r="T30" i="8"/>
  <c r="X32" i="8"/>
  <c r="R35" i="8"/>
  <c r="T36" i="8"/>
  <c r="X37" i="8"/>
  <c r="R45" i="8"/>
  <c r="R46" i="8"/>
  <c r="J54" i="8"/>
  <c r="J55" i="8"/>
  <c r="R60" i="8"/>
  <c r="X64" i="8"/>
  <c r="H66" i="8"/>
  <c r="N71" i="8"/>
  <c r="X72" i="8"/>
  <c r="R79" i="8"/>
  <c r="X14" i="7"/>
  <c r="L14" i="10" s="1"/>
  <c r="AA14" i="7"/>
  <c r="X19" i="7"/>
  <c r="L19" i="10" s="1"/>
  <c r="AA19" i="7"/>
  <c r="X27" i="7"/>
  <c r="L27" i="10" s="1"/>
  <c r="AA27" i="7"/>
  <c r="T31" i="7"/>
  <c r="K31" i="10" s="1"/>
  <c r="AA31" i="7"/>
  <c r="L37" i="7"/>
  <c r="G37" i="10" s="1"/>
  <c r="N44" i="7"/>
  <c r="D44" i="10" s="1"/>
  <c r="N48" i="7"/>
  <c r="D48" i="10" s="1"/>
  <c r="AA48" i="7"/>
  <c r="V58" i="7"/>
  <c r="H58" i="10" s="1"/>
  <c r="F62" i="7"/>
  <c r="C62" i="10" s="1"/>
  <c r="T71" i="7"/>
  <c r="K71" i="10" s="1"/>
  <c r="AA71" i="7"/>
  <c r="P78" i="7"/>
  <c r="I78" i="10" s="1"/>
  <c r="AA78" i="7"/>
  <c r="X4" i="8"/>
  <c r="T9" i="8"/>
  <c r="X20" i="8"/>
  <c r="T25" i="8"/>
  <c r="J39" i="8"/>
  <c r="P49" i="8"/>
  <c r="H52" i="8"/>
  <c r="P53" i="8"/>
  <c r="H63" i="8"/>
  <c r="L69" i="8"/>
  <c r="X70" i="7"/>
  <c r="L70" i="10" s="1"/>
  <c r="AA70" i="7"/>
  <c r="R4" i="7"/>
  <c r="J4" i="10" s="1"/>
  <c r="AA4" i="7"/>
  <c r="L10" i="7"/>
  <c r="G10" i="10" s="1"/>
  <c r="X15" i="7"/>
  <c r="L15" i="10" s="1"/>
  <c r="AA15" i="7"/>
  <c r="R19" i="7"/>
  <c r="J19" i="10" s="1"/>
  <c r="L24" i="7"/>
  <c r="G24" i="10" s="1"/>
  <c r="AA24" i="7"/>
  <c r="L27" i="7"/>
  <c r="G27" i="10" s="1"/>
  <c r="T30" i="7"/>
  <c r="K30" i="10" s="1"/>
  <c r="AA30" i="7"/>
  <c r="J31" i="7"/>
  <c r="F31" i="10" s="1"/>
  <c r="L33" i="7"/>
  <c r="G33" i="10" s="1"/>
  <c r="AA33" i="7"/>
  <c r="L35" i="7"/>
  <c r="G35" i="10" s="1"/>
  <c r="AA35" i="7"/>
  <c r="T37" i="7"/>
  <c r="K37" i="10" s="1"/>
  <c r="T39" i="7"/>
  <c r="K39" i="10" s="1"/>
  <c r="AA39" i="7"/>
  <c r="L45" i="7"/>
  <c r="G45" i="10" s="1"/>
  <c r="AA45" i="7"/>
  <c r="T49" i="7"/>
  <c r="K49" i="10" s="1"/>
  <c r="AA49" i="7"/>
  <c r="R55" i="7"/>
  <c r="J55" i="10" s="1"/>
  <c r="R59" i="7"/>
  <c r="J59" i="10" s="1"/>
  <c r="AA59" i="7"/>
  <c r="H62" i="7"/>
  <c r="E62" i="10" s="1"/>
  <c r="L65" i="7"/>
  <c r="G65" i="10" s="1"/>
  <c r="T75" i="7"/>
  <c r="K75" i="10" s="1"/>
  <c r="AA75" i="7"/>
  <c r="T79" i="7"/>
  <c r="K79" i="10" s="1"/>
  <c r="AA79" i="7"/>
  <c r="H15" i="8"/>
  <c r="J17" i="8"/>
  <c r="H31" i="8"/>
  <c r="J33" i="8"/>
  <c r="H37" i="8"/>
  <c r="L39" i="8"/>
  <c r="J65" i="8"/>
  <c r="H67" i="8"/>
  <c r="V2" i="7"/>
  <c r="H2" i="10" s="1"/>
  <c r="AA2" i="7"/>
  <c r="T10" i="7"/>
  <c r="K10" i="10" s="1"/>
  <c r="R15" i="7"/>
  <c r="J15" i="10" s="1"/>
  <c r="X20" i="7"/>
  <c r="L20" i="10" s="1"/>
  <c r="AA20" i="7"/>
  <c r="R24" i="7"/>
  <c r="J24" i="10" s="1"/>
  <c r="T28" i="7"/>
  <c r="K28" i="10" s="1"/>
  <c r="AA28" i="7"/>
  <c r="F30" i="7"/>
  <c r="C30" i="10" s="1"/>
  <c r="X31" i="7"/>
  <c r="L31" i="10" s="1"/>
  <c r="H33" i="7"/>
  <c r="E33" i="10" s="1"/>
  <c r="V36" i="7"/>
  <c r="H36" i="10" s="1"/>
  <c r="AA36" i="7"/>
  <c r="T38" i="7"/>
  <c r="K38" i="10" s="1"/>
  <c r="AA38" i="7"/>
  <c r="J39" i="7"/>
  <c r="F39" i="10" s="1"/>
  <c r="T46" i="7"/>
  <c r="K46" i="10" s="1"/>
  <c r="AA46" i="7"/>
  <c r="H49" i="7"/>
  <c r="E49" i="10" s="1"/>
  <c r="N60" i="7"/>
  <c r="D60" i="10" s="1"/>
  <c r="AA60" i="7"/>
  <c r="N65" i="7"/>
  <c r="D65" i="10" s="1"/>
  <c r="P68" i="7"/>
  <c r="I68" i="10" s="1"/>
  <c r="AA68" i="7"/>
  <c r="T72" i="7"/>
  <c r="K72" i="10" s="1"/>
  <c r="H75" i="7"/>
  <c r="E75" i="10" s="1"/>
  <c r="J79" i="7"/>
  <c r="F79" i="10" s="1"/>
  <c r="H4" i="8"/>
  <c r="T6" i="8"/>
  <c r="R12" i="8"/>
  <c r="T13" i="8"/>
  <c r="J15" i="8"/>
  <c r="L16" i="8"/>
  <c r="L17" i="8"/>
  <c r="H20" i="8"/>
  <c r="T22" i="8"/>
  <c r="R28" i="8"/>
  <c r="T29" i="8"/>
  <c r="J31" i="8"/>
  <c r="L32" i="8"/>
  <c r="L33" i="8"/>
  <c r="H36" i="8"/>
  <c r="J37" i="8"/>
  <c r="L38" i="8"/>
  <c r="V52" i="8"/>
  <c r="L57" i="8"/>
  <c r="N63" i="8"/>
  <c r="L64" i="8"/>
  <c r="R65" i="8"/>
  <c r="J67" i="8"/>
  <c r="N73" i="8"/>
  <c r="X74" i="8"/>
  <c r="T54" i="7"/>
  <c r="K54" i="10" s="1"/>
  <c r="AA54" i="7"/>
  <c r="T62" i="7"/>
  <c r="K62" i="10" s="1"/>
  <c r="AA62" i="7"/>
  <c r="J6" i="7"/>
  <c r="F6" i="10" s="1"/>
  <c r="AA6" i="7"/>
  <c r="T11" i="7"/>
  <c r="K11" i="10" s="1"/>
  <c r="AA11" i="7"/>
  <c r="X16" i="7"/>
  <c r="L16" i="10" s="1"/>
  <c r="AA16" i="7"/>
  <c r="H25" i="7"/>
  <c r="E25" i="10" s="1"/>
  <c r="AA25" i="7"/>
  <c r="R32" i="7"/>
  <c r="J32" i="10" s="1"/>
  <c r="AA32" i="7"/>
  <c r="J40" i="7"/>
  <c r="F40" i="10" s="1"/>
  <c r="AA40" i="7"/>
  <c r="T42" i="7"/>
  <c r="K42" i="10" s="1"/>
  <c r="AA42" i="7"/>
  <c r="N52" i="7"/>
  <c r="D52" i="10" s="1"/>
  <c r="AA52" i="7"/>
  <c r="T61" i="7"/>
  <c r="K61" i="10" s="1"/>
  <c r="AA61" i="7"/>
  <c r="P62" i="7"/>
  <c r="I62" i="10" s="1"/>
  <c r="J75" i="7"/>
  <c r="F75" i="10" s="1"/>
  <c r="V79" i="7"/>
  <c r="H79" i="10" s="1"/>
  <c r="H3" i="8"/>
  <c r="J5" i="8"/>
  <c r="L10" i="8"/>
  <c r="N15" i="8"/>
  <c r="R17" i="8"/>
  <c r="H19" i="8"/>
  <c r="J20" i="8"/>
  <c r="J21" i="8"/>
  <c r="L26" i="8"/>
  <c r="N31" i="8"/>
  <c r="R33" i="8"/>
  <c r="H35" i="8"/>
  <c r="J36" i="8"/>
  <c r="N37" i="8"/>
  <c r="V39" i="8"/>
  <c r="V43" i="8"/>
  <c r="H45" i="8"/>
  <c r="N47" i="8"/>
  <c r="X49" i="8"/>
  <c r="X53" i="8"/>
  <c r="H60" i="8"/>
  <c r="N67" i="8"/>
  <c r="H79" i="8"/>
  <c r="P64" i="7"/>
  <c r="I64" i="10" s="1"/>
  <c r="AA64" i="7"/>
  <c r="Z86" i="4"/>
  <c r="Z87" i="4" s="1"/>
  <c r="R3" i="7"/>
  <c r="J3" i="10" s="1"/>
  <c r="AA3" i="7"/>
  <c r="X7" i="7"/>
  <c r="L7" i="10" s="1"/>
  <c r="AA7" i="7"/>
  <c r="T34" i="7"/>
  <c r="K34" i="10" s="1"/>
  <c r="AA34" i="7"/>
  <c r="T53" i="7"/>
  <c r="K53" i="10" s="1"/>
  <c r="AA53" i="7"/>
  <c r="R62" i="7"/>
  <c r="J62" i="10" s="1"/>
  <c r="P66" i="7"/>
  <c r="I66" i="10" s="1"/>
  <c r="AA66" i="7"/>
  <c r="L36" i="8"/>
  <c r="D85" i="9"/>
  <c r="F85" i="9" s="1"/>
  <c r="D81" i="9"/>
  <c r="F81" i="9" s="1"/>
  <c r="D82" i="9"/>
  <c r="F82" i="9" s="1"/>
  <c r="D84" i="9"/>
  <c r="F84" i="9" s="1"/>
  <c r="F3" i="9"/>
  <c r="F5" i="9"/>
  <c r="F2" i="9"/>
  <c r="F4" i="9"/>
  <c r="D83" i="9"/>
  <c r="F83" i="9" s="1"/>
  <c r="P84" i="8"/>
  <c r="D85" i="8"/>
  <c r="N85" i="8" s="1"/>
  <c r="D83" i="8"/>
  <c r="J83" i="8" s="1"/>
  <c r="X47" i="8"/>
  <c r="P47" i="8"/>
  <c r="T52" i="8"/>
  <c r="L52" i="8"/>
  <c r="H57" i="8"/>
  <c r="J57" i="8"/>
  <c r="R57" i="8"/>
  <c r="H61" i="8"/>
  <c r="V61" i="8"/>
  <c r="J61" i="8"/>
  <c r="R62" i="8"/>
  <c r="J62" i="8"/>
  <c r="V62" i="8"/>
  <c r="H62" i="8"/>
  <c r="X66" i="8"/>
  <c r="L66" i="8"/>
  <c r="X77" i="8"/>
  <c r="P77" i="8"/>
  <c r="L77" i="8"/>
  <c r="T77" i="8"/>
  <c r="L78" i="8"/>
  <c r="T78" i="8"/>
  <c r="R85" i="8"/>
  <c r="N2" i="8"/>
  <c r="V2" i="8"/>
  <c r="P3" i="8"/>
  <c r="X3" i="8"/>
  <c r="X7" i="8"/>
  <c r="V10" i="8"/>
  <c r="X11" i="8"/>
  <c r="V14" i="8"/>
  <c r="P15" i="8"/>
  <c r="X15" i="8"/>
  <c r="N18" i="8"/>
  <c r="P19" i="8"/>
  <c r="N22" i="8"/>
  <c r="P23" i="8"/>
  <c r="X23" i="8"/>
  <c r="N26" i="8"/>
  <c r="P27" i="8"/>
  <c r="X27" i="8"/>
  <c r="V30" i="8"/>
  <c r="P31" i="8"/>
  <c r="N34" i="8"/>
  <c r="X35" i="8"/>
  <c r="N43" i="8"/>
  <c r="R44" i="8"/>
  <c r="J44" i="8"/>
  <c r="N44" i="8"/>
  <c r="L47" i="8"/>
  <c r="H50" i="8"/>
  <c r="V50" i="8"/>
  <c r="N50" i="8"/>
  <c r="R51" i="8"/>
  <c r="J51" i="8"/>
  <c r="H51" i="8"/>
  <c r="X52" i="8"/>
  <c r="V57" i="8"/>
  <c r="X61" i="8"/>
  <c r="P61" i="8"/>
  <c r="L61" i="8"/>
  <c r="T61" i="8"/>
  <c r="L62" i="8"/>
  <c r="T62" i="8"/>
  <c r="T67" i="8"/>
  <c r="L67" i="8"/>
  <c r="P67" i="8"/>
  <c r="V68" i="8"/>
  <c r="N68" i="8"/>
  <c r="R68" i="8"/>
  <c r="H68" i="8"/>
  <c r="V72" i="8"/>
  <c r="N72" i="8"/>
  <c r="J72" i="8"/>
  <c r="R72" i="8"/>
  <c r="H72" i="8"/>
  <c r="R74" i="8"/>
  <c r="J74" i="8"/>
  <c r="H74" i="8"/>
  <c r="F83" i="8"/>
  <c r="L83" i="8"/>
  <c r="H2" i="8"/>
  <c r="P2" i="8"/>
  <c r="D82" i="8"/>
  <c r="V82" i="8" s="1"/>
  <c r="F84" i="8"/>
  <c r="T84" i="8" s="1"/>
  <c r="N5" i="8"/>
  <c r="V5" i="8"/>
  <c r="H6" i="8"/>
  <c r="P6" i="8"/>
  <c r="N9" i="8"/>
  <c r="V9" i="8"/>
  <c r="H10" i="8"/>
  <c r="P10" i="8"/>
  <c r="N13" i="8"/>
  <c r="V13" i="8"/>
  <c r="H14" i="8"/>
  <c r="P14" i="8"/>
  <c r="N17" i="8"/>
  <c r="V17" i="8"/>
  <c r="H18" i="8"/>
  <c r="P18" i="8"/>
  <c r="N21" i="8"/>
  <c r="V21" i="8"/>
  <c r="H22" i="8"/>
  <c r="P22" i="8"/>
  <c r="N25" i="8"/>
  <c r="V25" i="8"/>
  <c r="H26" i="8"/>
  <c r="P26" i="8"/>
  <c r="N29" i="8"/>
  <c r="V29" i="8"/>
  <c r="H30" i="8"/>
  <c r="P30" i="8"/>
  <c r="N33" i="8"/>
  <c r="V33" i="8"/>
  <c r="H34" i="8"/>
  <c r="P34" i="8"/>
  <c r="V36" i="8"/>
  <c r="N39" i="8"/>
  <c r="R40" i="8"/>
  <c r="J40" i="8"/>
  <c r="N40" i="8"/>
  <c r="H42" i="8"/>
  <c r="X43" i="8"/>
  <c r="P43" i="8"/>
  <c r="R43" i="8"/>
  <c r="P44" i="8"/>
  <c r="T48" i="8"/>
  <c r="L48" i="8"/>
  <c r="R50" i="8"/>
  <c r="X51" i="8"/>
  <c r="P51" i="8"/>
  <c r="V51" i="8"/>
  <c r="V56" i="8"/>
  <c r="N56" i="8"/>
  <c r="J56" i="8"/>
  <c r="R56" i="8"/>
  <c r="H56" i="8"/>
  <c r="R58" i="8"/>
  <c r="J58" i="8"/>
  <c r="H58" i="8"/>
  <c r="N61" i="8"/>
  <c r="N62" i="8"/>
  <c r="P66" i="8"/>
  <c r="T71" i="8"/>
  <c r="L71" i="8"/>
  <c r="X71" i="8"/>
  <c r="P71" i="8"/>
  <c r="V74" i="8"/>
  <c r="P78" i="8"/>
  <c r="F81" i="8"/>
  <c r="L81" i="8" s="1"/>
  <c r="N83" i="8"/>
  <c r="D84" i="8"/>
  <c r="V84" i="8" s="1"/>
  <c r="X84" i="8"/>
  <c r="T41" i="8"/>
  <c r="L41" i="8"/>
  <c r="V42" i="8"/>
  <c r="N42" i="8"/>
  <c r="R83" i="8"/>
  <c r="F85" i="8"/>
  <c r="T85" i="8" s="1"/>
  <c r="N6" i="8"/>
  <c r="V6" i="8"/>
  <c r="P7" i="8"/>
  <c r="N10" i="8"/>
  <c r="P11" i="8"/>
  <c r="N14" i="8"/>
  <c r="V18" i="8"/>
  <c r="X19" i="8"/>
  <c r="V22" i="8"/>
  <c r="V26" i="8"/>
  <c r="N30" i="8"/>
  <c r="X31" i="8"/>
  <c r="V34" i="8"/>
  <c r="P35" i="8"/>
  <c r="T37" i="8"/>
  <c r="L37" i="8"/>
  <c r="V38" i="8"/>
  <c r="N38" i="8"/>
  <c r="J2" i="8"/>
  <c r="R2" i="8"/>
  <c r="D81" i="8"/>
  <c r="H81" i="8" s="1"/>
  <c r="L3" i="8"/>
  <c r="F82" i="8"/>
  <c r="P82" i="8" s="1"/>
  <c r="N4" i="8"/>
  <c r="V4" i="8"/>
  <c r="P5" i="8"/>
  <c r="X5" i="8"/>
  <c r="J6" i="8"/>
  <c r="L7" i="8"/>
  <c r="N8" i="8"/>
  <c r="P9" i="8"/>
  <c r="J10" i="8"/>
  <c r="L11" i="8"/>
  <c r="N12" i="8"/>
  <c r="P13" i="8"/>
  <c r="J14" i="8"/>
  <c r="L15" i="8"/>
  <c r="N16" i="8"/>
  <c r="P17" i="8"/>
  <c r="J18" i="8"/>
  <c r="L19" i="8"/>
  <c r="N20" i="8"/>
  <c r="P21" i="8"/>
  <c r="J22" i="8"/>
  <c r="L23" i="8"/>
  <c r="N24" i="8"/>
  <c r="P25" i="8"/>
  <c r="J26" i="8"/>
  <c r="L27" i="8"/>
  <c r="N28" i="8"/>
  <c r="P29" i="8"/>
  <c r="J30" i="8"/>
  <c r="L31" i="8"/>
  <c r="N32" i="8"/>
  <c r="P33" i="8"/>
  <c r="J34" i="8"/>
  <c r="L35" i="8"/>
  <c r="N36" i="8"/>
  <c r="H38" i="8"/>
  <c r="R38" i="8"/>
  <c r="X39" i="8"/>
  <c r="P39" i="8"/>
  <c r="R39" i="8"/>
  <c r="X41" i="8"/>
  <c r="J42" i="8"/>
  <c r="J43" i="8"/>
  <c r="T43" i="8"/>
  <c r="H44" i="8"/>
  <c r="T45" i="8"/>
  <c r="L45" i="8"/>
  <c r="P45" i="8"/>
  <c r="H46" i="8"/>
  <c r="V46" i="8"/>
  <c r="N46" i="8"/>
  <c r="R47" i="8"/>
  <c r="J47" i="8"/>
  <c r="H47" i="8"/>
  <c r="T47" i="8"/>
  <c r="X48" i="8"/>
  <c r="J50" i="8"/>
  <c r="L51" i="8"/>
  <c r="P52" i="8"/>
  <c r="R54" i="8"/>
  <c r="H54" i="8"/>
  <c r="N54" i="8"/>
  <c r="T55" i="8"/>
  <c r="L55" i="8"/>
  <c r="X55" i="8"/>
  <c r="P55" i="8"/>
  <c r="N57" i="8"/>
  <c r="V58" i="8"/>
  <c r="R61" i="8"/>
  <c r="P62" i="8"/>
  <c r="X65" i="8"/>
  <c r="P65" i="8"/>
  <c r="L65" i="8"/>
  <c r="T66" i="8"/>
  <c r="J68" i="8"/>
  <c r="H73" i="8"/>
  <c r="J73" i="8"/>
  <c r="R73" i="8"/>
  <c r="H77" i="8"/>
  <c r="V77" i="8"/>
  <c r="J77" i="8"/>
  <c r="R78" i="8"/>
  <c r="J78" i="8"/>
  <c r="V78" i="8"/>
  <c r="H78" i="8"/>
  <c r="X78" i="8"/>
  <c r="P83" i="8"/>
  <c r="P85" i="8"/>
  <c r="J48" i="8"/>
  <c r="L49" i="8"/>
  <c r="J52" i="8"/>
  <c r="L53" i="8"/>
  <c r="X57" i="8"/>
  <c r="P57" i="8"/>
  <c r="T63" i="8"/>
  <c r="L63" i="8"/>
  <c r="P63" i="8"/>
  <c r="V64" i="8"/>
  <c r="N64" i="8"/>
  <c r="V65" i="8"/>
  <c r="N69" i="8"/>
  <c r="R70" i="8"/>
  <c r="J70" i="8"/>
  <c r="N70" i="8"/>
  <c r="X70" i="8"/>
  <c r="X73" i="8"/>
  <c r="P73" i="8"/>
  <c r="T79" i="8"/>
  <c r="L79" i="8"/>
  <c r="P79" i="8"/>
  <c r="T81" i="8"/>
  <c r="X83" i="8"/>
  <c r="T59" i="8"/>
  <c r="L59" i="8"/>
  <c r="P59" i="8"/>
  <c r="V60" i="8"/>
  <c r="N60" i="8"/>
  <c r="N65" i="8"/>
  <c r="R66" i="8"/>
  <c r="J66" i="8"/>
  <c r="N66" i="8"/>
  <c r="X69" i="8"/>
  <c r="P69" i="8"/>
  <c r="T75" i="8"/>
  <c r="L75" i="8"/>
  <c r="P75" i="8"/>
  <c r="V76" i="8"/>
  <c r="N76" i="8"/>
  <c r="T83" i="8"/>
  <c r="H85" i="8"/>
  <c r="X85" i="8"/>
  <c r="X2" i="7"/>
  <c r="L2" i="10" s="1"/>
  <c r="R12" i="7"/>
  <c r="J12" i="10" s="1"/>
  <c r="N42" i="7"/>
  <c r="D42" i="10" s="1"/>
  <c r="N54" i="7"/>
  <c r="D54" i="10" s="1"/>
  <c r="P57" i="7"/>
  <c r="I57" i="10" s="1"/>
  <c r="F2" i="7"/>
  <c r="C2" i="10" s="1"/>
  <c r="M2" i="10" s="1"/>
  <c r="J4" i="7"/>
  <c r="F4" i="10" s="1"/>
  <c r="R6" i="7"/>
  <c r="J6" i="10" s="1"/>
  <c r="J7" i="7"/>
  <c r="F7" i="10" s="1"/>
  <c r="N11" i="7"/>
  <c r="D11" i="10" s="1"/>
  <c r="M11" i="10" s="1"/>
  <c r="X11" i="7"/>
  <c r="L11" i="10" s="1"/>
  <c r="H12" i="7"/>
  <c r="E12" i="10" s="1"/>
  <c r="X12" i="7"/>
  <c r="L12" i="10" s="1"/>
  <c r="J13" i="7"/>
  <c r="F13" i="10" s="1"/>
  <c r="J17" i="7"/>
  <c r="F17" i="10" s="1"/>
  <c r="J21" i="7"/>
  <c r="F21" i="10" s="1"/>
  <c r="F24" i="7"/>
  <c r="C24" i="10" s="1"/>
  <c r="T24" i="7"/>
  <c r="K24" i="10" s="1"/>
  <c r="T25" i="7"/>
  <c r="K25" i="10" s="1"/>
  <c r="J26" i="7"/>
  <c r="F26" i="10" s="1"/>
  <c r="V26" i="7"/>
  <c r="H26" i="10" s="1"/>
  <c r="R27" i="7"/>
  <c r="J27" i="10" s="1"/>
  <c r="L28" i="7"/>
  <c r="G28" i="10" s="1"/>
  <c r="L31" i="7"/>
  <c r="G31" i="10" s="1"/>
  <c r="V33" i="7"/>
  <c r="H33" i="10" s="1"/>
  <c r="N34" i="7"/>
  <c r="D34" i="10" s="1"/>
  <c r="M34" i="10" s="1"/>
  <c r="X34" i="7"/>
  <c r="L34" i="10" s="1"/>
  <c r="H35" i="7"/>
  <c r="E35" i="10" s="1"/>
  <c r="T35" i="7"/>
  <c r="K35" i="10" s="1"/>
  <c r="R36" i="7"/>
  <c r="J36" i="10" s="1"/>
  <c r="L39" i="7"/>
  <c r="G39" i="10" s="1"/>
  <c r="F42" i="7"/>
  <c r="C42" i="10" s="1"/>
  <c r="M42" i="10" s="1"/>
  <c r="P42" i="7"/>
  <c r="I42" i="10" s="1"/>
  <c r="F45" i="7"/>
  <c r="C45" i="10" s="1"/>
  <c r="T45" i="7"/>
  <c r="K45" i="10" s="1"/>
  <c r="L53" i="7"/>
  <c r="G53" i="10" s="1"/>
  <c r="F54" i="7"/>
  <c r="C54" i="10" s="1"/>
  <c r="P54" i="7"/>
  <c r="I54" i="10" s="1"/>
  <c r="F57" i="7"/>
  <c r="C57" i="10" s="1"/>
  <c r="T57" i="7"/>
  <c r="K57" i="10" s="1"/>
  <c r="N58" i="7"/>
  <c r="D58" i="10" s="1"/>
  <c r="X58" i="7"/>
  <c r="L58" i="10" s="1"/>
  <c r="F71" i="7"/>
  <c r="C71" i="10" s="1"/>
  <c r="P71" i="7"/>
  <c r="I71" i="10" s="1"/>
  <c r="N78" i="7"/>
  <c r="D78" i="10" s="1"/>
  <c r="N79" i="7"/>
  <c r="D79" i="10" s="1"/>
  <c r="X79" i="7"/>
  <c r="L79" i="10" s="1"/>
  <c r="R35" i="7"/>
  <c r="J35" i="10" s="1"/>
  <c r="X42" i="7"/>
  <c r="L42" i="10" s="1"/>
  <c r="X71" i="7"/>
  <c r="L71" i="10" s="1"/>
  <c r="R2" i="7"/>
  <c r="J2" i="10" s="1"/>
  <c r="R7" i="7"/>
  <c r="J7" i="10" s="1"/>
  <c r="J8" i="7"/>
  <c r="F8" i="10" s="1"/>
  <c r="F11" i="7"/>
  <c r="C11" i="10" s="1"/>
  <c r="P11" i="7"/>
  <c r="I11" i="10" s="1"/>
  <c r="J12" i="7"/>
  <c r="F12" i="10" s="1"/>
  <c r="R13" i="7"/>
  <c r="J13" i="10" s="1"/>
  <c r="J14" i="7"/>
  <c r="F14" i="10" s="1"/>
  <c r="R17" i="7"/>
  <c r="J17" i="10" s="1"/>
  <c r="J18" i="7"/>
  <c r="F18" i="10" s="1"/>
  <c r="R21" i="7"/>
  <c r="J21" i="10" s="1"/>
  <c r="J22" i="7"/>
  <c r="F22" i="10" s="1"/>
  <c r="J24" i="7"/>
  <c r="F24" i="10" s="1"/>
  <c r="V24" i="7"/>
  <c r="H24" i="10" s="1"/>
  <c r="V25" i="7"/>
  <c r="H25" i="10" s="1"/>
  <c r="N26" i="7"/>
  <c r="D26" i="10" s="1"/>
  <c r="X26" i="7"/>
  <c r="L26" i="10" s="1"/>
  <c r="H27" i="7"/>
  <c r="E27" i="10" s="1"/>
  <c r="T27" i="7"/>
  <c r="K27" i="10" s="1"/>
  <c r="R28" i="7"/>
  <c r="J28" i="10" s="1"/>
  <c r="R31" i="7"/>
  <c r="J31" i="10" s="1"/>
  <c r="J35" i="7"/>
  <c r="F35" i="10" s="1"/>
  <c r="X35" i="7"/>
  <c r="L35" i="10" s="1"/>
  <c r="R39" i="7"/>
  <c r="J39" i="10" s="1"/>
  <c r="H42" i="7"/>
  <c r="E42" i="10" s="1"/>
  <c r="R42" i="7"/>
  <c r="J42" i="10" s="1"/>
  <c r="H45" i="7"/>
  <c r="E45" i="10" s="1"/>
  <c r="V45" i="7"/>
  <c r="H45" i="10" s="1"/>
  <c r="N46" i="7"/>
  <c r="D46" i="10" s="1"/>
  <c r="X46" i="7"/>
  <c r="L46" i="10" s="1"/>
  <c r="J48" i="7"/>
  <c r="F48" i="10" s="1"/>
  <c r="P49" i="7"/>
  <c r="I49" i="10" s="1"/>
  <c r="J50" i="7"/>
  <c r="F50" i="10" s="1"/>
  <c r="V50" i="7"/>
  <c r="H50" i="10" s="1"/>
  <c r="J52" i="7"/>
  <c r="F52" i="10" s="1"/>
  <c r="P53" i="7"/>
  <c r="I53" i="10" s="1"/>
  <c r="H54" i="7"/>
  <c r="E54" i="10" s="1"/>
  <c r="R54" i="7"/>
  <c r="J54" i="10" s="1"/>
  <c r="H57" i="7"/>
  <c r="E57" i="10" s="1"/>
  <c r="V57" i="7"/>
  <c r="H57" i="10" s="1"/>
  <c r="F58" i="7"/>
  <c r="C58" i="10" s="1"/>
  <c r="M58" i="10" s="1"/>
  <c r="P58" i="7"/>
  <c r="I58" i="10" s="1"/>
  <c r="J60" i="7"/>
  <c r="F60" i="10" s="1"/>
  <c r="P61" i="7"/>
  <c r="I61" i="10" s="1"/>
  <c r="J64" i="7"/>
  <c r="F64" i="10" s="1"/>
  <c r="N67" i="7"/>
  <c r="D67" i="10" s="1"/>
  <c r="X67" i="7"/>
  <c r="L67" i="10" s="1"/>
  <c r="H71" i="7"/>
  <c r="E71" i="10" s="1"/>
  <c r="R71" i="7"/>
  <c r="J71" i="10" s="1"/>
  <c r="N75" i="7"/>
  <c r="D75" i="10" s="1"/>
  <c r="X75" i="7"/>
  <c r="L75" i="10" s="1"/>
  <c r="F79" i="7"/>
  <c r="C79" i="10" s="1"/>
  <c r="P79" i="7"/>
  <c r="I79" i="10" s="1"/>
  <c r="P45" i="7"/>
  <c r="I45" i="10" s="1"/>
  <c r="X54" i="7"/>
  <c r="L54" i="10" s="1"/>
  <c r="N71" i="7"/>
  <c r="D71" i="10" s="1"/>
  <c r="M71" i="10" s="1"/>
  <c r="P2" i="7"/>
  <c r="I2" i="10" s="1"/>
  <c r="H2" i="7"/>
  <c r="E2" i="10" s="1"/>
  <c r="L4" i="7"/>
  <c r="G4" i="10" s="1"/>
  <c r="J2" i="7"/>
  <c r="F2" i="10" s="1"/>
  <c r="R8" i="7"/>
  <c r="J8" i="10" s="1"/>
  <c r="J9" i="7"/>
  <c r="F9" i="10" s="1"/>
  <c r="H11" i="7"/>
  <c r="E11" i="10" s="1"/>
  <c r="R11" i="7"/>
  <c r="J11" i="10" s="1"/>
  <c r="P12" i="7"/>
  <c r="I12" i="10" s="1"/>
  <c r="R14" i="7"/>
  <c r="J14" i="10" s="1"/>
  <c r="J15" i="7"/>
  <c r="F15" i="10" s="1"/>
  <c r="R18" i="7"/>
  <c r="J18" i="10" s="1"/>
  <c r="J19" i="7"/>
  <c r="F19" i="10" s="1"/>
  <c r="R22" i="7"/>
  <c r="J22" i="10" s="1"/>
  <c r="J23" i="7"/>
  <c r="F23" i="10" s="1"/>
  <c r="F26" i="7"/>
  <c r="C26" i="10" s="1"/>
  <c r="M26" i="10" s="1"/>
  <c r="P26" i="7"/>
  <c r="I26" i="10" s="1"/>
  <c r="J27" i="7"/>
  <c r="F27" i="10" s="1"/>
  <c r="F28" i="7"/>
  <c r="C28" i="10" s="1"/>
  <c r="N30" i="7"/>
  <c r="D30" i="10" s="1"/>
  <c r="X30" i="7"/>
  <c r="L30" i="10" s="1"/>
  <c r="H31" i="7"/>
  <c r="E31" i="10" s="1"/>
  <c r="H34" i="7"/>
  <c r="E34" i="10" s="1"/>
  <c r="R34" i="7"/>
  <c r="J34" i="10" s="1"/>
  <c r="J36" i="7"/>
  <c r="F36" i="10" s="1"/>
  <c r="N38" i="7"/>
  <c r="D38" i="10" s="1"/>
  <c r="M38" i="10" s="1"/>
  <c r="X38" i="7"/>
  <c r="L38" i="10" s="1"/>
  <c r="H39" i="7"/>
  <c r="E39" i="10" s="1"/>
  <c r="J42" i="7"/>
  <c r="F42" i="10" s="1"/>
  <c r="V42" i="7"/>
  <c r="H42" i="10" s="1"/>
  <c r="F46" i="7"/>
  <c r="C46" i="10" s="1"/>
  <c r="P46" i="7"/>
  <c r="I46" i="10" s="1"/>
  <c r="F49" i="7"/>
  <c r="C49" i="10" s="1"/>
  <c r="N50" i="7"/>
  <c r="D50" i="10" s="1"/>
  <c r="X50" i="7"/>
  <c r="L50" i="10" s="1"/>
  <c r="F53" i="7"/>
  <c r="C53" i="10" s="1"/>
  <c r="J54" i="7"/>
  <c r="F54" i="10" s="1"/>
  <c r="V54" i="7"/>
  <c r="H54" i="10" s="1"/>
  <c r="H58" i="7"/>
  <c r="E58" i="10" s="1"/>
  <c r="R58" i="7"/>
  <c r="J58" i="10" s="1"/>
  <c r="F61" i="7"/>
  <c r="C61" i="10" s="1"/>
  <c r="N62" i="7"/>
  <c r="D62" i="10" s="1"/>
  <c r="X62" i="7"/>
  <c r="L62" i="10" s="1"/>
  <c r="F67" i="7"/>
  <c r="C67" i="10" s="1"/>
  <c r="P67" i="7"/>
  <c r="I67" i="10" s="1"/>
  <c r="J71" i="7"/>
  <c r="F71" i="10" s="1"/>
  <c r="V71" i="7"/>
  <c r="H71" i="10" s="1"/>
  <c r="F75" i="7"/>
  <c r="C75" i="10" s="1"/>
  <c r="P75" i="7"/>
  <c r="I75" i="10" s="1"/>
  <c r="H79" i="7"/>
  <c r="E79" i="10" s="1"/>
  <c r="R79" i="7"/>
  <c r="J79" i="10" s="1"/>
  <c r="D84" i="7"/>
  <c r="X5" i="7"/>
  <c r="L5" i="10" s="1"/>
  <c r="P5" i="7"/>
  <c r="I5" i="10" s="1"/>
  <c r="H5" i="7"/>
  <c r="E5" i="10" s="1"/>
  <c r="V5" i="7"/>
  <c r="H5" i="10" s="1"/>
  <c r="N5" i="7"/>
  <c r="D5" i="10" s="1"/>
  <c r="F5" i="7"/>
  <c r="C5" i="10" s="1"/>
  <c r="M5" i="10" s="1"/>
  <c r="T5" i="7"/>
  <c r="K5" i="10" s="1"/>
  <c r="V51" i="7"/>
  <c r="H51" i="10" s="1"/>
  <c r="N51" i="7"/>
  <c r="D51" i="10" s="1"/>
  <c r="F51" i="7"/>
  <c r="C51" i="10" s="1"/>
  <c r="X51" i="7"/>
  <c r="L51" i="10" s="1"/>
  <c r="L51" i="7"/>
  <c r="G51" i="10" s="1"/>
  <c r="P51" i="7"/>
  <c r="I51" i="10" s="1"/>
  <c r="J51" i="7"/>
  <c r="F51" i="10" s="1"/>
  <c r="T51" i="7"/>
  <c r="K51" i="10" s="1"/>
  <c r="H51" i="7"/>
  <c r="E51" i="10" s="1"/>
  <c r="J5" i="7"/>
  <c r="F5" i="10" s="1"/>
  <c r="T6" i="7"/>
  <c r="K6" i="10" s="1"/>
  <c r="V47" i="7"/>
  <c r="H47" i="10" s="1"/>
  <c r="N47" i="7"/>
  <c r="D47" i="10" s="1"/>
  <c r="M47" i="10" s="1"/>
  <c r="F47" i="7"/>
  <c r="C47" i="10" s="1"/>
  <c r="X47" i="7"/>
  <c r="L47" i="10" s="1"/>
  <c r="L47" i="7"/>
  <c r="G47" i="10" s="1"/>
  <c r="P47" i="7"/>
  <c r="I47" i="10" s="1"/>
  <c r="J47" i="7"/>
  <c r="F47" i="10" s="1"/>
  <c r="T47" i="7"/>
  <c r="K47" i="10" s="1"/>
  <c r="H47" i="7"/>
  <c r="E47" i="10" s="1"/>
  <c r="R51" i="7"/>
  <c r="J51" i="10" s="1"/>
  <c r="V63" i="7"/>
  <c r="H63" i="10" s="1"/>
  <c r="N63" i="7"/>
  <c r="D63" i="10" s="1"/>
  <c r="M63" i="10" s="1"/>
  <c r="F63" i="7"/>
  <c r="C63" i="10" s="1"/>
  <c r="X63" i="7"/>
  <c r="L63" i="10" s="1"/>
  <c r="L63" i="7"/>
  <c r="G63" i="10" s="1"/>
  <c r="P63" i="7"/>
  <c r="I63" i="10" s="1"/>
  <c r="J63" i="7"/>
  <c r="F63" i="10" s="1"/>
  <c r="T63" i="7"/>
  <c r="K63" i="10" s="1"/>
  <c r="H63" i="7"/>
  <c r="E63" i="10" s="1"/>
  <c r="S85" i="7"/>
  <c r="L5" i="7"/>
  <c r="G5" i="10" s="1"/>
  <c r="R10" i="7"/>
  <c r="J10" i="10" s="1"/>
  <c r="J10" i="7"/>
  <c r="F10" i="10" s="1"/>
  <c r="X10" i="7"/>
  <c r="L10" i="10" s="1"/>
  <c r="P10" i="7"/>
  <c r="I10" i="10" s="1"/>
  <c r="H10" i="7"/>
  <c r="E10" i="10" s="1"/>
  <c r="V10" i="7"/>
  <c r="H10" i="10" s="1"/>
  <c r="N10" i="7"/>
  <c r="D10" i="10" s="1"/>
  <c r="F10" i="7"/>
  <c r="C10" i="10" s="1"/>
  <c r="V43" i="7"/>
  <c r="H43" i="10" s="1"/>
  <c r="N43" i="7"/>
  <c r="D43" i="10" s="1"/>
  <c r="F43" i="7"/>
  <c r="C43" i="10" s="1"/>
  <c r="X43" i="7"/>
  <c r="L43" i="10" s="1"/>
  <c r="L43" i="7"/>
  <c r="G43" i="10" s="1"/>
  <c r="P43" i="7"/>
  <c r="I43" i="10" s="1"/>
  <c r="J43" i="7"/>
  <c r="F43" i="10" s="1"/>
  <c r="T43" i="7"/>
  <c r="K43" i="10" s="1"/>
  <c r="H43" i="7"/>
  <c r="E43" i="10" s="1"/>
  <c r="R47" i="7"/>
  <c r="J47" i="10" s="1"/>
  <c r="V59" i="7"/>
  <c r="H59" i="10" s="1"/>
  <c r="N59" i="7"/>
  <c r="D59" i="10" s="1"/>
  <c r="F59" i="7"/>
  <c r="C59" i="10" s="1"/>
  <c r="X59" i="7"/>
  <c r="L59" i="10" s="1"/>
  <c r="L59" i="7"/>
  <c r="G59" i="10" s="1"/>
  <c r="P59" i="7"/>
  <c r="I59" i="10" s="1"/>
  <c r="J59" i="7"/>
  <c r="F59" i="10" s="1"/>
  <c r="T59" i="7"/>
  <c r="K59" i="10" s="1"/>
  <c r="H59" i="7"/>
  <c r="E59" i="10" s="1"/>
  <c r="R63" i="7"/>
  <c r="J63" i="10" s="1"/>
  <c r="V76" i="7"/>
  <c r="H76" i="10" s="1"/>
  <c r="N76" i="7"/>
  <c r="D76" i="10" s="1"/>
  <c r="F76" i="7"/>
  <c r="C76" i="10" s="1"/>
  <c r="R76" i="7"/>
  <c r="J76" i="10" s="1"/>
  <c r="H76" i="7"/>
  <c r="E76" i="10" s="1"/>
  <c r="L76" i="7"/>
  <c r="G76" i="10" s="1"/>
  <c r="T76" i="7"/>
  <c r="K76" i="10" s="1"/>
  <c r="P76" i="7"/>
  <c r="I76" i="10" s="1"/>
  <c r="J76" i="7"/>
  <c r="F76" i="10" s="1"/>
  <c r="X6" i="7"/>
  <c r="L6" i="10" s="1"/>
  <c r="P6" i="7"/>
  <c r="I6" i="10" s="1"/>
  <c r="H6" i="7"/>
  <c r="E6" i="10" s="1"/>
  <c r="V6" i="7"/>
  <c r="H6" i="10" s="1"/>
  <c r="N6" i="7"/>
  <c r="D6" i="10" s="1"/>
  <c r="F6" i="7"/>
  <c r="C6" i="10" s="1"/>
  <c r="M6" i="10" s="1"/>
  <c r="D82" i="7"/>
  <c r="X4" i="7"/>
  <c r="L4" i="10" s="1"/>
  <c r="P4" i="7"/>
  <c r="I4" i="10" s="1"/>
  <c r="H4" i="7"/>
  <c r="E4" i="10" s="1"/>
  <c r="V4" i="7"/>
  <c r="H4" i="10" s="1"/>
  <c r="N4" i="7"/>
  <c r="D4" i="10" s="1"/>
  <c r="F4" i="7"/>
  <c r="C4" i="10" s="1"/>
  <c r="M4" i="10" s="1"/>
  <c r="T4" i="7"/>
  <c r="K4" i="10" s="1"/>
  <c r="R5" i="7"/>
  <c r="J5" i="10" s="1"/>
  <c r="L6" i="7"/>
  <c r="G6" i="10" s="1"/>
  <c r="V55" i="7"/>
  <c r="H55" i="10" s="1"/>
  <c r="N55" i="7"/>
  <c r="D55" i="10" s="1"/>
  <c r="M55" i="10" s="1"/>
  <c r="F55" i="7"/>
  <c r="C55" i="10" s="1"/>
  <c r="X55" i="7"/>
  <c r="L55" i="10" s="1"/>
  <c r="L55" i="7"/>
  <c r="G55" i="10" s="1"/>
  <c r="P55" i="7"/>
  <c r="I55" i="10" s="1"/>
  <c r="J55" i="7"/>
  <c r="F55" i="10" s="1"/>
  <c r="T55" i="7"/>
  <c r="K55" i="10" s="1"/>
  <c r="H55" i="7"/>
  <c r="E55" i="10" s="1"/>
  <c r="R70" i="7"/>
  <c r="J70" i="10" s="1"/>
  <c r="J70" i="7"/>
  <c r="F70" i="10" s="1"/>
  <c r="T70" i="7"/>
  <c r="K70" i="10" s="1"/>
  <c r="H70" i="7"/>
  <c r="E70" i="10" s="1"/>
  <c r="V70" i="7"/>
  <c r="H70" i="10" s="1"/>
  <c r="F70" i="7"/>
  <c r="C70" i="10" s="1"/>
  <c r="P70" i="7"/>
  <c r="I70" i="10" s="1"/>
  <c r="N70" i="7"/>
  <c r="D70" i="10" s="1"/>
  <c r="L70" i="7"/>
  <c r="G70" i="10" s="1"/>
  <c r="X77" i="7"/>
  <c r="L77" i="10" s="1"/>
  <c r="P77" i="7"/>
  <c r="I77" i="10" s="1"/>
  <c r="H77" i="7"/>
  <c r="E77" i="10" s="1"/>
  <c r="R77" i="7"/>
  <c r="J77" i="10" s="1"/>
  <c r="F77" i="7"/>
  <c r="C77" i="10" s="1"/>
  <c r="M77" i="10" s="1"/>
  <c r="V77" i="7"/>
  <c r="H77" i="10" s="1"/>
  <c r="J77" i="7"/>
  <c r="F77" i="10" s="1"/>
  <c r="T77" i="7"/>
  <c r="K77" i="10" s="1"/>
  <c r="N77" i="7"/>
  <c r="D77" i="10" s="1"/>
  <c r="L77" i="7"/>
  <c r="G77" i="10" s="1"/>
  <c r="T82" i="7"/>
  <c r="L7" i="7"/>
  <c r="G7" i="10" s="1"/>
  <c r="T7" i="7"/>
  <c r="K7" i="10" s="1"/>
  <c r="L8" i="7"/>
  <c r="G8" i="10" s="1"/>
  <c r="T8" i="7"/>
  <c r="K8" i="10" s="1"/>
  <c r="L9" i="7"/>
  <c r="G9" i="10" s="1"/>
  <c r="T9" i="7"/>
  <c r="K9" i="10" s="1"/>
  <c r="L13" i="7"/>
  <c r="G13" i="10" s="1"/>
  <c r="T13" i="7"/>
  <c r="K13" i="10" s="1"/>
  <c r="L14" i="7"/>
  <c r="G14" i="10" s="1"/>
  <c r="T14" i="7"/>
  <c r="K14" i="10" s="1"/>
  <c r="L15" i="7"/>
  <c r="G15" i="10" s="1"/>
  <c r="T15" i="7"/>
  <c r="K15" i="10" s="1"/>
  <c r="L16" i="7"/>
  <c r="G16" i="10" s="1"/>
  <c r="T16" i="7"/>
  <c r="K16" i="10" s="1"/>
  <c r="L17" i="7"/>
  <c r="G17" i="10" s="1"/>
  <c r="T17" i="7"/>
  <c r="K17" i="10" s="1"/>
  <c r="L18" i="7"/>
  <c r="G18" i="10" s="1"/>
  <c r="T18" i="7"/>
  <c r="K18" i="10" s="1"/>
  <c r="L19" i="7"/>
  <c r="G19" i="10" s="1"/>
  <c r="T19" i="7"/>
  <c r="K19" i="10" s="1"/>
  <c r="L20" i="7"/>
  <c r="G20" i="10" s="1"/>
  <c r="T20" i="7"/>
  <c r="K20" i="10" s="1"/>
  <c r="L21" i="7"/>
  <c r="G21" i="10" s="1"/>
  <c r="T21" i="7"/>
  <c r="K21" i="10" s="1"/>
  <c r="L22" i="7"/>
  <c r="G22" i="10" s="1"/>
  <c r="T22" i="7"/>
  <c r="K22" i="10" s="1"/>
  <c r="L23" i="7"/>
  <c r="G23" i="10" s="1"/>
  <c r="T23" i="7"/>
  <c r="K23" i="10" s="1"/>
  <c r="R66" i="7"/>
  <c r="J66" i="10" s="1"/>
  <c r="J66" i="7"/>
  <c r="F66" i="10" s="1"/>
  <c r="T66" i="7"/>
  <c r="K66" i="10" s="1"/>
  <c r="H66" i="7"/>
  <c r="E66" i="10" s="1"/>
  <c r="V66" i="7"/>
  <c r="H66" i="10" s="1"/>
  <c r="F66" i="7"/>
  <c r="C66" i="10" s="1"/>
  <c r="X66" i="7"/>
  <c r="L66" i="10" s="1"/>
  <c r="V72" i="7"/>
  <c r="H72" i="10" s="1"/>
  <c r="N72" i="7"/>
  <c r="D72" i="10" s="1"/>
  <c r="F72" i="7"/>
  <c r="C72" i="10" s="1"/>
  <c r="R72" i="7"/>
  <c r="J72" i="10" s="1"/>
  <c r="H72" i="7"/>
  <c r="E72" i="10" s="1"/>
  <c r="L72" i="7"/>
  <c r="G72" i="10" s="1"/>
  <c r="X72" i="7"/>
  <c r="L72" i="10" s="1"/>
  <c r="X73" i="7"/>
  <c r="L73" i="10" s="1"/>
  <c r="P73" i="7"/>
  <c r="I73" i="10" s="1"/>
  <c r="H73" i="7"/>
  <c r="E73" i="10" s="1"/>
  <c r="R73" i="7"/>
  <c r="J73" i="10" s="1"/>
  <c r="F73" i="7"/>
  <c r="C73" i="10" s="1"/>
  <c r="V73" i="7"/>
  <c r="H73" i="10" s="1"/>
  <c r="J73" i="7"/>
  <c r="F73" i="10" s="1"/>
  <c r="G85" i="7"/>
  <c r="F84" i="7"/>
  <c r="L84" i="7"/>
  <c r="E85" i="7"/>
  <c r="D81" i="7"/>
  <c r="AA81" i="7" s="1"/>
  <c r="L3" i="7"/>
  <c r="G3" i="10" s="1"/>
  <c r="T3" i="7"/>
  <c r="K3" i="10" s="1"/>
  <c r="F7" i="7"/>
  <c r="C7" i="10" s="1"/>
  <c r="N7" i="7"/>
  <c r="D7" i="10" s="1"/>
  <c r="V7" i="7"/>
  <c r="H7" i="10" s="1"/>
  <c r="F8" i="7"/>
  <c r="C8" i="10" s="1"/>
  <c r="N8" i="7"/>
  <c r="D8" i="10" s="1"/>
  <c r="V8" i="7"/>
  <c r="H8" i="10" s="1"/>
  <c r="F9" i="7"/>
  <c r="C9" i="10" s="1"/>
  <c r="N9" i="7"/>
  <c r="D9" i="10" s="1"/>
  <c r="V9" i="7"/>
  <c r="H9" i="10" s="1"/>
  <c r="L12" i="7"/>
  <c r="G12" i="10" s="1"/>
  <c r="T12" i="7"/>
  <c r="K12" i="10" s="1"/>
  <c r="F13" i="7"/>
  <c r="C13" i="10" s="1"/>
  <c r="N13" i="7"/>
  <c r="D13" i="10" s="1"/>
  <c r="V13" i="7"/>
  <c r="H13" i="10" s="1"/>
  <c r="F14" i="7"/>
  <c r="C14" i="10" s="1"/>
  <c r="N14" i="7"/>
  <c r="D14" i="10" s="1"/>
  <c r="V14" i="7"/>
  <c r="H14" i="10" s="1"/>
  <c r="F15" i="7"/>
  <c r="C15" i="10" s="1"/>
  <c r="N15" i="7"/>
  <c r="D15" i="10" s="1"/>
  <c r="M15" i="10" s="1"/>
  <c r="V15" i="7"/>
  <c r="H15" i="10" s="1"/>
  <c r="F16" i="7"/>
  <c r="C16" i="10" s="1"/>
  <c r="M16" i="10" s="1"/>
  <c r="N16" i="7"/>
  <c r="D16" i="10" s="1"/>
  <c r="V16" i="7"/>
  <c r="H16" i="10" s="1"/>
  <c r="F17" i="7"/>
  <c r="C17" i="10" s="1"/>
  <c r="N17" i="7"/>
  <c r="D17" i="10" s="1"/>
  <c r="V17" i="7"/>
  <c r="H17" i="10" s="1"/>
  <c r="F18" i="7"/>
  <c r="C18" i="10" s="1"/>
  <c r="N18" i="7"/>
  <c r="D18" i="10" s="1"/>
  <c r="V18" i="7"/>
  <c r="H18" i="10" s="1"/>
  <c r="F19" i="7"/>
  <c r="C19" i="10" s="1"/>
  <c r="N19" i="7"/>
  <c r="D19" i="10" s="1"/>
  <c r="M19" i="10" s="1"/>
  <c r="V19" i="7"/>
  <c r="H19" i="10" s="1"/>
  <c r="F20" i="7"/>
  <c r="C20" i="10" s="1"/>
  <c r="M20" i="10" s="1"/>
  <c r="N20" i="7"/>
  <c r="D20" i="10" s="1"/>
  <c r="V20" i="7"/>
  <c r="H20" i="10" s="1"/>
  <c r="F21" i="7"/>
  <c r="C21" i="10" s="1"/>
  <c r="N21" i="7"/>
  <c r="D21" i="10" s="1"/>
  <c r="V21" i="7"/>
  <c r="H21" i="10" s="1"/>
  <c r="F22" i="7"/>
  <c r="C22" i="10" s="1"/>
  <c r="N22" i="7"/>
  <c r="D22" i="10" s="1"/>
  <c r="V22" i="7"/>
  <c r="H22" i="10" s="1"/>
  <c r="F23" i="7"/>
  <c r="C23" i="10" s="1"/>
  <c r="N23" i="7"/>
  <c r="D23" i="10" s="1"/>
  <c r="M23" i="10" s="1"/>
  <c r="V23" i="7"/>
  <c r="H23" i="10" s="1"/>
  <c r="R25" i="7"/>
  <c r="J25" i="10" s="1"/>
  <c r="J25" i="7"/>
  <c r="F25" i="10" s="1"/>
  <c r="P25" i="10" s="1"/>
  <c r="AE25" i="7" s="1"/>
  <c r="N25" i="7"/>
  <c r="D25" i="10" s="1"/>
  <c r="X25" i="7"/>
  <c r="L25" i="10" s="1"/>
  <c r="R29" i="7"/>
  <c r="J29" i="10" s="1"/>
  <c r="J29" i="7"/>
  <c r="F29" i="10" s="1"/>
  <c r="N29" i="7"/>
  <c r="D29" i="10" s="1"/>
  <c r="X29" i="7"/>
  <c r="L29" i="10" s="1"/>
  <c r="R33" i="7"/>
  <c r="J33" i="10" s="1"/>
  <c r="J33" i="7"/>
  <c r="F33" i="10" s="1"/>
  <c r="N33" i="7"/>
  <c r="D33" i="10" s="1"/>
  <c r="X33" i="7"/>
  <c r="L33" i="10" s="1"/>
  <c r="R37" i="7"/>
  <c r="J37" i="10" s="1"/>
  <c r="J37" i="7"/>
  <c r="F37" i="10" s="1"/>
  <c r="P37" i="10" s="1"/>
  <c r="AE37" i="7" s="1"/>
  <c r="N37" i="7"/>
  <c r="D37" i="10" s="1"/>
  <c r="X37" i="7"/>
  <c r="L37" i="10" s="1"/>
  <c r="X40" i="7"/>
  <c r="L40" i="10" s="1"/>
  <c r="P40" i="7"/>
  <c r="I40" i="10" s="1"/>
  <c r="H40" i="7"/>
  <c r="E40" i="10" s="1"/>
  <c r="V40" i="7"/>
  <c r="H40" i="10" s="1"/>
  <c r="L40" i="7"/>
  <c r="G40" i="10" s="1"/>
  <c r="R40" i="7"/>
  <c r="J40" i="10" s="1"/>
  <c r="X44" i="7"/>
  <c r="L44" i="10" s="1"/>
  <c r="P44" i="7"/>
  <c r="I44" i="10" s="1"/>
  <c r="H44" i="7"/>
  <c r="E44" i="10" s="1"/>
  <c r="V44" i="7"/>
  <c r="H44" i="10" s="1"/>
  <c r="L44" i="7"/>
  <c r="G44" i="10" s="1"/>
  <c r="R44" i="7"/>
  <c r="J44" i="10" s="1"/>
  <c r="X48" i="7"/>
  <c r="L48" i="10" s="1"/>
  <c r="P48" i="7"/>
  <c r="I48" i="10" s="1"/>
  <c r="H48" i="7"/>
  <c r="E48" i="10" s="1"/>
  <c r="V48" i="7"/>
  <c r="H48" i="10" s="1"/>
  <c r="L48" i="7"/>
  <c r="G48" i="10" s="1"/>
  <c r="R48" i="7"/>
  <c r="J48" i="10" s="1"/>
  <c r="X52" i="7"/>
  <c r="L52" i="10" s="1"/>
  <c r="P52" i="7"/>
  <c r="I52" i="10" s="1"/>
  <c r="H52" i="7"/>
  <c r="E52" i="10" s="1"/>
  <c r="V52" i="7"/>
  <c r="H52" i="10" s="1"/>
  <c r="L52" i="7"/>
  <c r="G52" i="10" s="1"/>
  <c r="R52" i="7"/>
  <c r="J52" i="10" s="1"/>
  <c r="X56" i="7"/>
  <c r="L56" i="10" s="1"/>
  <c r="P56" i="7"/>
  <c r="I56" i="10" s="1"/>
  <c r="H56" i="7"/>
  <c r="E56" i="10" s="1"/>
  <c r="V56" i="7"/>
  <c r="H56" i="10" s="1"/>
  <c r="L56" i="7"/>
  <c r="G56" i="10" s="1"/>
  <c r="R56" i="7"/>
  <c r="J56" i="10" s="1"/>
  <c r="X60" i="7"/>
  <c r="L60" i="10" s="1"/>
  <c r="P60" i="7"/>
  <c r="I60" i="10" s="1"/>
  <c r="H60" i="7"/>
  <c r="E60" i="10" s="1"/>
  <c r="V60" i="7"/>
  <c r="H60" i="10" s="1"/>
  <c r="L60" i="7"/>
  <c r="G60" i="10" s="1"/>
  <c r="R60" i="7"/>
  <c r="J60" i="10" s="1"/>
  <c r="V64" i="7"/>
  <c r="H64" i="10" s="1"/>
  <c r="N64" i="7"/>
  <c r="D64" i="10" s="1"/>
  <c r="R64" i="7"/>
  <c r="J64" i="10" s="1"/>
  <c r="H64" i="7"/>
  <c r="E64" i="10" s="1"/>
  <c r="L64" i="7"/>
  <c r="G64" i="10" s="1"/>
  <c r="T64" i="7"/>
  <c r="K64" i="10" s="1"/>
  <c r="L66" i="7"/>
  <c r="G66" i="10" s="1"/>
  <c r="V68" i="7"/>
  <c r="H68" i="10" s="1"/>
  <c r="N68" i="7"/>
  <c r="D68" i="10" s="1"/>
  <c r="F68" i="7"/>
  <c r="C68" i="10" s="1"/>
  <c r="R68" i="7"/>
  <c r="J68" i="10" s="1"/>
  <c r="H68" i="7"/>
  <c r="E68" i="10" s="1"/>
  <c r="L68" i="7"/>
  <c r="G68" i="10" s="1"/>
  <c r="X68" i="7"/>
  <c r="L68" i="10" s="1"/>
  <c r="X69" i="7"/>
  <c r="L69" i="10" s="1"/>
  <c r="P69" i="7"/>
  <c r="I69" i="10" s="1"/>
  <c r="H69" i="7"/>
  <c r="E69" i="10" s="1"/>
  <c r="R69" i="7"/>
  <c r="J69" i="10" s="1"/>
  <c r="F69" i="7"/>
  <c r="C69" i="10" s="1"/>
  <c r="M69" i="10" s="1"/>
  <c r="V69" i="7"/>
  <c r="H69" i="10" s="1"/>
  <c r="J69" i="7"/>
  <c r="F69" i="10" s="1"/>
  <c r="J72" i="7"/>
  <c r="F72" i="10" s="1"/>
  <c r="L73" i="7"/>
  <c r="G73" i="10" s="1"/>
  <c r="R78" i="7"/>
  <c r="J78" i="10" s="1"/>
  <c r="J78" i="7"/>
  <c r="F78" i="10" s="1"/>
  <c r="T78" i="7"/>
  <c r="K78" i="10" s="1"/>
  <c r="H78" i="7"/>
  <c r="E78" i="10" s="1"/>
  <c r="V78" i="7"/>
  <c r="H78" i="10" s="1"/>
  <c r="F78" i="7"/>
  <c r="C78" i="10" s="1"/>
  <c r="M78" i="10" s="1"/>
  <c r="X78" i="7"/>
  <c r="L78" i="10" s="1"/>
  <c r="I85" i="7"/>
  <c r="N84" i="7"/>
  <c r="D85" i="7"/>
  <c r="AA85" i="7" s="1"/>
  <c r="D83" i="7"/>
  <c r="L2" i="7"/>
  <c r="G2" i="10" s="1"/>
  <c r="T2" i="7"/>
  <c r="K2" i="10" s="1"/>
  <c r="F3" i="7"/>
  <c r="C3" i="10" s="1"/>
  <c r="M3" i="10" s="1"/>
  <c r="N3" i="7"/>
  <c r="D3" i="10" s="1"/>
  <c r="V3" i="7"/>
  <c r="H3" i="10" s="1"/>
  <c r="H7" i="7"/>
  <c r="E7" i="10" s="1"/>
  <c r="P7" i="7"/>
  <c r="I7" i="10" s="1"/>
  <c r="H8" i="7"/>
  <c r="E8" i="10" s="1"/>
  <c r="P8" i="7"/>
  <c r="I8" i="10" s="1"/>
  <c r="H9" i="7"/>
  <c r="E9" i="10" s="1"/>
  <c r="P9" i="7"/>
  <c r="I9" i="10" s="1"/>
  <c r="L11" i="7"/>
  <c r="G11" i="10" s="1"/>
  <c r="F12" i="7"/>
  <c r="C12" i="10" s="1"/>
  <c r="N12" i="7"/>
  <c r="D12" i="10" s="1"/>
  <c r="H13" i="7"/>
  <c r="E13" i="10" s="1"/>
  <c r="N13" i="10" s="1"/>
  <c r="P13" i="7"/>
  <c r="I13" i="10" s="1"/>
  <c r="H14" i="7"/>
  <c r="E14" i="10" s="1"/>
  <c r="P14" i="7"/>
  <c r="I14" i="10" s="1"/>
  <c r="H15" i="7"/>
  <c r="E15" i="10" s="1"/>
  <c r="P15" i="7"/>
  <c r="I15" i="10" s="1"/>
  <c r="H16" i="7"/>
  <c r="E16" i="10" s="1"/>
  <c r="P16" i="7"/>
  <c r="I16" i="10" s="1"/>
  <c r="H17" i="7"/>
  <c r="E17" i="10" s="1"/>
  <c r="P17" i="7"/>
  <c r="I17" i="10" s="1"/>
  <c r="H18" i="7"/>
  <c r="E18" i="10" s="1"/>
  <c r="P18" i="7"/>
  <c r="I18" i="10" s="1"/>
  <c r="H19" i="7"/>
  <c r="E19" i="10" s="1"/>
  <c r="P19" i="7"/>
  <c r="I19" i="10" s="1"/>
  <c r="H20" i="7"/>
  <c r="E20" i="10" s="1"/>
  <c r="P20" i="7"/>
  <c r="I20" i="10" s="1"/>
  <c r="H21" i="7"/>
  <c r="E21" i="10" s="1"/>
  <c r="N21" i="10" s="1"/>
  <c r="P21" i="7"/>
  <c r="I21" i="10" s="1"/>
  <c r="H22" i="7"/>
  <c r="E22" i="10" s="1"/>
  <c r="P22" i="7"/>
  <c r="I22" i="10" s="1"/>
  <c r="H23" i="7"/>
  <c r="E23" i="10" s="1"/>
  <c r="P23" i="7"/>
  <c r="I23" i="10" s="1"/>
  <c r="X24" i="7"/>
  <c r="L24" i="10" s="1"/>
  <c r="P24" i="7"/>
  <c r="I24" i="10" s="1"/>
  <c r="H24" i="7"/>
  <c r="E24" i="10" s="1"/>
  <c r="N24" i="7"/>
  <c r="D24" i="10" s="1"/>
  <c r="F25" i="7"/>
  <c r="C25" i="10" s="1"/>
  <c r="M25" i="10" s="1"/>
  <c r="P25" i="7"/>
  <c r="I25" i="10" s="1"/>
  <c r="V27" i="7"/>
  <c r="H27" i="10" s="1"/>
  <c r="N27" i="7"/>
  <c r="D27" i="10" s="1"/>
  <c r="M27" i="10" s="1"/>
  <c r="F27" i="7"/>
  <c r="C27" i="10" s="1"/>
  <c r="P27" i="7"/>
  <c r="I27" i="10" s="1"/>
  <c r="X28" i="7"/>
  <c r="L28" i="10" s="1"/>
  <c r="P28" i="7"/>
  <c r="I28" i="10" s="1"/>
  <c r="H28" i="7"/>
  <c r="E28" i="10" s="1"/>
  <c r="N28" i="7"/>
  <c r="D28" i="10" s="1"/>
  <c r="F29" i="7"/>
  <c r="C29" i="10" s="1"/>
  <c r="P29" i="7"/>
  <c r="I29" i="10" s="1"/>
  <c r="V31" i="7"/>
  <c r="H31" i="10" s="1"/>
  <c r="N31" i="7"/>
  <c r="D31" i="10" s="1"/>
  <c r="F31" i="7"/>
  <c r="C31" i="10" s="1"/>
  <c r="P31" i="7"/>
  <c r="I31" i="10" s="1"/>
  <c r="X32" i="7"/>
  <c r="L32" i="10" s="1"/>
  <c r="P32" i="7"/>
  <c r="I32" i="10" s="1"/>
  <c r="H32" i="7"/>
  <c r="E32" i="10" s="1"/>
  <c r="N32" i="7"/>
  <c r="D32" i="10" s="1"/>
  <c r="M32" i="10" s="1"/>
  <c r="F33" i="7"/>
  <c r="C33" i="10" s="1"/>
  <c r="M33" i="10" s="1"/>
  <c r="P33" i="7"/>
  <c r="I33" i="10" s="1"/>
  <c r="V35" i="7"/>
  <c r="H35" i="10" s="1"/>
  <c r="N35" i="7"/>
  <c r="D35" i="10" s="1"/>
  <c r="F35" i="7"/>
  <c r="C35" i="10" s="1"/>
  <c r="P35" i="7"/>
  <c r="I35" i="10" s="1"/>
  <c r="X36" i="7"/>
  <c r="L36" i="10" s="1"/>
  <c r="P36" i="7"/>
  <c r="I36" i="10" s="1"/>
  <c r="H36" i="7"/>
  <c r="E36" i="10" s="1"/>
  <c r="N36" i="7"/>
  <c r="D36" i="10" s="1"/>
  <c r="M36" i="10" s="1"/>
  <c r="F37" i="7"/>
  <c r="C37" i="10" s="1"/>
  <c r="P37" i="7"/>
  <c r="I37" i="10" s="1"/>
  <c r="V39" i="7"/>
  <c r="H39" i="10" s="1"/>
  <c r="P39" i="10" s="1"/>
  <c r="AE39" i="7" s="1"/>
  <c r="N39" i="7"/>
  <c r="D39" i="10" s="1"/>
  <c r="F39" i="7"/>
  <c r="C39" i="10" s="1"/>
  <c r="X39" i="7"/>
  <c r="L39" i="10" s="1"/>
  <c r="P39" i="7"/>
  <c r="I39" i="10" s="1"/>
  <c r="F40" i="7"/>
  <c r="C40" i="10" s="1"/>
  <c r="M40" i="10" s="1"/>
  <c r="T40" i="7"/>
  <c r="K40" i="10" s="1"/>
  <c r="F44" i="7"/>
  <c r="C44" i="10" s="1"/>
  <c r="M44" i="10" s="1"/>
  <c r="T44" i="7"/>
  <c r="K44" i="10" s="1"/>
  <c r="F48" i="7"/>
  <c r="C48" i="10" s="1"/>
  <c r="T48" i="7"/>
  <c r="K48" i="10" s="1"/>
  <c r="F52" i="7"/>
  <c r="C52" i="10" s="1"/>
  <c r="T52" i="7"/>
  <c r="K52" i="10" s="1"/>
  <c r="F56" i="7"/>
  <c r="C56" i="10" s="1"/>
  <c r="M56" i="10" s="1"/>
  <c r="T56" i="7"/>
  <c r="K56" i="10" s="1"/>
  <c r="F60" i="7"/>
  <c r="C60" i="10" s="1"/>
  <c r="T60" i="7"/>
  <c r="K60" i="10" s="1"/>
  <c r="F64" i="7"/>
  <c r="C64" i="10" s="1"/>
  <c r="M64" i="10" s="1"/>
  <c r="X64" i="7"/>
  <c r="L64" i="10" s="1"/>
  <c r="X65" i="7"/>
  <c r="L65" i="10" s="1"/>
  <c r="P65" i="7"/>
  <c r="I65" i="10" s="1"/>
  <c r="H65" i="7"/>
  <c r="E65" i="10" s="1"/>
  <c r="R65" i="7"/>
  <c r="J65" i="10" s="1"/>
  <c r="F65" i="7"/>
  <c r="C65" i="10" s="1"/>
  <c r="M65" i="10" s="1"/>
  <c r="V65" i="7"/>
  <c r="H65" i="10" s="1"/>
  <c r="J65" i="7"/>
  <c r="F65" i="10" s="1"/>
  <c r="N66" i="7"/>
  <c r="D66" i="10" s="1"/>
  <c r="J68" i="7"/>
  <c r="F68" i="10" s="1"/>
  <c r="L69" i="7"/>
  <c r="G69" i="10" s="1"/>
  <c r="P72" i="7"/>
  <c r="I72" i="10" s="1"/>
  <c r="N73" i="7"/>
  <c r="D73" i="10" s="1"/>
  <c r="R74" i="7"/>
  <c r="J74" i="10" s="1"/>
  <c r="J74" i="7"/>
  <c r="F74" i="10" s="1"/>
  <c r="T74" i="7"/>
  <c r="K74" i="10" s="1"/>
  <c r="H74" i="7"/>
  <c r="E74" i="10" s="1"/>
  <c r="V74" i="7"/>
  <c r="H74" i="10" s="1"/>
  <c r="F74" i="7"/>
  <c r="C74" i="10" s="1"/>
  <c r="M74" i="10" s="1"/>
  <c r="X74" i="7"/>
  <c r="L74" i="10" s="1"/>
  <c r="L78" i="7"/>
  <c r="G78" i="10" s="1"/>
  <c r="K85" i="7"/>
  <c r="Q85" i="7"/>
  <c r="R85" i="7" s="1"/>
  <c r="R82" i="7"/>
  <c r="U85" i="7"/>
  <c r="P84" i="7"/>
  <c r="M85" i="7"/>
  <c r="R41" i="7"/>
  <c r="J41" i="10" s="1"/>
  <c r="J41" i="7"/>
  <c r="F41" i="10" s="1"/>
  <c r="P41" i="10" s="1"/>
  <c r="AE41" i="7" s="1"/>
  <c r="N41" i="7"/>
  <c r="D41" i="10" s="1"/>
  <c r="X41" i="7"/>
  <c r="L41" i="10" s="1"/>
  <c r="R45" i="7"/>
  <c r="J45" i="10" s="1"/>
  <c r="J45" i="7"/>
  <c r="F45" i="10" s="1"/>
  <c r="P45" i="10" s="1"/>
  <c r="AE45" i="7" s="1"/>
  <c r="N45" i="7"/>
  <c r="D45" i="10" s="1"/>
  <c r="X45" i="7"/>
  <c r="L45" i="10" s="1"/>
  <c r="R49" i="7"/>
  <c r="J49" i="10" s="1"/>
  <c r="J49" i="7"/>
  <c r="F49" i="10" s="1"/>
  <c r="N49" i="7"/>
  <c r="D49" i="10" s="1"/>
  <c r="X49" i="7"/>
  <c r="L49" i="10" s="1"/>
  <c r="R53" i="7"/>
  <c r="J53" i="10" s="1"/>
  <c r="J53" i="7"/>
  <c r="F53" i="10" s="1"/>
  <c r="P53" i="10" s="1"/>
  <c r="AE53" i="7" s="1"/>
  <c r="N53" i="7"/>
  <c r="D53" i="10" s="1"/>
  <c r="X53" i="7"/>
  <c r="L53" i="10" s="1"/>
  <c r="R57" i="7"/>
  <c r="J57" i="10" s="1"/>
  <c r="J57" i="7"/>
  <c r="F57" i="10" s="1"/>
  <c r="N57" i="7"/>
  <c r="D57" i="10" s="1"/>
  <c r="X57" i="7"/>
  <c r="L57" i="10" s="1"/>
  <c r="R61" i="7"/>
  <c r="J61" i="10" s="1"/>
  <c r="J61" i="7"/>
  <c r="F61" i="10" s="1"/>
  <c r="P61" i="10" s="1"/>
  <c r="AE61" i="7" s="1"/>
  <c r="N61" i="7"/>
  <c r="D61" i="10" s="1"/>
  <c r="X61" i="7"/>
  <c r="L61" i="10" s="1"/>
  <c r="W85" i="7"/>
  <c r="J82" i="7"/>
  <c r="P82" i="7"/>
  <c r="J84" i="7"/>
  <c r="V84" i="7"/>
  <c r="L26" i="7"/>
  <c r="G26" i="10" s="1"/>
  <c r="L30" i="7"/>
  <c r="G30" i="10" s="1"/>
  <c r="N30" i="10" s="1"/>
  <c r="L34" i="7"/>
  <c r="G34" i="10" s="1"/>
  <c r="L38" i="7"/>
  <c r="G38" i="10" s="1"/>
  <c r="N38" i="10" s="1"/>
  <c r="O38" i="10" s="1"/>
  <c r="AC38" i="7" s="1"/>
  <c r="L42" i="7"/>
  <c r="G42" i="10" s="1"/>
  <c r="L46" i="7"/>
  <c r="G46" i="10" s="1"/>
  <c r="P46" i="10" s="1"/>
  <c r="AE46" i="7" s="1"/>
  <c r="L50" i="7"/>
  <c r="G50" i="10" s="1"/>
  <c r="L54" i="7"/>
  <c r="G54" i="10" s="1"/>
  <c r="L58" i="7"/>
  <c r="G58" i="10" s="1"/>
  <c r="L62" i="7"/>
  <c r="G62" i="10" s="1"/>
  <c r="P81" i="7"/>
  <c r="O85" i="7"/>
  <c r="F82" i="7"/>
  <c r="V82" i="7"/>
  <c r="R84" i="7"/>
  <c r="L67" i="7"/>
  <c r="G67" i="10" s="1"/>
  <c r="L71" i="7"/>
  <c r="G71" i="10" s="1"/>
  <c r="L75" i="7"/>
  <c r="G75" i="10" s="1"/>
  <c r="L79" i="7"/>
  <c r="G79" i="10" s="1"/>
  <c r="N17" i="10" l="1"/>
  <c r="M76" i="10"/>
  <c r="P38" i="10"/>
  <c r="AE38" i="7" s="1"/>
  <c r="P3" i="10"/>
  <c r="AE3" i="7" s="1"/>
  <c r="M50" i="10"/>
  <c r="M18" i="10"/>
  <c r="O18" i="10" s="1"/>
  <c r="AC18" i="7" s="1"/>
  <c r="P71" i="10"/>
  <c r="AE71" i="7" s="1"/>
  <c r="M45" i="10"/>
  <c r="N69" i="10"/>
  <c r="O69" i="10" s="1"/>
  <c r="AC69" i="7" s="1"/>
  <c r="N37" i="10"/>
  <c r="P73" i="10"/>
  <c r="AE73" i="7" s="1"/>
  <c r="P18" i="10"/>
  <c r="AE18" i="7" s="1"/>
  <c r="N18" i="10"/>
  <c r="N53" i="10"/>
  <c r="P26" i="10"/>
  <c r="AE26" i="7" s="1"/>
  <c r="N26" i="10"/>
  <c r="O26" i="10" s="1"/>
  <c r="AC26" i="7" s="1"/>
  <c r="L85" i="7"/>
  <c r="M60" i="10"/>
  <c r="M35" i="10"/>
  <c r="N8" i="10"/>
  <c r="P8" i="10"/>
  <c r="AE8" i="7" s="1"/>
  <c r="T83" i="7"/>
  <c r="AA83" i="7"/>
  <c r="M68" i="10"/>
  <c r="P29" i="10"/>
  <c r="AE29" i="7" s="1"/>
  <c r="M7" i="10"/>
  <c r="H85" i="7"/>
  <c r="M66" i="10"/>
  <c r="M70" i="10"/>
  <c r="N82" i="7"/>
  <c r="AA82" i="7"/>
  <c r="M59" i="10"/>
  <c r="P47" i="10"/>
  <c r="AE47" i="7" s="1"/>
  <c r="N47" i="10"/>
  <c r="O47" i="10" s="1"/>
  <c r="AC47" i="7" s="1"/>
  <c r="N5" i="10"/>
  <c r="N71" i="10"/>
  <c r="N58" i="10"/>
  <c r="O58" i="10" s="1"/>
  <c r="AC58" i="7" s="1"/>
  <c r="P58" i="10"/>
  <c r="AE58" i="7" s="1"/>
  <c r="M46" i="10"/>
  <c r="P34" i="10"/>
  <c r="AE34" i="7" s="1"/>
  <c r="N34" i="10"/>
  <c r="O34" i="10" s="1"/>
  <c r="AC34" i="7" s="1"/>
  <c r="P11" i="10"/>
  <c r="AE11" i="7" s="1"/>
  <c r="N11" i="10"/>
  <c r="O11" i="10" s="1"/>
  <c r="AC11" i="7" s="1"/>
  <c r="P57" i="10"/>
  <c r="AE57" i="7" s="1"/>
  <c r="N57" i="10"/>
  <c r="M24" i="10"/>
  <c r="H83" i="8"/>
  <c r="V85" i="8"/>
  <c r="P30" i="10"/>
  <c r="AE30" i="7" s="1"/>
  <c r="N46" i="10"/>
  <c r="P49" i="10"/>
  <c r="AE49" i="7" s="1"/>
  <c r="N49" i="10"/>
  <c r="P33" i="10"/>
  <c r="AE33" i="7" s="1"/>
  <c r="N33" i="10"/>
  <c r="O33" i="10" s="1"/>
  <c r="AC33" i="7" s="1"/>
  <c r="P21" i="10"/>
  <c r="AE21" i="7" s="1"/>
  <c r="N82" i="8"/>
  <c r="P75" i="10"/>
  <c r="AE75" i="7" s="1"/>
  <c r="N75" i="10"/>
  <c r="P62" i="10"/>
  <c r="AE62" i="7" s="1"/>
  <c r="N62" i="10"/>
  <c r="P78" i="10"/>
  <c r="AE78" i="7" s="1"/>
  <c r="N78" i="10"/>
  <c r="O78" i="10" s="1"/>
  <c r="AC78" i="7" s="1"/>
  <c r="P10" i="10"/>
  <c r="AE10" i="7" s="1"/>
  <c r="N10" i="10"/>
  <c r="M37" i="10"/>
  <c r="O37" i="10" s="1"/>
  <c r="AC37" i="7" s="1"/>
  <c r="P52" i="10"/>
  <c r="AE52" i="7" s="1"/>
  <c r="N52" i="10"/>
  <c r="N72" i="10"/>
  <c r="P72" i="10"/>
  <c r="AE72" i="7" s="1"/>
  <c r="P66" i="10"/>
  <c r="AE66" i="7" s="1"/>
  <c r="N66" i="10"/>
  <c r="N77" i="10"/>
  <c r="O77" i="10" s="1"/>
  <c r="AC77" i="7" s="1"/>
  <c r="P70" i="10"/>
  <c r="AE70" i="7" s="1"/>
  <c r="N70" i="10"/>
  <c r="M43" i="10"/>
  <c r="P5" i="10"/>
  <c r="AE5" i="7" s="1"/>
  <c r="M51" i="10"/>
  <c r="O51" i="10" s="1"/>
  <c r="AC51" i="7" s="1"/>
  <c r="P54" i="10"/>
  <c r="AE54" i="7" s="1"/>
  <c r="N54" i="10"/>
  <c r="M57" i="10"/>
  <c r="P17" i="10"/>
  <c r="AE17" i="7" s="1"/>
  <c r="M30" i="10"/>
  <c r="O30" i="10" s="1"/>
  <c r="AC30" i="7" s="1"/>
  <c r="Z86" i="7"/>
  <c r="Z87" i="7" s="1"/>
  <c r="P50" i="10"/>
  <c r="AE50" i="7" s="1"/>
  <c r="N50" i="10"/>
  <c r="O50" i="10" s="1"/>
  <c r="AC50" i="7" s="1"/>
  <c r="N3" i="10"/>
  <c r="O3" i="10" s="1"/>
  <c r="AC3" i="7" s="1"/>
  <c r="N22" i="10"/>
  <c r="P22" i="10"/>
  <c r="AE22" i="7" s="1"/>
  <c r="N48" i="10"/>
  <c r="P48" i="10"/>
  <c r="AE48" i="7" s="1"/>
  <c r="P24" i="10"/>
  <c r="AE24" i="7" s="1"/>
  <c r="N24" i="10"/>
  <c r="O6" i="10"/>
  <c r="AC6" i="7" s="1"/>
  <c r="P59" i="10"/>
  <c r="AE59" i="7" s="1"/>
  <c r="N59" i="10"/>
  <c r="N31" i="10"/>
  <c r="P31" i="10"/>
  <c r="AE31" i="7" s="1"/>
  <c r="P9" i="10"/>
  <c r="AE9" i="7" s="1"/>
  <c r="P85" i="7"/>
  <c r="X85" i="7"/>
  <c r="M31" i="10"/>
  <c r="M17" i="10"/>
  <c r="O17" i="10" s="1"/>
  <c r="AC17" i="7" s="1"/>
  <c r="N36" i="10"/>
  <c r="O36" i="10" s="1"/>
  <c r="AC36" i="7" s="1"/>
  <c r="P36" i="10"/>
  <c r="AE36" i="7" s="1"/>
  <c r="N20" i="10"/>
  <c r="O20" i="10" s="1"/>
  <c r="AC20" i="7" s="1"/>
  <c r="P16" i="10"/>
  <c r="AE16" i="7" s="1"/>
  <c r="M12" i="10"/>
  <c r="N56" i="10"/>
  <c r="O56" i="10" s="1"/>
  <c r="AC56" i="7" s="1"/>
  <c r="P56" i="10"/>
  <c r="AE56" i="7" s="1"/>
  <c r="N40" i="10"/>
  <c r="O40" i="10" s="1"/>
  <c r="AC40" i="7" s="1"/>
  <c r="P40" i="10"/>
  <c r="AE40" i="7" s="1"/>
  <c r="M22" i="10"/>
  <c r="M14" i="10"/>
  <c r="M9" i="10"/>
  <c r="M73" i="10"/>
  <c r="N76" i="10"/>
  <c r="O76" i="10" s="1"/>
  <c r="AC76" i="7" s="1"/>
  <c r="P76" i="10"/>
  <c r="AE76" i="7" s="1"/>
  <c r="P43" i="10"/>
  <c r="AE43" i="7" s="1"/>
  <c r="N43" i="10"/>
  <c r="P51" i="10"/>
  <c r="AE51" i="7" s="1"/>
  <c r="N51" i="10"/>
  <c r="T84" i="7"/>
  <c r="AA84" i="7"/>
  <c r="M67" i="10"/>
  <c r="M53" i="10"/>
  <c r="O53" i="10" s="1"/>
  <c r="AC53" i="7" s="1"/>
  <c r="N39" i="10"/>
  <c r="M79" i="10"/>
  <c r="P13" i="10"/>
  <c r="AE13" i="7" s="1"/>
  <c r="R82" i="8"/>
  <c r="N29" i="10"/>
  <c r="N65" i="10"/>
  <c r="O65" i="10" s="1"/>
  <c r="AC65" i="7" s="1"/>
  <c r="P7" i="10"/>
  <c r="AE7" i="7" s="1"/>
  <c r="N7" i="10"/>
  <c r="M52" i="10"/>
  <c r="M72" i="10"/>
  <c r="N6" i="10"/>
  <c r="P6" i="10"/>
  <c r="AE6" i="7" s="1"/>
  <c r="M10" i="10"/>
  <c r="O10" i="10" s="1"/>
  <c r="AC10" i="7" s="1"/>
  <c r="M28" i="10"/>
  <c r="N45" i="10"/>
  <c r="O45" i="10" s="1"/>
  <c r="AC45" i="7" s="1"/>
  <c r="M54" i="10"/>
  <c r="O54" i="10" s="1"/>
  <c r="AC54" i="7" s="1"/>
  <c r="J82" i="8"/>
  <c r="N25" i="10"/>
  <c r="O25" i="10" s="1"/>
  <c r="AC25" i="7" s="1"/>
  <c r="M62" i="10"/>
  <c r="V85" i="7"/>
  <c r="P74" i="10"/>
  <c r="AE74" i="7" s="1"/>
  <c r="N74" i="10"/>
  <c r="O74" i="10" s="1"/>
  <c r="AC74" i="7" s="1"/>
  <c r="M29" i="10"/>
  <c r="O29" i="10" s="1"/>
  <c r="AC29" i="7" s="1"/>
  <c r="N19" i="10"/>
  <c r="O19" i="10" s="1"/>
  <c r="AC19" i="7" s="1"/>
  <c r="P19" i="10"/>
  <c r="AE19" i="7" s="1"/>
  <c r="N15" i="10"/>
  <c r="O15" i="10" s="1"/>
  <c r="AC15" i="7" s="1"/>
  <c r="P15" i="10"/>
  <c r="AE15" i="7" s="1"/>
  <c r="P69" i="10"/>
  <c r="AE69" i="7" s="1"/>
  <c r="P60" i="10"/>
  <c r="AE60" i="7" s="1"/>
  <c r="N60" i="10"/>
  <c r="N44" i="10"/>
  <c r="O44" i="10" s="1"/>
  <c r="AC44" i="7" s="1"/>
  <c r="P44" i="10"/>
  <c r="AE44" i="7" s="1"/>
  <c r="O16" i="10"/>
  <c r="AC16" i="7" s="1"/>
  <c r="N73" i="10"/>
  <c r="P20" i="10"/>
  <c r="AE20" i="7" s="1"/>
  <c r="N16" i="10"/>
  <c r="N4" i="10"/>
  <c r="O4" i="10" s="1"/>
  <c r="AC4" i="7" s="1"/>
  <c r="P4" i="10"/>
  <c r="AE4" i="7" s="1"/>
  <c r="O5" i="10"/>
  <c r="AC5" i="7" s="1"/>
  <c r="N79" i="10"/>
  <c r="O79" i="10" s="1"/>
  <c r="AC79" i="7" s="1"/>
  <c r="P79" i="10"/>
  <c r="AE79" i="7" s="1"/>
  <c r="N2" i="10"/>
  <c r="O2" i="10" s="1"/>
  <c r="AC2" i="7" s="1"/>
  <c r="P2" i="10"/>
  <c r="AE2" i="7" s="1"/>
  <c r="M75" i="10"/>
  <c r="N27" i="10"/>
  <c r="O27" i="10" s="1"/>
  <c r="AC27" i="7" s="1"/>
  <c r="P27" i="10"/>
  <c r="AE27" i="7" s="1"/>
  <c r="N35" i="10"/>
  <c r="O35" i="10" s="1"/>
  <c r="AC35" i="7" s="1"/>
  <c r="P35" i="10"/>
  <c r="AE35" i="7" s="1"/>
  <c r="N12" i="10"/>
  <c r="O12" i="10" s="1"/>
  <c r="AC12" i="7" s="1"/>
  <c r="P12" i="10"/>
  <c r="AE12" i="7" s="1"/>
  <c r="L85" i="8"/>
  <c r="N67" i="10"/>
  <c r="P67" i="10"/>
  <c r="AE67" i="7" s="1"/>
  <c r="M41" i="10"/>
  <c r="N28" i="10"/>
  <c r="P28" i="10"/>
  <c r="AE28" i="7" s="1"/>
  <c r="P14" i="10"/>
  <c r="AE14" i="7" s="1"/>
  <c r="N14" i="10"/>
  <c r="O14" i="10" s="1"/>
  <c r="AC14" i="7" s="1"/>
  <c r="O71" i="10"/>
  <c r="AC71" i="7" s="1"/>
  <c r="P32" i="10"/>
  <c r="AE32" i="7" s="1"/>
  <c r="N32" i="10"/>
  <c r="O32" i="10" s="1"/>
  <c r="AC32" i="7" s="1"/>
  <c r="N23" i="10"/>
  <c r="O23" i="10" s="1"/>
  <c r="AC23" i="7" s="1"/>
  <c r="P23" i="10"/>
  <c r="AE23" i="7" s="1"/>
  <c r="P65" i="10"/>
  <c r="AE65" i="7" s="1"/>
  <c r="M48" i="10"/>
  <c r="M39" i="10"/>
  <c r="N9" i="10"/>
  <c r="P68" i="10"/>
  <c r="AE68" i="7" s="1"/>
  <c r="N68" i="10"/>
  <c r="O68" i="10" s="1"/>
  <c r="AC68" i="7" s="1"/>
  <c r="P64" i="10"/>
  <c r="AE64" i="7" s="1"/>
  <c r="N64" i="10"/>
  <c r="O64" i="10" s="1"/>
  <c r="AC64" i="7" s="1"/>
  <c r="M21" i="10"/>
  <c r="O21" i="10" s="1"/>
  <c r="AC21" i="7" s="1"/>
  <c r="M13" i="10"/>
  <c r="O13" i="10" s="1"/>
  <c r="AC13" i="7" s="1"/>
  <c r="M8" i="10"/>
  <c r="O8" i="10" s="1"/>
  <c r="AC8" i="7" s="1"/>
  <c r="P77" i="10"/>
  <c r="AE77" i="7" s="1"/>
  <c r="P55" i="10"/>
  <c r="AE55" i="7" s="1"/>
  <c r="N55" i="10"/>
  <c r="O55" i="10" s="1"/>
  <c r="AC55" i="7" s="1"/>
  <c r="N63" i="10"/>
  <c r="O63" i="10" s="1"/>
  <c r="AC63" i="7" s="1"/>
  <c r="P63" i="10"/>
  <c r="AE63" i="7" s="1"/>
  <c r="M61" i="10"/>
  <c r="M49" i="10"/>
  <c r="O49" i="10" s="1"/>
  <c r="AC49" i="7" s="1"/>
  <c r="P42" i="10"/>
  <c r="AE42" i="7" s="1"/>
  <c r="N42" i="10"/>
  <c r="O42" i="10" s="1"/>
  <c r="AC42" i="7" s="1"/>
  <c r="R84" i="8"/>
  <c r="N61" i="10"/>
  <c r="N41" i="10"/>
  <c r="E86" i="9"/>
  <c r="F86" i="9" s="1"/>
  <c r="T82" i="8"/>
  <c r="V83" i="8"/>
  <c r="J84" i="8"/>
  <c r="P81" i="8"/>
  <c r="X81" i="8"/>
  <c r="X82" i="8"/>
  <c r="H82" i="8"/>
  <c r="L82" i="8"/>
  <c r="N84" i="8"/>
  <c r="J81" i="8"/>
  <c r="V81" i="8"/>
  <c r="H84" i="8"/>
  <c r="L84" i="8"/>
  <c r="N81" i="8"/>
  <c r="J85" i="8"/>
  <c r="R81" i="8"/>
  <c r="G86" i="7"/>
  <c r="G87" i="7" s="1"/>
  <c r="L83" i="7"/>
  <c r="V83" i="7"/>
  <c r="M86" i="7"/>
  <c r="M87" i="7" s="1"/>
  <c r="E86" i="7"/>
  <c r="E87" i="7" s="1"/>
  <c r="O86" i="7"/>
  <c r="O87" i="7" s="1"/>
  <c r="H83" i="7"/>
  <c r="Q86" i="7"/>
  <c r="Q87" i="7" s="1"/>
  <c r="W86" i="7"/>
  <c r="W87" i="7" s="1"/>
  <c r="T85" i="7"/>
  <c r="I86" i="7"/>
  <c r="I87" i="7" s="1"/>
  <c r="U86" i="7"/>
  <c r="U87" i="7" s="1"/>
  <c r="S86" i="7"/>
  <c r="S87" i="7" s="1"/>
  <c r="F81" i="7"/>
  <c r="V81" i="7"/>
  <c r="N81" i="7"/>
  <c r="K86" i="7"/>
  <c r="K87" i="7" s="1"/>
  <c r="H81" i="7"/>
  <c r="T81" i="7"/>
  <c r="N85" i="7"/>
  <c r="L81" i="7"/>
  <c r="R83" i="7"/>
  <c r="N83" i="7"/>
  <c r="J83" i="7"/>
  <c r="J81" i="7"/>
  <c r="F83" i="7"/>
  <c r="L82" i="7"/>
  <c r="X82" i="7"/>
  <c r="X83" i="7"/>
  <c r="H82" i="7"/>
  <c r="X81" i="7"/>
  <c r="R81" i="7"/>
  <c r="J85" i="7"/>
  <c r="F85" i="7"/>
  <c r="P83" i="7"/>
  <c r="H84" i="7"/>
  <c r="X84" i="7"/>
  <c r="O57" i="10" l="1"/>
  <c r="AC57" i="7" s="1"/>
  <c r="O67" i="10"/>
  <c r="AC67" i="7" s="1"/>
  <c r="O43" i="10"/>
  <c r="AC43" i="7" s="1"/>
  <c r="O9" i="10"/>
  <c r="AC9" i="7" s="1"/>
  <c r="O59" i="10"/>
  <c r="AC59" i="7" s="1"/>
  <c r="O28" i="10"/>
  <c r="AC28" i="7" s="1"/>
  <c r="O73" i="10"/>
  <c r="AC73" i="7" s="1"/>
  <c r="O24" i="10"/>
  <c r="AC24" i="7" s="1"/>
  <c r="O46" i="10"/>
  <c r="AC46" i="7" s="1"/>
  <c r="O52" i="10"/>
  <c r="AC52" i="7" s="1"/>
  <c r="O62" i="10"/>
  <c r="AC62" i="7" s="1"/>
  <c r="O70" i="10"/>
  <c r="AC70" i="7" s="1"/>
  <c r="O39" i="10"/>
  <c r="AC39" i="7" s="1"/>
  <c r="O61" i="10"/>
  <c r="AC61" i="7" s="1"/>
  <c r="O22" i="10"/>
  <c r="AC22" i="7" s="1"/>
  <c r="O48" i="10"/>
  <c r="AC48" i="7" s="1"/>
  <c r="O41" i="10"/>
  <c r="AC41" i="7" s="1"/>
  <c r="O72" i="10"/>
  <c r="AC72" i="7" s="1"/>
  <c r="O31" i="10"/>
  <c r="AC31" i="7" s="1"/>
  <c r="O75" i="10"/>
  <c r="AC75" i="7" s="1"/>
  <c r="O66" i="10"/>
  <c r="AC66" i="7" s="1"/>
  <c r="O7" i="10"/>
  <c r="AC7" i="7" s="1"/>
  <c r="O60" i="10"/>
  <c r="AC60" i="7" s="1"/>
  <c r="E85" i="6"/>
  <c r="C85" i="6"/>
  <c r="E84" i="6"/>
  <c r="C84" i="6"/>
  <c r="E83" i="6"/>
  <c r="C83" i="6"/>
  <c r="E82" i="6"/>
  <c r="C82" i="6"/>
  <c r="E81" i="6"/>
  <c r="C81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82" i="6"/>
  <c r="F3" i="6"/>
  <c r="D85" i="6"/>
  <c r="F82" i="6" l="1"/>
  <c r="F85" i="6"/>
  <c r="D83" i="6"/>
  <c r="F83" i="6" s="1"/>
  <c r="F2" i="6"/>
  <c r="D81" i="6"/>
  <c r="F81" i="6" s="1"/>
  <c r="D84" i="6"/>
  <c r="F84" i="6" s="1"/>
  <c r="F4" i="6"/>
  <c r="E86" i="6" l="1"/>
  <c r="F86" i="6" s="1"/>
  <c r="G81" i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AA81" i="4" s="1"/>
  <c r="D85" i="4"/>
  <c r="AA85" i="4" s="1"/>
  <c r="D84" i="4"/>
  <c r="AA84" i="4" s="1"/>
  <c r="D83" i="4"/>
  <c r="AA83" i="4" s="1"/>
  <c r="D82" i="4"/>
  <c r="AA82" i="4" s="1"/>
  <c r="F85" i="4" l="1"/>
  <c r="X83" i="4"/>
  <c r="R81" i="4"/>
  <c r="N82" i="4"/>
  <c r="N84" i="4"/>
  <c r="N85" i="4"/>
  <c r="J83" i="4"/>
  <c r="V82" i="4"/>
  <c r="R85" i="4"/>
  <c r="L81" i="4"/>
  <c r="R84" i="4"/>
  <c r="X82" i="4"/>
  <c r="R83" i="4"/>
  <c r="V81" i="4"/>
  <c r="F81" i="4"/>
  <c r="J81" i="4"/>
  <c r="R82" i="4"/>
  <c r="V85" i="4"/>
  <c r="J85" i="4"/>
  <c r="V84" i="4"/>
  <c r="J84" i="4"/>
  <c r="P81" i="4"/>
  <c r="V83" i="4"/>
  <c r="X81" i="4"/>
  <c r="H81" i="4"/>
  <c r="X85" i="4"/>
  <c r="J82" i="4"/>
  <c r="N81" i="4"/>
  <c r="N83" i="4"/>
  <c r="X84" i="4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H2" i="4"/>
  <c r="F2" i="4"/>
  <c r="L84" i="5" l="1"/>
  <c r="L84" i="10"/>
  <c r="L81" i="5"/>
  <c r="L81" i="10"/>
  <c r="F81" i="5"/>
  <c r="F81" i="10"/>
  <c r="H82" i="5"/>
  <c r="H82" i="10"/>
  <c r="H83" i="5"/>
  <c r="H83" i="10"/>
  <c r="C81" i="5"/>
  <c r="C81" i="10"/>
  <c r="F83" i="5"/>
  <c r="F83" i="10"/>
  <c r="D85" i="5"/>
  <c r="D85" i="10"/>
  <c r="D83" i="5"/>
  <c r="D83" i="10"/>
  <c r="F84" i="5"/>
  <c r="F84" i="10"/>
  <c r="J83" i="5"/>
  <c r="J83" i="10"/>
  <c r="D84" i="5"/>
  <c r="D84" i="10"/>
  <c r="H81" i="5"/>
  <c r="H81" i="10"/>
  <c r="D81" i="5"/>
  <c r="D81" i="10"/>
  <c r="H84" i="5"/>
  <c r="H84" i="10"/>
  <c r="L82" i="5"/>
  <c r="L82" i="10"/>
  <c r="D82" i="5"/>
  <c r="D82" i="10"/>
  <c r="F82" i="5"/>
  <c r="F82" i="10"/>
  <c r="F85" i="5"/>
  <c r="F85" i="10"/>
  <c r="J84" i="5"/>
  <c r="J84" i="10"/>
  <c r="J81" i="5"/>
  <c r="J81" i="10"/>
  <c r="I81" i="5"/>
  <c r="I81" i="10"/>
  <c r="L85" i="5"/>
  <c r="L85" i="10"/>
  <c r="H85" i="5"/>
  <c r="H85" i="10"/>
  <c r="G81" i="5"/>
  <c r="G81" i="10"/>
  <c r="L83" i="5"/>
  <c r="L83" i="10"/>
  <c r="E81" i="5"/>
  <c r="P81" i="5" s="1"/>
  <c r="E81" i="10"/>
  <c r="J82" i="5"/>
  <c r="J82" i="10"/>
  <c r="J85" i="5"/>
  <c r="J85" i="10"/>
  <c r="C85" i="5"/>
  <c r="C85" i="10"/>
  <c r="M86" i="4"/>
  <c r="M87" i="4" s="1"/>
  <c r="J2" i="5"/>
  <c r="Q86" i="4"/>
  <c r="Q87" i="4" s="1"/>
  <c r="H2" i="5"/>
  <c r="U86" i="4"/>
  <c r="U87" i="4" s="1"/>
  <c r="L2" i="5"/>
  <c r="W86" i="4"/>
  <c r="W87" i="4" s="1"/>
  <c r="K2" i="5"/>
  <c r="S86" i="4"/>
  <c r="S87" i="4" s="1"/>
  <c r="C2" i="5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14" i="5"/>
  <c r="M8" i="5"/>
  <c r="M48" i="5"/>
  <c r="M60" i="5"/>
  <c r="M66" i="5"/>
  <c r="M72" i="5"/>
  <c r="H84" i="4"/>
  <c r="E5" i="5"/>
  <c r="P11" i="5"/>
  <c r="N11" i="5"/>
  <c r="P17" i="5"/>
  <c r="N17" i="5"/>
  <c r="P23" i="5"/>
  <c r="N23" i="5"/>
  <c r="N29" i="5"/>
  <c r="P29" i="5"/>
  <c r="N35" i="5"/>
  <c r="P35" i="5"/>
  <c r="P41" i="5"/>
  <c r="N41" i="5"/>
  <c r="N47" i="5"/>
  <c r="P47" i="5"/>
  <c r="P53" i="5"/>
  <c r="N53" i="5"/>
  <c r="N59" i="5"/>
  <c r="P59" i="5"/>
  <c r="P65" i="5"/>
  <c r="N65" i="5"/>
  <c r="N71" i="5"/>
  <c r="P71" i="5"/>
  <c r="P77" i="5"/>
  <c r="N77" i="5"/>
  <c r="F82" i="4"/>
  <c r="C4" i="5"/>
  <c r="M4" i="5" s="1"/>
  <c r="H82" i="4"/>
  <c r="E4" i="5"/>
  <c r="L84" i="4"/>
  <c r="G5" i="5"/>
  <c r="P10" i="5"/>
  <c r="N10" i="5"/>
  <c r="N16" i="5"/>
  <c r="P16" i="5"/>
  <c r="P22" i="5"/>
  <c r="N22" i="5"/>
  <c r="N28" i="5"/>
  <c r="P28" i="5"/>
  <c r="N34" i="5"/>
  <c r="P34" i="5"/>
  <c r="N40" i="5"/>
  <c r="P40" i="5"/>
  <c r="N46" i="5"/>
  <c r="P46" i="5"/>
  <c r="N52" i="5"/>
  <c r="O52" i="5" s="1"/>
  <c r="P52" i="5"/>
  <c r="N58" i="5"/>
  <c r="P58" i="5"/>
  <c r="P64" i="5"/>
  <c r="N64" i="5"/>
  <c r="P70" i="5"/>
  <c r="N70" i="5"/>
  <c r="P76" i="5"/>
  <c r="N76" i="5"/>
  <c r="P27" i="5"/>
  <c r="N27" i="5"/>
  <c r="P33" i="5"/>
  <c r="N33" i="5"/>
  <c r="P39" i="5"/>
  <c r="N39" i="5"/>
  <c r="N45" i="5"/>
  <c r="P45" i="5"/>
  <c r="P51" i="5"/>
  <c r="N51" i="5"/>
  <c r="N57" i="5"/>
  <c r="P57" i="5"/>
  <c r="P63" i="5"/>
  <c r="N63" i="5"/>
  <c r="N69" i="5"/>
  <c r="P69" i="5"/>
  <c r="N75" i="5"/>
  <c r="P75" i="5"/>
  <c r="M20" i="5"/>
  <c r="M26" i="5"/>
  <c r="M32" i="5"/>
  <c r="M38" i="5"/>
  <c r="M44" i="5"/>
  <c r="M50" i="5"/>
  <c r="M56" i="5"/>
  <c r="M62" i="5"/>
  <c r="M68" i="5"/>
  <c r="M74" i="5"/>
  <c r="T84" i="4"/>
  <c r="K5" i="5"/>
  <c r="N8" i="5"/>
  <c r="P8" i="5"/>
  <c r="N14" i="5"/>
  <c r="P14" i="5"/>
  <c r="N20" i="5"/>
  <c r="P20" i="5"/>
  <c r="N26" i="5"/>
  <c r="P26" i="5"/>
  <c r="N32" i="5"/>
  <c r="P32" i="5"/>
  <c r="N38" i="5"/>
  <c r="P38" i="5"/>
  <c r="P44" i="5"/>
  <c r="N44" i="5"/>
  <c r="N50" i="5"/>
  <c r="P50" i="5"/>
  <c r="P56" i="5"/>
  <c r="N56" i="5"/>
  <c r="P62" i="5"/>
  <c r="N62" i="5"/>
  <c r="P68" i="5"/>
  <c r="N68" i="5"/>
  <c r="P74" i="5"/>
  <c r="N74" i="5"/>
  <c r="P82" i="4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L82" i="4"/>
  <c r="G4" i="5"/>
  <c r="P84" i="4"/>
  <c r="I5" i="5"/>
  <c r="P9" i="5"/>
  <c r="N9" i="5"/>
  <c r="N15" i="5"/>
  <c r="P15" i="5"/>
  <c r="P21" i="5"/>
  <c r="N21" i="5"/>
  <c r="N37" i="5"/>
  <c r="P37" i="5"/>
  <c r="N43" i="5"/>
  <c r="P43" i="5"/>
  <c r="P49" i="5"/>
  <c r="N49" i="5"/>
  <c r="P55" i="5"/>
  <c r="N55" i="5"/>
  <c r="N61" i="5"/>
  <c r="P61" i="5"/>
  <c r="P67" i="5"/>
  <c r="N67" i="5"/>
  <c r="P73" i="5"/>
  <c r="N73" i="5"/>
  <c r="N79" i="5"/>
  <c r="P79" i="5"/>
  <c r="F84" i="4"/>
  <c r="C5" i="5"/>
  <c r="M5" i="5" s="1"/>
  <c r="N7" i="5"/>
  <c r="P7" i="5"/>
  <c r="N13" i="5"/>
  <c r="P13" i="5"/>
  <c r="N19" i="5"/>
  <c r="P19" i="5"/>
  <c r="P31" i="5"/>
  <c r="N31" i="5"/>
  <c r="M6" i="5"/>
  <c r="M24" i="5"/>
  <c r="M30" i="5"/>
  <c r="M36" i="5"/>
  <c r="M42" i="5"/>
  <c r="T82" i="4"/>
  <c r="K4" i="5"/>
  <c r="N25" i="5"/>
  <c r="P25" i="5"/>
  <c r="M12" i="5"/>
  <c r="M18" i="5"/>
  <c r="T81" i="4"/>
  <c r="K3" i="5"/>
  <c r="N3" i="5" s="1"/>
  <c r="N6" i="5"/>
  <c r="P6" i="5"/>
  <c r="P12" i="5"/>
  <c r="N12" i="5"/>
  <c r="N18" i="5"/>
  <c r="P18" i="5"/>
  <c r="P24" i="5"/>
  <c r="N24" i="5"/>
  <c r="N30" i="5"/>
  <c r="P30" i="5"/>
  <c r="N36" i="5"/>
  <c r="P36" i="5"/>
  <c r="N42" i="5"/>
  <c r="P42" i="5"/>
  <c r="N48" i="5"/>
  <c r="P48" i="5"/>
  <c r="P54" i="5"/>
  <c r="N54" i="5"/>
  <c r="P60" i="5"/>
  <c r="N60" i="5"/>
  <c r="P66" i="5"/>
  <c r="N66" i="5"/>
  <c r="P72" i="5"/>
  <c r="N72" i="5"/>
  <c r="P78" i="5"/>
  <c r="N78" i="5"/>
  <c r="M85" i="5"/>
  <c r="F83" i="4"/>
  <c r="H83" i="4"/>
  <c r="H85" i="4"/>
  <c r="L85" i="4"/>
  <c r="L83" i="4"/>
  <c r="P85" i="4"/>
  <c r="P83" i="4"/>
  <c r="T85" i="4"/>
  <c r="T83" i="4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O47" i="5" l="1"/>
  <c r="O41" i="5"/>
  <c r="M85" i="10"/>
  <c r="M2" i="5"/>
  <c r="G82" i="5"/>
  <c r="G82" i="10"/>
  <c r="K81" i="5"/>
  <c r="N81" i="5" s="1"/>
  <c r="O81" i="5" s="1"/>
  <c r="K81" i="10"/>
  <c r="N81" i="10" s="1"/>
  <c r="O81" i="10" s="1"/>
  <c r="I85" i="5"/>
  <c r="I85" i="10"/>
  <c r="O78" i="5"/>
  <c r="C84" i="5"/>
  <c r="M84" i="5" s="1"/>
  <c r="C84" i="10"/>
  <c r="M84" i="10" s="1"/>
  <c r="I84" i="5"/>
  <c r="I84" i="10"/>
  <c r="E84" i="5"/>
  <c r="P84" i="5" s="1"/>
  <c r="E84" i="10"/>
  <c r="I82" i="5"/>
  <c r="I82" i="10"/>
  <c r="I83" i="5"/>
  <c r="I83" i="10"/>
  <c r="G83" i="5"/>
  <c r="G83" i="10"/>
  <c r="K82" i="5"/>
  <c r="N82" i="5" s="1"/>
  <c r="O82" i="5" s="1"/>
  <c r="K82" i="10"/>
  <c r="G85" i="5"/>
  <c r="G85" i="10"/>
  <c r="E85" i="5"/>
  <c r="E85" i="10"/>
  <c r="E83" i="5"/>
  <c r="P83" i="5" s="1"/>
  <c r="E83" i="10"/>
  <c r="K84" i="5"/>
  <c r="K84" i="10"/>
  <c r="E82" i="5"/>
  <c r="E82" i="10"/>
  <c r="M81" i="10"/>
  <c r="P81" i="10"/>
  <c r="K83" i="5"/>
  <c r="K83" i="10"/>
  <c r="C83" i="5"/>
  <c r="M83" i="5" s="1"/>
  <c r="C83" i="10"/>
  <c r="M83" i="10" s="1"/>
  <c r="G84" i="5"/>
  <c r="G84" i="10"/>
  <c r="K85" i="5"/>
  <c r="K85" i="10"/>
  <c r="O60" i="5"/>
  <c r="AC60" i="4" s="1"/>
  <c r="AD60" i="4" s="1"/>
  <c r="C82" i="5"/>
  <c r="M82" i="5" s="1"/>
  <c r="C82" i="10"/>
  <c r="M82" i="10" s="1"/>
  <c r="O3" i="5"/>
  <c r="O17" i="5"/>
  <c r="AE18" i="4"/>
  <c r="AF18" i="4" s="1"/>
  <c r="AF18" i="7"/>
  <c r="AE49" i="4"/>
  <c r="AF49" i="4" s="1"/>
  <c r="AF49" i="7"/>
  <c r="AE63" i="4"/>
  <c r="AF63" i="4" s="1"/>
  <c r="AF63" i="7"/>
  <c r="AE27" i="4"/>
  <c r="AF27" i="4" s="1"/>
  <c r="AF27" i="7"/>
  <c r="AE10" i="4"/>
  <c r="AF10" i="4" s="1"/>
  <c r="AF10" i="7"/>
  <c r="AE53" i="4"/>
  <c r="AF53" i="4" s="1"/>
  <c r="AF53" i="7"/>
  <c r="AE17" i="4"/>
  <c r="AF17" i="4" s="1"/>
  <c r="AF17" i="7"/>
  <c r="AE78" i="4"/>
  <c r="AF78" i="4" s="1"/>
  <c r="AF78" i="7"/>
  <c r="AE66" i="4"/>
  <c r="AF66" i="4" s="1"/>
  <c r="AF66" i="7"/>
  <c r="AE54" i="4"/>
  <c r="AF54" i="4" s="1"/>
  <c r="AF54" i="7"/>
  <c r="AE19" i="4"/>
  <c r="AF19" i="4" s="1"/>
  <c r="AF19" i="7"/>
  <c r="AE7" i="4"/>
  <c r="AF7" i="4" s="1"/>
  <c r="AF7" i="7"/>
  <c r="AE79" i="4"/>
  <c r="AF79" i="4" s="1"/>
  <c r="AF79" i="7"/>
  <c r="AE43" i="4"/>
  <c r="AF43" i="4" s="1"/>
  <c r="AF43" i="7"/>
  <c r="AE32" i="4"/>
  <c r="AF32" i="4" s="1"/>
  <c r="AF32" i="7"/>
  <c r="AE20" i="4"/>
  <c r="AF20" i="4" s="1"/>
  <c r="AF20" i="7"/>
  <c r="AE8" i="4"/>
  <c r="AF8" i="4" s="1"/>
  <c r="AF8" i="7"/>
  <c r="AE69" i="4"/>
  <c r="AF69" i="4" s="1"/>
  <c r="AF69" i="7"/>
  <c r="AE57" i="4"/>
  <c r="AF57" i="4" s="1"/>
  <c r="AF57" i="7"/>
  <c r="AE45" i="4"/>
  <c r="AF45" i="4" s="1"/>
  <c r="AF45" i="7"/>
  <c r="AE52" i="4"/>
  <c r="AF52" i="4" s="1"/>
  <c r="AF52" i="7"/>
  <c r="AE40" i="4"/>
  <c r="AF40" i="4" s="1"/>
  <c r="AF40" i="7"/>
  <c r="AE28" i="4"/>
  <c r="AF28" i="4" s="1"/>
  <c r="AF28" i="7"/>
  <c r="AE16" i="4"/>
  <c r="AF16" i="4" s="1"/>
  <c r="AF16" i="7"/>
  <c r="AE71" i="4"/>
  <c r="AF71" i="4" s="1"/>
  <c r="AF71" i="7"/>
  <c r="AE59" i="4"/>
  <c r="AF59" i="4" s="1"/>
  <c r="AF59" i="7"/>
  <c r="AE47" i="4"/>
  <c r="AF47" i="4" s="1"/>
  <c r="AF47" i="7"/>
  <c r="AE35" i="4"/>
  <c r="AF35" i="4" s="1"/>
  <c r="AF35" i="7"/>
  <c r="AE30" i="4"/>
  <c r="AF30" i="4" s="1"/>
  <c r="AF30" i="7"/>
  <c r="AE74" i="4"/>
  <c r="AF74" i="4" s="1"/>
  <c r="AF74" i="7"/>
  <c r="AE51" i="4"/>
  <c r="AF51" i="4" s="1"/>
  <c r="AF51" i="7"/>
  <c r="AE70" i="4"/>
  <c r="AF70" i="4" s="1"/>
  <c r="AF70" i="7"/>
  <c r="AE65" i="4"/>
  <c r="AF65" i="4" s="1"/>
  <c r="AF65" i="7"/>
  <c r="AD60" i="7"/>
  <c r="AE48" i="4"/>
  <c r="AF48" i="4" s="1"/>
  <c r="AF48" i="7"/>
  <c r="AE36" i="4"/>
  <c r="AF36" i="4" s="1"/>
  <c r="AF36" i="7"/>
  <c r="AC3" i="4"/>
  <c r="AD3" i="4" s="1"/>
  <c r="AD3" i="7"/>
  <c r="AE25" i="4"/>
  <c r="AF25" i="4" s="1"/>
  <c r="AF25" i="7"/>
  <c r="AE67" i="4"/>
  <c r="AF67" i="4" s="1"/>
  <c r="AF67" i="7"/>
  <c r="AE55" i="4"/>
  <c r="AF55" i="4" s="1"/>
  <c r="AF55" i="7"/>
  <c r="AE21" i="4"/>
  <c r="AF21" i="4" s="1"/>
  <c r="AF21" i="7"/>
  <c r="AE9" i="4"/>
  <c r="AF9" i="4" s="1"/>
  <c r="AF9" i="7"/>
  <c r="AE68" i="4"/>
  <c r="AF68" i="4" s="1"/>
  <c r="AF68" i="7"/>
  <c r="AE56" i="4"/>
  <c r="AF56" i="4" s="1"/>
  <c r="AF56" i="7"/>
  <c r="AE44" i="4"/>
  <c r="AF44" i="4" s="1"/>
  <c r="AF44" i="7"/>
  <c r="AE33" i="4"/>
  <c r="AF33" i="4" s="1"/>
  <c r="AF33" i="7"/>
  <c r="AE76" i="4"/>
  <c r="AF76" i="4" s="1"/>
  <c r="AF76" i="7"/>
  <c r="AE64" i="4"/>
  <c r="AF64" i="4" s="1"/>
  <c r="AF64" i="7"/>
  <c r="AC52" i="4"/>
  <c r="AD52" i="4" s="1"/>
  <c r="AD52" i="7"/>
  <c r="AC47" i="4"/>
  <c r="AD47" i="4" s="1"/>
  <c r="AD47" i="7"/>
  <c r="AE23" i="4"/>
  <c r="AF23" i="4" s="1"/>
  <c r="AF23" i="7"/>
  <c r="AE11" i="4"/>
  <c r="AF11" i="4" s="1"/>
  <c r="AF11" i="7"/>
  <c r="AC78" i="4"/>
  <c r="AD78" i="4" s="1"/>
  <c r="AD78" i="7"/>
  <c r="AE42" i="4"/>
  <c r="AF42" i="4" s="1"/>
  <c r="AF42" i="7"/>
  <c r="AE6" i="4"/>
  <c r="AF6" i="4" s="1"/>
  <c r="AF6" i="7"/>
  <c r="AE31" i="4"/>
  <c r="AF31" i="4" s="1"/>
  <c r="AF31" i="7"/>
  <c r="AE73" i="4"/>
  <c r="AF73" i="4" s="1"/>
  <c r="AF73" i="7"/>
  <c r="AE62" i="4"/>
  <c r="AF62" i="4" s="1"/>
  <c r="AF62" i="7"/>
  <c r="AE39" i="4"/>
  <c r="AF39" i="4" s="1"/>
  <c r="AF39" i="7"/>
  <c r="AE22" i="4"/>
  <c r="AF22" i="4" s="1"/>
  <c r="AF22" i="7"/>
  <c r="AE77" i="4"/>
  <c r="AF77" i="4" s="1"/>
  <c r="AF77" i="7"/>
  <c r="AE41" i="4"/>
  <c r="AF41" i="4" s="1"/>
  <c r="AF41" i="7"/>
  <c r="AE81" i="4"/>
  <c r="AF81" i="4" s="1"/>
  <c r="AE81" i="7"/>
  <c r="AF81" i="7" s="1"/>
  <c r="AE72" i="4"/>
  <c r="AF72" i="4" s="1"/>
  <c r="AF72" i="7"/>
  <c r="AE60" i="4"/>
  <c r="AF60" i="4" s="1"/>
  <c r="AF60" i="7"/>
  <c r="AE24" i="4"/>
  <c r="AF24" i="4" s="1"/>
  <c r="AF24" i="7"/>
  <c r="AE12" i="4"/>
  <c r="AF12" i="4" s="1"/>
  <c r="AF12" i="7"/>
  <c r="AE13" i="4"/>
  <c r="AF13" i="4" s="1"/>
  <c r="AF13" i="7"/>
  <c r="AE61" i="4"/>
  <c r="AF61" i="4" s="1"/>
  <c r="AF61" i="7"/>
  <c r="AE37" i="4"/>
  <c r="AF37" i="4" s="1"/>
  <c r="AF37" i="7"/>
  <c r="AE15" i="4"/>
  <c r="AF15" i="4" s="1"/>
  <c r="AF15" i="7"/>
  <c r="AE3" i="4"/>
  <c r="AF3" i="4" s="1"/>
  <c r="AF3" i="7"/>
  <c r="AE50" i="4"/>
  <c r="AF50" i="4" s="1"/>
  <c r="AF50" i="7"/>
  <c r="AE38" i="4"/>
  <c r="AF38" i="4" s="1"/>
  <c r="AF38" i="7"/>
  <c r="AE26" i="4"/>
  <c r="AF26" i="4" s="1"/>
  <c r="AF26" i="7"/>
  <c r="AE14" i="4"/>
  <c r="AF14" i="4" s="1"/>
  <c r="AF14" i="7"/>
  <c r="AE75" i="4"/>
  <c r="AF75" i="4" s="1"/>
  <c r="AF75" i="7"/>
  <c r="AE58" i="4"/>
  <c r="AF58" i="4" s="1"/>
  <c r="AF58" i="7"/>
  <c r="AE46" i="4"/>
  <c r="AF46" i="4" s="1"/>
  <c r="AF46" i="7"/>
  <c r="AE34" i="4"/>
  <c r="AF34" i="4" s="1"/>
  <c r="AF34" i="7"/>
  <c r="AC41" i="4"/>
  <c r="AD41" i="4" s="1"/>
  <c r="AD41" i="7"/>
  <c r="AE29" i="4"/>
  <c r="AF29" i="4" s="1"/>
  <c r="AF29" i="7"/>
  <c r="AC17" i="4"/>
  <c r="AD17" i="4" s="1"/>
  <c r="AD17" i="7"/>
  <c r="O28" i="5"/>
  <c r="N2" i="5"/>
  <c r="O2" i="5" s="1"/>
  <c r="P2" i="5"/>
  <c r="O11" i="5"/>
  <c r="O35" i="5"/>
  <c r="O23" i="5"/>
  <c r="O29" i="5"/>
  <c r="O71" i="5"/>
  <c r="O40" i="5"/>
  <c r="O16" i="5"/>
  <c r="O63" i="5"/>
  <c r="O76" i="5"/>
  <c r="O66" i="5"/>
  <c r="O70" i="5"/>
  <c r="O51" i="5"/>
  <c r="O65" i="5"/>
  <c r="O45" i="5"/>
  <c r="O58" i="5"/>
  <c r="O46" i="5"/>
  <c r="O22" i="5"/>
  <c r="O72" i="5"/>
  <c r="O10" i="5"/>
  <c r="O21" i="5"/>
  <c r="O59" i="5"/>
  <c r="O34" i="5"/>
  <c r="O54" i="5"/>
  <c r="O15" i="5"/>
  <c r="O64" i="5"/>
  <c r="O69" i="5"/>
  <c r="O53" i="5"/>
  <c r="O8" i="5"/>
  <c r="O9" i="5"/>
  <c r="O39" i="5"/>
  <c r="O27" i="5"/>
  <c r="O14" i="5"/>
  <c r="O48" i="5"/>
  <c r="O36" i="5"/>
  <c r="O75" i="5"/>
  <c r="O33" i="5"/>
  <c r="O77" i="5"/>
  <c r="O79" i="5"/>
  <c r="O73" i="5"/>
  <c r="O57" i="5"/>
  <c r="O6" i="5"/>
  <c r="O37" i="5"/>
  <c r="O38" i="5"/>
  <c r="O61" i="5"/>
  <c r="O26" i="5"/>
  <c r="P4" i="5"/>
  <c r="N4" i="5"/>
  <c r="O4" i="5" s="1"/>
  <c r="O55" i="5"/>
  <c r="O20" i="5"/>
  <c r="P82" i="5"/>
  <c r="O49" i="5"/>
  <c r="O74" i="5"/>
  <c r="O12" i="5"/>
  <c r="O43" i="5"/>
  <c r="O24" i="5"/>
  <c r="O31" i="5"/>
  <c r="O68" i="5"/>
  <c r="P5" i="5"/>
  <c r="N5" i="5"/>
  <c r="O5" i="5" s="1"/>
  <c r="P85" i="5"/>
  <c r="O25" i="5"/>
  <c r="O62" i="5"/>
  <c r="O18" i="5"/>
  <c r="O19" i="5"/>
  <c r="O56" i="5"/>
  <c r="O13" i="5"/>
  <c r="O50" i="5"/>
  <c r="O7" i="5"/>
  <c r="O44" i="5"/>
  <c r="O42" i="5"/>
  <c r="O30" i="5"/>
  <c r="O67" i="5"/>
  <c r="O32" i="5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N84" i="5" l="1"/>
  <c r="O84" i="5" s="1"/>
  <c r="N83" i="5"/>
  <c r="O83" i="5" s="1"/>
  <c r="N85" i="5"/>
  <c r="O85" i="5" s="1"/>
  <c r="N82" i="10"/>
  <c r="O82" i="10" s="1"/>
  <c r="P82" i="10"/>
  <c r="N83" i="10"/>
  <c r="O83" i="10" s="1"/>
  <c r="P84" i="10"/>
  <c r="N84" i="10"/>
  <c r="O84" i="10" s="1"/>
  <c r="P83" i="10"/>
  <c r="P85" i="10"/>
  <c r="N85" i="10"/>
  <c r="O85" i="10" s="1"/>
  <c r="AC2" i="4"/>
  <c r="AD2" i="4" s="1"/>
  <c r="AD2" i="7"/>
  <c r="AC50" i="4"/>
  <c r="AD50" i="4" s="1"/>
  <c r="AD50" i="7"/>
  <c r="AC23" i="4"/>
  <c r="AD23" i="4" s="1"/>
  <c r="AD23" i="7"/>
  <c r="AE84" i="4"/>
  <c r="AF84" i="4" s="1"/>
  <c r="AE84" i="7"/>
  <c r="AF84" i="7" s="1"/>
  <c r="AC85" i="4"/>
  <c r="AD85" i="4" s="1"/>
  <c r="AC85" i="7"/>
  <c r="AD85" i="7" s="1"/>
  <c r="AC68" i="4"/>
  <c r="AD68" i="4" s="1"/>
  <c r="AD68" i="7"/>
  <c r="AC24" i="4"/>
  <c r="AD24" i="4" s="1"/>
  <c r="AD24" i="7"/>
  <c r="AC49" i="4"/>
  <c r="AD49" i="4" s="1"/>
  <c r="AD49" i="7"/>
  <c r="AC55" i="4"/>
  <c r="AD55" i="4" s="1"/>
  <c r="AD55" i="7"/>
  <c r="AC6" i="4"/>
  <c r="AD6" i="4" s="1"/>
  <c r="AD6" i="7"/>
  <c r="AC77" i="4"/>
  <c r="AD77" i="4" s="1"/>
  <c r="AD77" i="7"/>
  <c r="AC48" i="4"/>
  <c r="AD48" i="4" s="1"/>
  <c r="AD48" i="7"/>
  <c r="AC9" i="4"/>
  <c r="AD9" i="4" s="1"/>
  <c r="AD9" i="7"/>
  <c r="AC64" i="4"/>
  <c r="AD64" i="4" s="1"/>
  <c r="AD64" i="7"/>
  <c r="AC59" i="4"/>
  <c r="AD59" i="4" s="1"/>
  <c r="AD59" i="7"/>
  <c r="AC22" i="4"/>
  <c r="AD22" i="4" s="1"/>
  <c r="AD22" i="7"/>
  <c r="AC65" i="4"/>
  <c r="AD65" i="4" s="1"/>
  <c r="AD65" i="7"/>
  <c r="AC76" i="4"/>
  <c r="AD76" i="4" s="1"/>
  <c r="AD76" i="7"/>
  <c r="AC40" i="4"/>
  <c r="AD40" i="4" s="1"/>
  <c r="AD40" i="7"/>
  <c r="AC35" i="4"/>
  <c r="AD35" i="4" s="1"/>
  <c r="AD35" i="7"/>
  <c r="AC28" i="4"/>
  <c r="AD28" i="4" s="1"/>
  <c r="AD28" i="7"/>
  <c r="AC25" i="4"/>
  <c r="AD25" i="4" s="1"/>
  <c r="AD25" i="7"/>
  <c r="AE83" i="4"/>
  <c r="AF83" i="4" s="1"/>
  <c r="AE83" i="7"/>
  <c r="AF83" i="7" s="1"/>
  <c r="AC20" i="4"/>
  <c r="AD20" i="4" s="1"/>
  <c r="AD20" i="7"/>
  <c r="AC37" i="4"/>
  <c r="AD37" i="4" s="1"/>
  <c r="AD37" i="7"/>
  <c r="AC36" i="4"/>
  <c r="AD36" i="4" s="1"/>
  <c r="AD36" i="7"/>
  <c r="AC39" i="4"/>
  <c r="AD39" i="4" s="1"/>
  <c r="AD39" i="7"/>
  <c r="AC34" i="4"/>
  <c r="AD34" i="4" s="1"/>
  <c r="AD34" i="7"/>
  <c r="AC72" i="4"/>
  <c r="AD72" i="4" s="1"/>
  <c r="AD72" i="7"/>
  <c r="AC66" i="4"/>
  <c r="AD66" i="4" s="1"/>
  <c r="AD66" i="7"/>
  <c r="AC16" i="4"/>
  <c r="AD16" i="4" s="1"/>
  <c r="AD16" i="7"/>
  <c r="AC42" i="4"/>
  <c r="AD42" i="4" s="1"/>
  <c r="AD42" i="7"/>
  <c r="AC13" i="4"/>
  <c r="AD13" i="4" s="1"/>
  <c r="AD13" i="7"/>
  <c r="AC32" i="4"/>
  <c r="AD32" i="4" s="1"/>
  <c r="AD32" i="7"/>
  <c r="AC44" i="4"/>
  <c r="AD44" i="4" s="1"/>
  <c r="AD44" i="7"/>
  <c r="AC56" i="4"/>
  <c r="AD56" i="4" s="1"/>
  <c r="AD56" i="7"/>
  <c r="AC84" i="4"/>
  <c r="AD84" i="4" s="1"/>
  <c r="AC84" i="7"/>
  <c r="AD84" i="7" s="1"/>
  <c r="AE85" i="4"/>
  <c r="AF85" i="4" s="1"/>
  <c r="AE85" i="7"/>
  <c r="AF85" i="7" s="1"/>
  <c r="AC31" i="4"/>
  <c r="AD31" i="4" s="1"/>
  <c r="AD31" i="7"/>
  <c r="AC43" i="4"/>
  <c r="AD43" i="4" s="1"/>
  <c r="AD43" i="7"/>
  <c r="AC82" i="4"/>
  <c r="AD82" i="4" s="1"/>
  <c r="AC82" i="7"/>
  <c r="AD82" i="7" s="1"/>
  <c r="AC4" i="4"/>
  <c r="AD4" i="4" s="1"/>
  <c r="AD4" i="7"/>
  <c r="AC61" i="4"/>
  <c r="AD61" i="4" s="1"/>
  <c r="AD61" i="7"/>
  <c r="AC57" i="4"/>
  <c r="AD57" i="4" s="1"/>
  <c r="AD57" i="7"/>
  <c r="AC33" i="4"/>
  <c r="AD33" i="4" s="1"/>
  <c r="AD33" i="7"/>
  <c r="AC14" i="4"/>
  <c r="AD14" i="4" s="1"/>
  <c r="AD14" i="7"/>
  <c r="AC8" i="4"/>
  <c r="AD8" i="4" s="1"/>
  <c r="AD8" i="7"/>
  <c r="AC15" i="4"/>
  <c r="AD15" i="4" s="1"/>
  <c r="AD15" i="7"/>
  <c r="AC21" i="4"/>
  <c r="AD21" i="4" s="1"/>
  <c r="AD21" i="7"/>
  <c r="AC46" i="4"/>
  <c r="AD46" i="4" s="1"/>
  <c r="AD46" i="7"/>
  <c r="AC51" i="4"/>
  <c r="AD51" i="4" s="1"/>
  <c r="AD51" i="7"/>
  <c r="AC81" i="4"/>
  <c r="AD81" i="4" s="1"/>
  <c r="AC81" i="7"/>
  <c r="AD81" i="7" s="1"/>
  <c r="AC71" i="4"/>
  <c r="AD71" i="4" s="1"/>
  <c r="AD71" i="7"/>
  <c r="AC11" i="4"/>
  <c r="AD11" i="4" s="1"/>
  <c r="AD11" i="7"/>
  <c r="AC30" i="4"/>
  <c r="AD30" i="4" s="1"/>
  <c r="AD30" i="7"/>
  <c r="AC18" i="4"/>
  <c r="AD18" i="4" s="1"/>
  <c r="AD18" i="7"/>
  <c r="AE5" i="4"/>
  <c r="AF5" i="4" s="1"/>
  <c r="AF5" i="7"/>
  <c r="AC74" i="4"/>
  <c r="AD74" i="4" s="1"/>
  <c r="AD74" i="7"/>
  <c r="AC26" i="4"/>
  <c r="AD26" i="4" s="1"/>
  <c r="AD26" i="7"/>
  <c r="AC79" i="4"/>
  <c r="AD79" i="4" s="1"/>
  <c r="AD79" i="7"/>
  <c r="AC69" i="4"/>
  <c r="AD69" i="4" s="1"/>
  <c r="AD69" i="7"/>
  <c r="AC45" i="4"/>
  <c r="AD45" i="4" s="1"/>
  <c r="AD45" i="7"/>
  <c r="AC67" i="4"/>
  <c r="AD67" i="4" s="1"/>
  <c r="AD67" i="7"/>
  <c r="AC7" i="4"/>
  <c r="AD7" i="4" s="1"/>
  <c r="AD7" i="7"/>
  <c r="AC19" i="4"/>
  <c r="AD19" i="4" s="1"/>
  <c r="AD19" i="7"/>
  <c r="AC62" i="4"/>
  <c r="AD62" i="4" s="1"/>
  <c r="AD62" i="7"/>
  <c r="AC5" i="4"/>
  <c r="AD5" i="4" s="1"/>
  <c r="AD5" i="7"/>
  <c r="AC83" i="4"/>
  <c r="AD83" i="4" s="1"/>
  <c r="AC83" i="7"/>
  <c r="AD83" i="7" s="1"/>
  <c r="AC12" i="4"/>
  <c r="AD12" i="4" s="1"/>
  <c r="AD12" i="7"/>
  <c r="AE82" i="4"/>
  <c r="AF82" i="4" s="1"/>
  <c r="AE82" i="7"/>
  <c r="AF82" i="7" s="1"/>
  <c r="AE4" i="4"/>
  <c r="AF4" i="4" s="1"/>
  <c r="AF4" i="7"/>
  <c r="AC38" i="4"/>
  <c r="AD38" i="4" s="1"/>
  <c r="AD38" i="7"/>
  <c r="AC73" i="4"/>
  <c r="AD73" i="4" s="1"/>
  <c r="AD73" i="7"/>
  <c r="AC75" i="4"/>
  <c r="AD75" i="4" s="1"/>
  <c r="AD75" i="7"/>
  <c r="AC27" i="4"/>
  <c r="AD27" i="4" s="1"/>
  <c r="AD27" i="7"/>
  <c r="AC53" i="4"/>
  <c r="AD53" i="4" s="1"/>
  <c r="AD53" i="7"/>
  <c r="AC54" i="4"/>
  <c r="AD54" i="4" s="1"/>
  <c r="AD54" i="7"/>
  <c r="AC10" i="4"/>
  <c r="AD10" i="4" s="1"/>
  <c r="AD10" i="7"/>
  <c r="AC58" i="4"/>
  <c r="AD58" i="4" s="1"/>
  <c r="AD58" i="7"/>
  <c r="AC70" i="4"/>
  <c r="AD70" i="4" s="1"/>
  <c r="AD70" i="7"/>
  <c r="AC63" i="4"/>
  <c r="AD63" i="4" s="1"/>
  <c r="AD63" i="7"/>
  <c r="AC29" i="4"/>
  <c r="AD29" i="4" s="1"/>
  <c r="AD29" i="7"/>
  <c r="AE2" i="4"/>
  <c r="AF2" i="4" s="1"/>
  <c r="AI7" i="4" s="1"/>
  <c r="AF2" i="7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AI13" i="4" l="1"/>
  <c r="AI23" i="4"/>
  <c r="AI8" i="4"/>
  <c r="AI4" i="4"/>
  <c r="AI6" i="4"/>
  <c r="AI16" i="4"/>
  <c r="AI5" i="4"/>
  <c r="AI17" i="4"/>
  <c r="AI22" i="4"/>
  <c r="AI15" i="4"/>
  <c r="AI20" i="4"/>
  <c r="AI18" i="4"/>
  <c r="AI19" i="4"/>
  <c r="AI21" i="4"/>
  <c r="AI14" i="4"/>
  <c r="AI8" i="7"/>
  <c r="AI6" i="7"/>
  <c r="AI5" i="7"/>
  <c r="AI7" i="7"/>
  <c r="AI4" i="7"/>
  <c r="AI17" i="7"/>
  <c r="AI20" i="7"/>
  <c r="AI18" i="7"/>
  <c r="AI21" i="7"/>
  <c r="AI19" i="7"/>
  <c r="AI14" i="7"/>
  <c r="AI22" i="7"/>
  <c r="AI13" i="7"/>
  <c r="AI15" i="7"/>
  <c r="AI23" i="7"/>
  <c r="AI16" i="7"/>
  <c r="D85" i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Martins Fantin</author>
  </authors>
  <commentList>
    <comment ref="AE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Martins Fantin</author>
  </authors>
  <commentList>
    <comment ref="AE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<sst xmlns="http://schemas.openxmlformats.org/spreadsheetml/2006/main" count="1859" uniqueCount="192">
  <si>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</si>
  <si>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</si>
  <si>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</si>
  <si>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</si>
  <si>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</si>
  <si>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</si>
  <si>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</si>
  <si>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</si>
  <si>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</si>
  <si>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</si>
  <si>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</si>
  <si>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</si>
  <si>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</si>
  <si>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</si>
  <si>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</si>
  <si>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</si>
  <si>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</si>
  <si>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</si>
  <si>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</si>
  <si>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</si>
  <si>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</si>
  <si>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</si>
  <si>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</si>
  <si>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</si>
  <si>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</si>
  <si>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</si>
  <si>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</si>
  <si>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</si>
  <si>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</si>
  <si>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</si>
  <si>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</si>
  <si>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</si>
  <si>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</si>
  <si>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</si>
  <si>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</si>
  <si>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</si>
  <si>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</si>
  <si>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</si>
  <si>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</si>
  <si>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</si>
  <si>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</si>
  <si>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</si>
  <si>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</si>
  <si>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</si>
  <si>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</si>
  <si>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</si>
  <si>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</si>
  <si>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</si>
  <si>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</si>
  <si>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</si>
  <si>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</si>
  <si>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</si>
  <si>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</si>
  <si>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</si>
  <si>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</si>
  <si>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</si>
  <si>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</si>
  <si>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</si>
  <si>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</si>
  <si>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</si>
  <si>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</si>
  <si>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</si>
  <si>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</si>
  <si>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</si>
  <si>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</si>
  <si>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</si>
  <si>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</si>
  <si>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</si>
  <si>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</si>
  <si>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</si>
  <si>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</si>
  <si>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</si>
  <si>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</si>
  <si>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</si>
  <si>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</si>
  <si>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</si>
  <si>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</si>
  <si>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</si>
  <si>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</si>
  <si>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</si>
  <si>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</si>
  <si>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</si>
  <si>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</si>
  <si>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</si>
  <si>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</si>
  <si>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</si>
  <si>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</si>
  <si>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</si>
  <si>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</si>
  <si>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</si>
  <si>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</si>
  <si>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</si>
  <si>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</si>
  <si>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</si>
  <si>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</si>
  <si>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</si>
  <si>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</si>
  <si>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</si>
  <si>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</si>
  <si>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</si>
  <si>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</si>
  <si>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</si>
  <si>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</si>
  <si>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</si>
  <si>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</si>
  <si>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</si>
  <si>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</si>
  <si>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</si>
  <si>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</si>
  <si>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</si>
  <si>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</si>
  <si>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</si>
  <si>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</si>
  <si>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</si>
  <si>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</si>
  <si>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</si>
  <si>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</si>
  <si>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</si>
  <si>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</si>
  <si>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</si>
  <si>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</si>
  <si>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</si>
  <si>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</si>
  <si>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</si>
  <si>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</si>
  <si>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</si>
  <si>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</si>
  <si>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</si>
  <si>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</si>
  <si>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</si>
  <si>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</si>
  <si>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</si>
  <si>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</si>
  <si>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</si>
  <si>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</si>
  <si>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</si>
  <si>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</si>
  <si>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</si>
  <si>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</si>
  <si>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</si>
  <si>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</si>
  <si>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</si>
  <si>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</si>
  <si>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</si>
  <si>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</si>
  <si>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</si>
  <si>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</si>
  <si>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</si>
  <si>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</si>
  <si>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</si>
  <si>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</si>
  <si>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</si>
  <si>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</si>
  <si>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</si>
  <si>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</si>
  <si>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</si>
  <si>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</si>
  <si>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</si>
  <si>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</si>
  <si>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</si>
  <si>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</si>
  <si>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</si>
  <si>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</si>
  <si>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</si>
  <si>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</si>
  <si>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</si>
  <si>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</si>
  <si>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</si>
  <si>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</si>
  <si>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</si>
  <si>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</si>
  <si>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</si>
  <si>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</si>
  <si>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</si>
  <si>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</si>
  <si>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</si>
  <si>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POPULAÇÃO GESTANTE ANUAL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</si>
  <si>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</si>
  <si>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</si>
  <si>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</si>
  <si>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</si>
  <si>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**Dados referente às doses aplicadas no período de janeiro a setembro de 2023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</si>
  <si>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</si>
  <si>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</si>
  <si>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Fonte: SIPNI/DATASUS, em 02 de outubro de 2023.*</t>
  </si>
  <si>
    <t xml:space="preserve"> Vacina e Confia, em 03 de outubro de 2023.**</t>
  </si>
  <si>
    <t>*Dados parciais. Dados de janeiro/2022 a abril/2022 extraídos do TABNET em 03/10/2023</t>
  </si>
  <si>
    <t>*Dados de maio/2022 a setembro/2023 extraídos do Vacina e Confia em 03/10/2023</t>
  </si>
  <si>
    <t>*Dados parciais gerados em 03/10/2023 (TABNET) e 03/10/2023 (VeC)</t>
  </si>
  <si>
    <t>Doses Aplicadas HB
&lt; 30 dias</t>
  </si>
  <si>
    <t>Cobertura Vacinal HB
até 30 dias</t>
  </si>
  <si>
    <t>POPULAÇÃO PROPORCIONAL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</si>
</sst>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5" fillId="13" borderId="0" applyNumberFormat="0" applyBorder="0" applyAlignment="0" applyProtection="0"/>
    <xf numFmtId="0" fontId="13" fillId="0" borderId="0"/>
    <xf numFmtId="0" fontId="26" fillId="0" borderId="0"/>
  </cellStyleXfs>
  <cellXfs count="9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0" borderId="0" xfId="0" applyFont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 wrapText="1"/>
    </xf>
    <xf numFmtId="0" fontId="16" fillId="8" borderId="1" xfId="5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8" borderId="5" xfId="5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9" fontId="0" fillId="0" borderId="1" xfId="4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12">
    <cellStyle name="Hiperlink 2" xfId="6" xr:uid="{0445C433-D5A7-47AF-9FBB-D35EA26D75B2}"/>
    <cellStyle name="Hyperlink" xfId="7" xr:uid="{1ABB6550-4A0F-494A-81FB-109182D290B8}"/>
    <cellStyle name="Incorreto" xfId="8" xr:uid="{9B4ED593-73AC-40C8-AAB3-52AAABEBBD4B}"/>
    <cellStyle name="Neutra" xfId="9" xr:uid="{BEAF4860-5B63-4D83-9AEC-FE08B6578503}"/>
    <cellStyle name="Normal" xfId="0" builtinId="0"/>
    <cellStyle name="Normal 2" xfId="1" xr:uid="{00000000-0005-0000-0000-000001000000}"/>
    <cellStyle name="Normal 2 2" xfId="5" xr:uid="{00000000-0005-0000-0000-000002000000}"/>
    <cellStyle name="Normal 2_Planilha1" xfId="10" xr:uid="{9AD7E61F-77FF-464A-8382-E8D33268A428}"/>
    <cellStyle name="Normal 3" xfId="11" xr:uid="{058C01D2-6469-4CA1-84C2-1A8366D901DD}"/>
    <cellStyle name="Porcentagem" xfId="4" builtinId="5"/>
    <cellStyle name="Vírgula 2" xfId="2" xr:uid="{00000000-0005-0000-0000-000004000000}"/>
    <cellStyle name="Vírgula 2 2" xfId="3" xr:uid="{00000000-0005-0000-0000-000005000000}"/>
  </cellStyles>
  <dxfs count="3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FF99CC"/>
  </sheetPr>
  <dimension ref="A1:AI98"/>
  <sheetViews>
    <sheetView showGridLines="0" tabSelected="1" workbookViewId="0">
      <pane ySplit="1" topLeftCell="A2" activePane="bottomLeft" state="frozen"/>
      <selection activeCell="AC87" sqref="AC87"/>
      <selection pane="bottomLeft" activeCell="U2" sqref="U2:U79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4" width="14.140625" style="9" customWidth="1"/>
    <col min="5" max="5" width="12" style="9" customWidth="1"/>
    <col min="6" max="22" width="13" style="9" customWidth="1"/>
    <col min="23" max="23" width="13.28515625" style="9" customWidth="1"/>
    <col min="24" max="24" width="10.140625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189</v>
      </c>
      <c r="AA1" s="72" t="s">
        <v>190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(C2/12)*9</f>
        <v>315.75</v>
      </c>
      <c r="E2" s="33">
        <v>296</v>
      </c>
      <c r="F2" s="51">
        <f>E2/D2</f>
        <v>0.93745051464766427</v>
      </c>
      <c r="G2" s="33">
        <v>290</v>
      </c>
      <c r="H2" s="51">
        <f>G2/D2</f>
        <v>0.9184481393507522</v>
      </c>
      <c r="I2" s="33">
        <v>290</v>
      </c>
      <c r="J2" s="51">
        <f>I2/D2</f>
        <v>0.9184481393507522</v>
      </c>
      <c r="K2" s="33">
        <v>267</v>
      </c>
      <c r="L2" s="51">
        <f>K2/D2</f>
        <v>0.84560570071258911</v>
      </c>
      <c r="M2" s="33">
        <v>264</v>
      </c>
      <c r="N2" s="51">
        <f>M2/D2</f>
        <v>0.83610451306413303</v>
      </c>
      <c r="O2" s="33">
        <v>255</v>
      </c>
      <c r="P2" s="51">
        <f>O2/D2</f>
        <v>0.80760095011876487</v>
      </c>
      <c r="Q2" s="33">
        <v>230</v>
      </c>
      <c r="R2" s="51">
        <f>Q2/D2</f>
        <v>0.72842438638163098</v>
      </c>
      <c r="S2" s="33">
        <v>279</v>
      </c>
      <c r="T2" s="51">
        <f>S2/D2</f>
        <v>0.88361045130641325</v>
      </c>
      <c r="U2" s="33">
        <v>268</v>
      </c>
      <c r="V2" s="51">
        <f>U2/D2</f>
        <v>0.8487727632620744</v>
      </c>
      <c r="W2" s="33">
        <v>275</v>
      </c>
      <c r="X2" s="51">
        <f>W2/D2</f>
        <v>0.87094220110847187</v>
      </c>
      <c r="Z2" s="33">
        <v>300</v>
      </c>
      <c r="AA2" s="73">
        <f t="shared" ref="AA2:AA65" si="0">Z2/D2</f>
        <v>0.95011876484560565</v>
      </c>
      <c r="AC2" s="41">
        <f>cálculos1!O2</f>
        <v>1</v>
      </c>
      <c r="AD2" s="42">
        <f>AC2*0.1</f>
        <v>0.1</v>
      </c>
      <c r="AE2" s="41">
        <f>cálculos1!P2</f>
        <v>0</v>
      </c>
      <c r="AF2" s="42">
        <f>AE2*0.25</f>
        <v>0</v>
      </c>
      <c r="AH2" s="84" t="s">
        <v>172</v>
      </c>
      <c r="AI2" s="84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">(C3/12)*9</f>
        <v>120</v>
      </c>
      <c r="E3" s="33">
        <v>70</v>
      </c>
      <c r="F3" s="51">
        <f t="shared" ref="F3:F66" si="2">E3/D3</f>
        <v>0.58333333333333337</v>
      </c>
      <c r="G3" s="33">
        <v>114</v>
      </c>
      <c r="H3" s="51">
        <f t="shared" ref="H3:H66" si="3">G3/D3</f>
        <v>0.95</v>
      </c>
      <c r="I3" s="33">
        <v>116</v>
      </c>
      <c r="J3" s="51">
        <f t="shared" ref="J3:J66" si="4">I3/D3</f>
        <v>0.96666666666666667</v>
      </c>
      <c r="K3" s="33">
        <v>113</v>
      </c>
      <c r="L3" s="51">
        <f t="shared" ref="L3:L66" si="5">K3/D3</f>
        <v>0.94166666666666665</v>
      </c>
      <c r="M3" s="33">
        <v>108</v>
      </c>
      <c r="N3" s="51">
        <f t="shared" ref="N3:N66" si="6">M3/D3</f>
        <v>0.9</v>
      </c>
      <c r="O3" s="33">
        <v>112</v>
      </c>
      <c r="P3" s="51">
        <f t="shared" ref="P3:P66" si="7">O3/D3</f>
        <v>0.93333333333333335</v>
      </c>
      <c r="Q3" s="33">
        <v>87</v>
      </c>
      <c r="R3" s="51">
        <f t="shared" ref="R3:R66" si="8">Q3/D3</f>
        <v>0.72499999999999998</v>
      </c>
      <c r="S3" s="33">
        <v>129</v>
      </c>
      <c r="T3" s="51">
        <f t="shared" ref="T3:T66" si="9">S3/D3</f>
        <v>1.075</v>
      </c>
      <c r="U3" s="33">
        <v>126</v>
      </c>
      <c r="V3" s="51">
        <f t="shared" ref="V3:V66" si="10">U3/D3</f>
        <v>1.05</v>
      </c>
      <c r="W3" s="33">
        <v>118</v>
      </c>
      <c r="X3" s="51">
        <f t="shared" ref="X3:X66" si="11">W3/D3</f>
        <v>0.98333333333333328</v>
      </c>
      <c r="Z3" s="33">
        <v>13</v>
      </c>
      <c r="AA3" s="73">
        <f t="shared" si="0"/>
        <v>0.10833333333333334</v>
      </c>
      <c r="AC3" s="41">
        <f>cálculos1!O3</f>
        <v>6</v>
      </c>
      <c r="AD3" s="42">
        <f t="shared" ref="AD3:AD66" si="12">AC3*0.1</f>
        <v>0.60000000000000009</v>
      </c>
      <c r="AE3" s="41">
        <f>cálculos1!P3</f>
        <v>3</v>
      </c>
      <c r="AF3" s="42">
        <f t="shared" ref="AF3:AF66" si="13">AE3*0.25</f>
        <v>0.75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"/>
        <v>90</v>
      </c>
      <c r="E4" s="33">
        <v>68</v>
      </c>
      <c r="F4" s="51">
        <f t="shared" si="2"/>
        <v>0.75555555555555554</v>
      </c>
      <c r="G4" s="33">
        <v>92</v>
      </c>
      <c r="H4" s="51">
        <f t="shared" si="3"/>
        <v>1.0222222222222221</v>
      </c>
      <c r="I4" s="33">
        <v>91</v>
      </c>
      <c r="J4" s="51">
        <f t="shared" si="4"/>
        <v>1.0111111111111111</v>
      </c>
      <c r="K4" s="33">
        <v>100</v>
      </c>
      <c r="L4" s="51">
        <f t="shared" si="5"/>
        <v>1.1111111111111112</v>
      </c>
      <c r="M4" s="33">
        <v>101</v>
      </c>
      <c r="N4" s="51">
        <f t="shared" si="6"/>
        <v>1.1222222222222222</v>
      </c>
      <c r="O4" s="33">
        <v>95</v>
      </c>
      <c r="P4" s="51">
        <f t="shared" si="7"/>
        <v>1.0555555555555556</v>
      </c>
      <c r="Q4" s="33">
        <v>86</v>
      </c>
      <c r="R4" s="51">
        <f t="shared" si="8"/>
        <v>0.9555555555555556</v>
      </c>
      <c r="S4" s="33">
        <v>112</v>
      </c>
      <c r="T4" s="51">
        <f t="shared" si="9"/>
        <v>1.2444444444444445</v>
      </c>
      <c r="U4" s="33">
        <v>111</v>
      </c>
      <c r="V4" s="51">
        <f t="shared" si="10"/>
        <v>1.2333333333333334</v>
      </c>
      <c r="W4" s="33">
        <v>104</v>
      </c>
      <c r="X4" s="51">
        <f t="shared" si="11"/>
        <v>1.1555555555555554</v>
      </c>
      <c r="Z4" s="33">
        <v>51</v>
      </c>
      <c r="AA4" s="73">
        <f t="shared" si="0"/>
        <v>0.56666666666666665</v>
      </c>
      <c r="AC4" s="41">
        <f>cálculos1!O4</f>
        <v>9</v>
      </c>
      <c r="AD4" s="42">
        <f t="shared" si="12"/>
        <v>0.9</v>
      </c>
      <c r="AE4" s="41">
        <f>cálculos1!P4</f>
        <v>4</v>
      </c>
      <c r="AF4" s="42">
        <f t="shared" si="13"/>
        <v>1</v>
      </c>
      <c r="AH4" s="42">
        <v>0</v>
      </c>
      <c r="AI4" s="33">
        <f>COUNTIF($AF$2:$AF$79,"=0")</f>
        <v>25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"/>
        <v>257.25</v>
      </c>
      <c r="E5" s="33">
        <v>158</v>
      </c>
      <c r="F5" s="51">
        <f t="shared" si="2"/>
        <v>0.61418853255587946</v>
      </c>
      <c r="G5" s="33">
        <v>233</v>
      </c>
      <c r="H5" s="51">
        <f t="shared" si="3"/>
        <v>0.90573372206025271</v>
      </c>
      <c r="I5" s="33">
        <v>231</v>
      </c>
      <c r="J5" s="51">
        <f t="shared" si="4"/>
        <v>0.89795918367346939</v>
      </c>
      <c r="K5" s="33">
        <v>249</v>
      </c>
      <c r="L5" s="51">
        <f t="shared" si="5"/>
        <v>0.96793002915451898</v>
      </c>
      <c r="M5" s="33">
        <v>245</v>
      </c>
      <c r="N5" s="51">
        <f t="shared" si="6"/>
        <v>0.95238095238095233</v>
      </c>
      <c r="O5" s="33">
        <v>224</v>
      </c>
      <c r="P5" s="51">
        <f t="shared" si="7"/>
        <v>0.87074829931972786</v>
      </c>
      <c r="Q5" s="33">
        <v>205</v>
      </c>
      <c r="R5" s="51">
        <f t="shared" si="8"/>
        <v>0.79689018464528671</v>
      </c>
      <c r="S5" s="33">
        <v>249</v>
      </c>
      <c r="T5" s="51">
        <f t="shared" si="9"/>
        <v>0.96793002915451898</v>
      </c>
      <c r="U5" s="33">
        <v>244</v>
      </c>
      <c r="V5" s="51">
        <f t="shared" si="10"/>
        <v>0.94849368318756078</v>
      </c>
      <c r="W5" s="33">
        <v>238</v>
      </c>
      <c r="X5" s="51">
        <f t="shared" si="11"/>
        <v>0.92517006802721091</v>
      </c>
      <c r="Z5" s="33">
        <v>142</v>
      </c>
      <c r="AA5" s="73">
        <f t="shared" si="0"/>
        <v>0.5519922254616132</v>
      </c>
      <c r="AC5" s="41">
        <f>cálculos1!O5</f>
        <v>3</v>
      </c>
      <c r="AD5" s="42">
        <f t="shared" si="12"/>
        <v>0.30000000000000004</v>
      </c>
      <c r="AE5" s="41">
        <f>cálculos1!P5</f>
        <v>1</v>
      </c>
      <c r="AF5" s="42">
        <f t="shared" si="13"/>
        <v>0.25</v>
      </c>
      <c r="AH5" s="42">
        <v>0.25</v>
      </c>
      <c r="AI5" s="33">
        <f>COUNTIF($AF$2:$AF$79,"=0,25")</f>
        <v>15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"/>
        <v>104.25</v>
      </c>
      <c r="E6" s="33">
        <v>67</v>
      </c>
      <c r="F6" s="51">
        <f t="shared" si="2"/>
        <v>0.64268585131894485</v>
      </c>
      <c r="G6" s="33">
        <v>74</v>
      </c>
      <c r="H6" s="51">
        <f t="shared" si="3"/>
        <v>0.70983213429256597</v>
      </c>
      <c r="I6" s="33">
        <v>75</v>
      </c>
      <c r="J6" s="51">
        <f t="shared" si="4"/>
        <v>0.71942446043165464</v>
      </c>
      <c r="K6" s="33">
        <v>101</v>
      </c>
      <c r="L6" s="51">
        <f t="shared" si="5"/>
        <v>0.9688249400479616</v>
      </c>
      <c r="M6" s="33">
        <v>101</v>
      </c>
      <c r="N6" s="51">
        <f t="shared" si="6"/>
        <v>0.9688249400479616</v>
      </c>
      <c r="O6" s="33">
        <v>85</v>
      </c>
      <c r="P6" s="51">
        <f t="shared" si="7"/>
        <v>0.815347721822542</v>
      </c>
      <c r="Q6" s="33">
        <v>84</v>
      </c>
      <c r="R6" s="51">
        <f t="shared" si="8"/>
        <v>0.80575539568345322</v>
      </c>
      <c r="S6" s="33">
        <v>89</v>
      </c>
      <c r="T6" s="51">
        <f t="shared" si="9"/>
        <v>0.8537170263788969</v>
      </c>
      <c r="U6" s="33">
        <v>72</v>
      </c>
      <c r="V6" s="51">
        <f t="shared" si="10"/>
        <v>0.69064748201438853</v>
      </c>
      <c r="W6" s="33">
        <v>87</v>
      </c>
      <c r="X6" s="51">
        <f t="shared" si="11"/>
        <v>0.83453237410071945</v>
      </c>
      <c r="Z6" s="33">
        <v>19</v>
      </c>
      <c r="AA6" s="73">
        <f t="shared" si="0"/>
        <v>0.18225419664268586</v>
      </c>
      <c r="AC6" s="41">
        <f>cálculos1!O6</f>
        <v>2</v>
      </c>
      <c r="AD6" s="42">
        <f t="shared" si="12"/>
        <v>0.2</v>
      </c>
      <c r="AE6" s="41">
        <f>cálculos1!P6</f>
        <v>1</v>
      </c>
      <c r="AF6" s="42">
        <f t="shared" si="13"/>
        <v>0.25</v>
      </c>
      <c r="AH6" s="42">
        <v>0.5</v>
      </c>
      <c r="AI6" s="33">
        <f>COUNTIF($AF$2:$AF$79,"=0,5")</f>
        <v>4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"/>
        <v>75.75</v>
      </c>
      <c r="E7" s="33">
        <v>32</v>
      </c>
      <c r="F7" s="51">
        <f t="shared" si="2"/>
        <v>0.42244224422442245</v>
      </c>
      <c r="G7" s="33">
        <v>59</v>
      </c>
      <c r="H7" s="51">
        <f t="shared" si="3"/>
        <v>0.77887788778877887</v>
      </c>
      <c r="I7" s="33">
        <v>59</v>
      </c>
      <c r="J7" s="51">
        <f t="shared" si="4"/>
        <v>0.77887788778877887</v>
      </c>
      <c r="K7" s="33">
        <v>65</v>
      </c>
      <c r="L7" s="51">
        <f t="shared" si="5"/>
        <v>0.85808580858085803</v>
      </c>
      <c r="M7" s="33">
        <v>66</v>
      </c>
      <c r="N7" s="51">
        <f t="shared" si="6"/>
        <v>0.87128712871287128</v>
      </c>
      <c r="O7" s="33">
        <v>67</v>
      </c>
      <c r="P7" s="51">
        <f t="shared" si="7"/>
        <v>0.88448844884488453</v>
      </c>
      <c r="Q7" s="33">
        <v>52</v>
      </c>
      <c r="R7" s="51">
        <f t="shared" si="8"/>
        <v>0.68646864686468645</v>
      </c>
      <c r="S7" s="33">
        <v>79</v>
      </c>
      <c r="T7" s="51">
        <f t="shared" si="9"/>
        <v>1.0429042904290429</v>
      </c>
      <c r="U7" s="33">
        <v>62</v>
      </c>
      <c r="V7" s="51">
        <f t="shared" si="10"/>
        <v>0.81848184818481851</v>
      </c>
      <c r="W7" s="33">
        <v>75</v>
      </c>
      <c r="X7" s="51">
        <f t="shared" si="11"/>
        <v>0.99009900990099009</v>
      </c>
      <c r="Z7" s="33">
        <v>10</v>
      </c>
      <c r="AA7" s="73">
        <f t="shared" si="0"/>
        <v>0.132013201320132</v>
      </c>
      <c r="AC7" s="41">
        <f>cálculos1!O7</f>
        <v>2</v>
      </c>
      <c r="AD7" s="42">
        <f t="shared" si="12"/>
        <v>0.2</v>
      </c>
      <c r="AE7" s="41">
        <f>cálculos1!P7</f>
        <v>0</v>
      </c>
      <c r="AF7" s="42">
        <f t="shared" si="13"/>
        <v>0</v>
      </c>
      <c r="AH7" s="42">
        <v>0.75</v>
      </c>
      <c r="AI7" s="33">
        <f>COUNTIF($AF$2:$AF$79,"=0,75")</f>
        <v>7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"/>
        <v>291.75</v>
      </c>
      <c r="E8" s="33">
        <v>224</v>
      </c>
      <c r="F8" s="51">
        <f t="shared" si="2"/>
        <v>0.76778063410454156</v>
      </c>
      <c r="G8" s="33">
        <v>281</v>
      </c>
      <c r="H8" s="51">
        <f t="shared" si="3"/>
        <v>0.96315338474721512</v>
      </c>
      <c r="I8" s="33">
        <v>279</v>
      </c>
      <c r="J8" s="51">
        <f t="shared" si="4"/>
        <v>0.95629820051413883</v>
      </c>
      <c r="K8" s="33">
        <v>291</v>
      </c>
      <c r="L8" s="51">
        <f t="shared" si="5"/>
        <v>0.99742930591259638</v>
      </c>
      <c r="M8" s="33">
        <v>293</v>
      </c>
      <c r="N8" s="51">
        <f t="shared" si="6"/>
        <v>1.0042844901456727</v>
      </c>
      <c r="O8" s="33">
        <v>273</v>
      </c>
      <c r="P8" s="51">
        <f t="shared" si="7"/>
        <v>0.93573264781491006</v>
      </c>
      <c r="Q8" s="33">
        <v>230</v>
      </c>
      <c r="R8" s="51">
        <f t="shared" si="8"/>
        <v>0.78834618680377033</v>
      </c>
      <c r="S8" s="33">
        <v>300</v>
      </c>
      <c r="T8" s="51">
        <f t="shared" si="9"/>
        <v>1.0282776349614395</v>
      </c>
      <c r="U8" s="33">
        <v>312</v>
      </c>
      <c r="V8" s="51">
        <f t="shared" si="10"/>
        <v>1.0694087403598971</v>
      </c>
      <c r="W8" s="33">
        <v>286</v>
      </c>
      <c r="X8" s="51">
        <f t="shared" si="11"/>
        <v>0.98029134532990569</v>
      </c>
      <c r="Z8" s="33">
        <v>26</v>
      </c>
      <c r="AA8" s="73">
        <f t="shared" si="0"/>
        <v>8.9117395029991428E-2</v>
      </c>
      <c r="AC8" s="41">
        <f>cálculos1!O8</f>
        <v>7</v>
      </c>
      <c r="AD8" s="42">
        <f t="shared" si="12"/>
        <v>0.70000000000000007</v>
      </c>
      <c r="AE8" s="41">
        <f>cálculos1!P8</f>
        <v>4</v>
      </c>
      <c r="AF8" s="42">
        <f t="shared" si="13"/>
        <v>1</v>
      </c>
      <c r="AH8" s="42">
        <v>1</v>
      </c>
      <c r="AI8" s="33">
        <f>COUNTIF($AF$2:$AF$79,"=1,0")</f>
        <v>27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"/>
        <v>56.25</v>
      </c>
      <c r="E9" s="33">
        <v>53</v>
      </c>
      <c r="F9" s="51">
        <f t="shared" si="2"/>
        <v>0.94222222222222218</v>
      </c>
      <c r="G9" s="33">
        <v>47</v>
      </c>
      <c r="H9" s="51">
        <f t="shared" si="3"/>
        <v>0.83555555555555561</v>
      </c>
      <c r="I9" s="33">
        <v>48</v>
      </c>
      <c r="J9" s="51">
        <f t="shared" si="4"/>
        <v>0.85333333333333339</v>
      </c>
      <c r="K9" s="33">
        <v>47</v>
      </c>
      <c r="L9" s="51">
        <f t="shared" si="5"/>
        <v>0.83555555555555561</v>
      </c>
      <c r="M9" s="33">
        <v>54</v>
      </c>
      <c r="N9" s="51">
        <f t="shared" si="6"/>
        <v>0.96</v>
      </c>
      <c r="O9" s="33">
        <v>46</v>
      </c>
      <c r="P9" s="51">
        <f t="shared" si="7"/>
        <v>0.81777777777777783</v>
      </c>
      <c r="Q9" s="33">
        <v>43</v>
      </c>
      <c r="R9" s="51">
        <f t="shared" si="8"/>
        <v>0.76444444444444448</v>
      </c>
      <c r="S9" s="33">
        <v>54</v>
      </c>
      <c r="T9" s="51">
        <f t="shared" si="9"/>
        <v>0.96</v>
      </c>
      <c r="U9" s="33">
        <v>67</v>
      </c>
      <c r="V9" s="51">
        <f t="shared" si="10"/>
        <v>1.191111111111111</v>
      </c>
      <c r="W9" s="33">
        <v>54</v>
      </c>
      <c r="X9" s="51">
        <f t="shared" si="11"/>
        <v>0.96</v>
      </c>
      <c r="Z9" s="33">
        <v>44</v>
      </c>
      <c r="AA9" s="73">
        <f t="shared" si="0"/>
        <v>0.78222222222222226</v>
      </c>
      <c r="AC9" s="41">
        <f>cálculos1!O9</f>
        <v>5</v>
      </c>
      <c r="AD9" s="42">
        <f t="shared" si="12"/>
        <v>0.5</v>
      </c>
      <c r="AE9" s="41">
        <f>cálculos1!P9</f>
        <v>1</v>
      </c>
      <c r="AF9" s="42">
        <f t="shared" si="13"/>
        <v>0.25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"/>
        <v>1086.75</v>
      </c>
      <c r="E10" s="33">
        <v>990</v>
      </c>
      <c r="F10" s="51">
        <f t="shared" si="2"/>
        <v>0.91097308488612838</v>
      </c>
      <c r="G10" s="33">
        <v>1033</v>
      </c>
      <c r="H10" s="51">
        <f t="shared" si="3"/>
        <v>0.95054060271451579</v>
      </c>
      <c r="I10" s="33">
        <v>1034</v>
      </c>
      <c r="J10" s="51">
        <f t="shared" si="4"/>
        <v>0.95146077754773406</v>
      </c>
      <c r="K10" s="33">
        <v>1134</v>
      </c>
      <c r="L10" s="51">
        <f t="shared" si="5"/>
        <v>1.0434782608695652</v>
      </c>
      <c r="M10" s="33">
        <v>1093</v>
      </c>
      <c r="N10" s="51">
        <f t="shared" si="6"/>
        <v>1.0057510927076145</v>
      </c>
      <c r="O10" s="33">
        <v>1063</v>
      </c>
      <c r="P10" s="51">
        <f t="shared" si="7"/>
        <v>0.97814584771106505</v>
      </c>
      <c r="Q10" s="33">
        <v>899</v>
      </c>
      <c r="R10" s="51">
        <f t="shared" si="8"/>
        <v>0.827237175063262</v>
      </c>
      <c r="S10" s="33">
        <v>1045</v>
      </c>
      <c r="T10" s="51">
        <f t="shared" si="9"/>
        <v>0.96158270071313545</v>
      </c>
      <c r="U10" s="33">
        <v>1044</v>
      </c>
      <c r="V10" s="51">
        <f t="shared" si="10"/>
        <v>0.96066252587991718</v>
      </c>
      <c r="W10" s="33">
        <v>951</v>
      </c>
      <c r="X10" s="51">
        <f t="shared" si="11"/>
        <v>0.87508626639061426</v>
      </c>
      <c r="Z10" s="33">
        <v>872</v>
      </c>
      <c r="AA10" s="73">
        <f t="shared" si="0"/>
        <v>0.80239245456636765</v>
      </c>
      <c r="AC10" s="41">
        <f>cálculos1!O10</f>
        <v>8</v>
      </c>
      <c r="AD10" s="42">
        <f t="shared" si="12"/>
        <v>0.8</v>
      </c>
      <c r="AE10" s="41">
        <f>cálculos1!P10</f>
        <v>4</v>
      </c>
      <c r="AF10" s="42">
        <f t="shared" si="13"/>
        <v>1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"/>
        <v>108.75</v>
      </c>
      <c r="E11" s="33">
        <v>8</v>
      </c>
      <c r="F11" s="51">
        <f t="shared" si="2"/>
        <v>7.3563218390804597E-2</v>
      </c>
      <c r="G11" s="33">
        <v>110</v>
      </c>
      <c r="H11" s="51">
        <f t="shared" si="3"/>
        <v>1.0114942528735633</v>
      </c>
      <c r="I11" s="33">
        <v>110</v>
      </c>
      <c r="J11" s="51">
        <f t="shared" si="4"/>
        <v>1.0114942528735633</v>
      </c>
      <c r="K11" s="33">
        <v>110</v>
      </c>
      <c r="L11" s="51">
        <f t="shared" si="5"/>
        <v>1.0114942528735633</v>
      </c>
      <c r="M11" s="33">
        <v>112</v>
      </c>
      <c r="N11" s="51">
        <f t="shared" si="6"/>
        <v>1.0298850574712644</v>
      </c>
      <c r="O11" s="33">
        <v>102</v>
      </c>
      <c r="P11" s="51">
        <f t="shared" si="7"/>
        <v>0.93793103448275861</v>
      </c>
      <c r="Q11" s="33">
        <v>95</v>
      </c>
      <c r="R11" s="51">
        <f t="shared" si="8"/>
        <v>0.87356321839080464</v>
      </c>
      <c r="S11" s="33">
        <v>102</v>
      </c>
      <c r="T11" s="51">
        <f t="shared" si="9"/>
        <v>0.93793103448275861</v>
      </c>
      <c r="U11" s="33">
        <v>113</v>
      </c>
      <c r="V11" s="51">
        <f t="shared" si="10"/>
        <v>1.0390804597701149</v>
      </c>
      <c r="W11" s="33">
        <v>97</v>
      </c>
      <c r="X11" s="51">
        <f t="shared" si="11"/>
        <v>0.89195402298850579</v>
      </c>
      <c r="Z11" s="33">
        <v>7</v>
      </c>
      <c r="AA11" s="73">
        <f t="shared" si="0"/>
        <v>6.4367816091954022E-2</v>
      </c>
      <c r="AC11" s="41">
        <f>cálculos1!O11</f>
        <v>5</v>
      </c>
      <c r="AD11" s="42">
        <f t="shared" si="12"/>
        <v>0.5</v>
      </c>
      <c r="AE11" s="41">
        <f>cálculos1!P11</f>
        <v>4</v>
      </c>
      <c r="AF11" s="42">
        <f t="shared" si="13"/>
        <v>1</v>
      </c>
      <c r="AH11" s="85" t="s">
        <v>173</v>
      </c>
      <c r="AI11" s="85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"/>
        <v>285</v>
      </c>
      <c r="E12" s="33">
        <v>118</v>
      </c>
      <c r="F12" s="51">
        <f t="shared" si="2"/>
        <v>0.41403508771929826</v>
      </c>
      <c r="G12" s="33">
        <v>231</v>
      </c>
      <c r="H12" s="51">
        <f t="shared" si="3"/>
        <v>0.81052631578947365</v>
      </c>
      <c r="I12" s="33">
        <v>233</v>
      </c>
      <c r="J12" s="51">
        <f t="shared" si="4"/>
        <v>0.81754385964912279</v>
      </c>
      <c r="K12" s="33">
        <v>267</v>
      </c>
      <c r="L12" s="51">
        <f t="shared" si="5"/>
        <v>0.93684210526315792</v>
      </c>
      <c r="M12" s="33">
        <v>258</v>
      </c>
      <c r="N12" s="51">
        <f t="shared" si="6"/>
        <v>0.90526315789473688</v>
      </c>
      <c r="O12" s="33">
        <v>244</v>
      </c>
      <c r="P12" s="51">
        <f t="shared" si="7"/>
        <v>0.85614035087719298</v>
      </c>
      <c r="Q12" s="33">
        <v>242</v>
      </c>
      <c r="R12" s="51">
        <f t="shared" si="8"/>
        <v>0.84912280701754383</v>
      </c>
      <c r="S12" s="33">
        <v>289</v>
      </c>
      <c r="T12" s="51">
        <f t="shared" si="9"/>
        <v>1.0140350877192983</v>
      </c>
      <c r="U12" s="33">
        <v>274</v>
      </c>
      <c r="V12" s="51">
        <f t="shared" si="10"/>
        <v>0.96140350877192982</v>
      </c>
      <c r="W12" s="33">
        <v>257</v>
      </c>
      <c r="X12" s="51">
        <f t="shared" si="11"/>
        <v>0.90175438596491231</v>
      </c>
      <c r="Z12" s="33">
        <v>28</v>
      </c>
      <c r="AA12" s="73">
        <f t="shared" si="0"/>
        <v>9.8245614035087719E-2</v>
      </c>
      <c r="AC12" s="41">
        <f>cálculos1!O12</f>
        <v>3</v>
      </c>
      <c r="AD12" s="42">
        <f t="shared" si="12"/>
        <v>0.30000000000000004</v>
      </c>
      <c r="AE12" s="41">
        <f>cálculos1!P12</f>
        <v>1</v>
      </c>
      <c r="AF12" s="42">
        <f t="shared" si="13"/>
        <v>0.25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"/>
        <v>474.75</v>
      </c>
      <c r="E13" s="33">
        <v>305</v>
      </c>
      <c r="F13" s="51">
        <f t="shared" si="2"/>
        <v>0.64244339125855709</v>
      </c>
      <c r="G13" s="33">
        <v>383</v>
      </c>
      <c r="H13" s="51">
        <f t="shared" si="3"/>
        <v>0.80674038967877826</v>
      </c>
      <c r="I13" s="33">
        <v>377</v>
      </c>
      <c r="J13" s="51">
        <f t="shared" si="4"/>
        <v>0.79410215903106895</v>
      </c>
      <c r="K13" s="33">
        <v>400</v>
      </c>
      <c r="L13" s="51">
        <f t="shared" si="5"/>
        <v>0.84254870984728802</v>
      </c>
      <c r="M13" s="33">
        <v>386</v>
      </c>
      <c r="N13" s="51">
        <f t="shared" si="6"/>
        <v>0.81305950500263291</v>
      </c>
      <c r="O13" s="33">
        <v>401</v>
      </c>
      <c r="P13" s="51">
        <f t="shared" si="7"/>
        <v>0.84465508162190628</v>
      </c>
      <c r="Q13" s="33">
        <v>352</v>
      </c>
      <c r="R13" s="51">
        <f t="shared" si="8"/>
        <v>0.74144286466561349</v>
      </c>
      <c r="S13" s="33">
        <v>352</v>
      </c>
      <c r="T13" s="51">
        <f t="shared" si="9"/>
        <v>0.74144286466561349</v>
      </c>
      <c r="U13" s="33">
        <v>351</v>
      </c>
      <c r="V13" s="51">
        <f t="shared" si="10"/>
        <v>0.73933649289099523</v>
      </c>
      <c r="W13" s="33">
        <v>319</v>
      </c>
      <c r="X13" s="51">
        <f t="shared" si="11"/>
        <v>0.67193259610321221</v>
      </c>
      <c r="Z13" s="33">
        <v>184</v>
      </c>
      <c r="AA13" s="73">
        <f t="shared" si="0"/>
        <v>0.3875724065297525</v>
      </c>
      <c r="AC13" s="41">
        <f>cálculos1!O13</f>
        <v>0</v>
      </c>
      <c r="AD13" s="42">
        <f t="shared" si="12"/>
        <v>0</v>
      </c>
      <c r="AE13" s="41">
        <f>cálculos1!P13</f>
        <v>0</v>
      </c>
      <c r="AF13" s="42">
        <f t="shared" si="13"/>
        <v>0</v>
      </c>
      <c r="AH13" s="55">
        <v>0</v>
      </c>
      <c r="AI13" s="33">
        <f>COUNTIF($AD$2:$AD$79,"=0")</f>
        <v>13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"/>
        <v>124.5</v>
      </c>
      <c r="E14" s="33">
        <v>101</v>
      </c>
      <c r="F14" s="51">
        <f t="shared" si="2"/>
        <v>0.8112449799196787</v>
      </c>
      <c r="G14" s="33">
        <v>142</v>
      </c>
      <c r="H14" s="51">
        <f t="shared" si="3"/>
        <v>1.1405622489959839</v>
      </c>
      <c r="I14" s="33">
        <v>145</v>
      </c>
      <c r="J14" s="51">
        <f t="shared" si="4"/>
        <v>1.1646586345381527</v>
      </c>
      <c r="K14" s="33">
        <v>146</v>
      </c>
      <c r="L14" s="51">
        <f t="shared" si="5"/>
        <v>1.1726907630522088</v>
      </c>
      <c r="M14" s="33">
        <v>149</v>
      </c>
      <c r="N14" s="51">
        <f t="shared" si="6"/>
        <v>1.1967871485943775</v>
      </c>
      <c r="O14" s="33">
        <v>126</v>
      </c>
      <c r="P14" s="51">
        <f t="shared" si="7"/>
        <v>1.0120481927710843</v>
      </c>
      <c r="Q14" s="33">
        <v>127</v>
      </c>
      <c r="R14" s="51">
        <f t="shared" si="8"/>
        <v>1.0200803212851406</v>
      </c>
      <c r="S14" s="33">
        <v>133</v>
      </c>
      <c r="T14" s="51">
        <f t="shared" si="9"/>
        <v>1.0682730923694779</v>
      </c>
      <c r="U14" s="33">
        <v>137</v>
      </c>
      <c r="V14" s="51">
        <f t="shared" si="10"/>
        <v>1.1004016064257027</v>
      </c>
      <c r="W14" s="33">
        <v>116</v>
      </c>
      <c r="X14" s="51">
        <f t="shared" si="11"/>
        <v>0.93172690763052213</v>
      </c>
      <c r="Z14" s="33">
        <v>15</v>
      </c>
      <c r="AA14" s="73">
        <f t="shared" si="0"/>
        <v>0.12048192771084337</v>
      </c>
      <c r="AC14" s="41">
        <f>cálculos1!O14</f>
        <v>8</v>
      </c>
      <c r="AD14" s="42">
        <f t="shared" si="12"/>
        <v>0.8</v>
      </c>
      <c r="AE14" s="41">
        <f>cálculos1!P14</f>
        <v>4</v>
      </c>
      <c r="AF14" s="42">
        <f t="shared" si="13"/>
        <v>1</v>
      </c>
      <c r="AH14" s="55">
        <v>0.1</v>
      </c>
      <c r="AI14" s="33">
        <f>COUNTIF($AD$2:$AD$79,"=0,1")</f>
        <v>10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"/>
        <v>81.75</v>
      </c>
      <c r="E15" s="33">
        <v>91</v>
      </c>
      <c r="F15" s="51">
        <f t="shared" si="2"/>
        <v>1.1131498470948011</v>
      </c>
      <c r="G15" s="33">
        <v>78</v>
      </c>
      <c r="H15" s="51">
        <f t="shared" si="3"/>
        <v>0.95412844036697253</v>
      </c>
      <c r="I15" s="33">
        <v>78</v>
      </c>
      <c r="J15" s="51">
        <f t="shared" si="4"/>
        <v>0.95412844036697253</v>
      </c>
      <c r="K15" s="33">
        <v>89</v>
      </c>
      <c r="L15" s="51">
        <f t="shared" si="5"/>
        <v>1.0886850152905199</v>
      </c>
      <c r="M15" s="33">
        <v>88</v>
      </c>
      <c r="N15" s="51">
        <f t="shared" si="6"/>
        <v>1.0764525993883791</v>
      </c>
      <c r="O15" s="33">
        <v>90</v>
      </c>
      <c r="P15" s="51">
        <f t="shared" si="7"/>
        <v>1.1009174311926606</v>
      </c>
      <c r="Q15" s="33">
        <v>74</v>
      </c>
      <c r="R15" s="51">
        <f t="shared" si="8"/>
        <v>0.90519877675840976</v>
      </c>
      <c r="S15" s="33">
        <v>90</v>
      </c>
      <c r="T15" s="51">
        <f t="shared" si="9"/>
        <v>1.1009174311926606</v>
      </c>
      <c r="U15" s="33">
        <v>93</v>
      </c>
      <c r="V15" s="51">
        <f t="shared" si="10"/>
        <v>1.1376146788990826</v>
      </c>
      <c r="W15" s="33">
        <v>70</v>
      </c>
      <c r="X15" s="51">
        <f t="shared" si="11"/>
        <v>0.85626911314984711</v>
      </c>
      <c r="Z15" s="33">
        <v>73</v>
      </c>
      <c r="AA15" s="73">
        <f t="shared" si="0"/>
        <v>0.89296636085626913</v>
      </c>
      <c r="AC15" s="41">
        <f>cálculos1!O15</f>
        <v>8</v>
      </c>
      <c r="AD15" s="42">
        <f t="shared" si="12"/>
        <v>0.8</v>
      </c>
      <c r="AE15" s="41">
        <f>cálculos1!P15</f>
        <v>4</v>
      </c>
      <c r="AF15" s="42">
        <f t="shared" si="13"/>
        <v>1</v>
      </c>
      <c r="AH15" s="55">
        <v>0.2</v>
      </c>
      <c r="AI15" s="33">
        <f>COUNTIF($AD$2:$AD$79,"=0,2")</f>
        <v>8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"/>
        <v>152.25</v>
      </c>
      <c r="E16" s="33">
        <v>101</v>
      </c>
      <c r="F16" s="51">
        <f t="shared" si="2"/>
        <v>0.66338259441707714</v>
      </c>
      <c r="G16" s="33">
        <v>150</v>
      </c>
      <c r="H16" s="51">
        <f t="shared" si="3"/>
        <v>0.98522167487684731</v>
      </c>
      <c r="I16" s="33">
        <v>149</v>
      </c>
      <c r="J16" s="51">
        <f t="shared" si="4"/>
        <v>0.97865353037766833</v>
      </c>
      <c r="K16" s="33">
        <v>148</v>
      </c>
      <c r="L16" s="51">
        <f t="shared" si="5"/>
        <v>0.97208538587848936</v>
      </c>
      <c r="M16" s="33">
        <v>143</v>
      </c>
      <c r="N16" s="51">
        <f t="shared" si="6"/>
        <v>0.93924466338259438</v>
      </c>
      <c r="O16" s="33">
        <v>149</v>
      </c>
      <c r="P16" s="51">
        <f t="shared" si="7"/>
        <v>0.97865353037766833</v>
      </c>
      <c r="Q16" s="33">
        <v>154</v>
      </c>
      <c r="R16" s="51">
        <f t="shared" si="8"/>
        <v>1.0114942528735633</v>
      </c>
      <c r="S16" s="33">
        <v>168</v>
      </c>
      <c r="T16" s="51">
        <f t="shared" si="9"/>
        <v>1.103448275862069</v>
      </c>
      <c r="U16" s="33">
        <v>180</v>
      </c>
      <c r="V16" s="51">
        <f t="shared" si="10"/>
        <v>1.1822660098522169</v>
      </c>
      <c r="W16" s="33">
        <v>163</v>
      </c>
      <c r="X16" s="51">
        <f t="shared" si="11"/>
        <v>1.0706075533661741</v>
      </c>
      <c r="Z16" s="33">
        <v>6</v>
      </c>
      <c r="AA16" s="73">
        <f t="shared" si="0"/>
        <v>3.9408866995073892E-2</v>
      </c>
      <c r="AC16" s="41">
        <f>cálculos1!O16</f>
        <v>9</v>
      </c>
      <c r="AD16" s="42">
        <f t="shared" si="12"/>
        <v>0.9</v>
      </c>
      <c r="AE16" s="41">
        <f>cálculos1!P16</f>
        <v>4</v>
      </c>
      <c r="AF16" s="42">
        <f t="shared" si="13"/>
        <v>1</v>
      </c>
      <c r="AH16" s="55">
        <v>0.3</v>
      </c>
      <c r="AI16" s="33">
        <f>COUNTIF($AD$2:$AD$79,"=0,3")</f>
        <v>4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"/>
        <v>1912.5</v>
      </c>
      <c r="E17" s="33">
        <v>3490</v>
      </c>
      <c r="F17" s="51">
        <f t="shared" si="2"/>
        <v>1.8248366013071895</v>
      </c>
      <c r="G17" s="33">
        <v>1710</v>
      </c>
      <c r="H17" s="51">
        <f t="shared" si="3"/>
        <v>0.89411764705882357</v>
      </c>
      <c r="I17" s="33">
        <v>1697</v>
      </c>
      <c r="J17" s="51">
        <f t="shared" si="4"/>
        <v>0.88732026143790854</v>
      </c>
      <c r="K17" s="33">
        <v>1800</v>
      </c>
      <c r="L17" s="51">
        <f t="shared" si="5"/>
        <v>0.94117647058823528</v>
      </c>
      <c r="M17" s="33">
        <v>1731</v>
      </c>
      <c r="N17" s="51">
        <f t="shared" si="6"/>
        <v>0.90509803921568632</v>
      </c>
      <c r="O17" s="33">
        <v>1700</v>
      </c>
      <c r="P17" s="51">
        <f t="shared" si="7"/>
        <v>0.88888888888888884</v>
      </c>
      <c r="Q17" s="33">
        <v>1418</v>
      </c>
      <c r="R17" s="51">
        <f t="shared" si="8"/>
        <v>0.74143790849673208</v>
      </c>
      <c r="S17" s="33">
        <v>1715</v>
      </c>
      <c r="T17" s="51">
        <f t="shared" si="9"/>
        <v>0.89673202614379088</v>
      </c>
      <c r="U17" s="33">
        <v>1689</v>
      </c>
      <c r="V17" s="51">
        <f t="shared" si="10"/>
        <v>0.88313725490196082</v>
      </c>
      <c r="W17" s="33">
        <v>1459</v>
      </c>
      <c r="X17" s="51">
        <f t="shared" si="11"/>
        <v>0.76287581699346407</v>
      </c>
      <c r="Z17" s="33">
        <v>3277</v>
      </c>
      <c r="AA17" s="73">
        <f t="shared" si="0"/>
        <v>1.7134640522875817</v>
      </c>
      <c r="AC17" s="41">
        <f>cálculos1!O17</f>
        <v>2</v>
      </c>
      <c r="AD17" s="42">
        <f t="shared" si="12"/>
        <v>0.2</v>
      </c>
      <c r="AE17" s="41">
        <f>cálculos1!P17</f>
        <v>0</v>
      </c>
      <c r="AF17" s="42">
        <f t="shared" si="13"/>
        <v>0</v>
      </c>
      <c r="AH17" s="55">
        <v>0.4</v>
      </c>
      <c r="AI17" s="33">
        <f>COUNTIF($AD$2:$AD$79,"=0,4")</f>
        <v>4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"/>
        <v>3948.75</v>
      </c>
      <c r="E18" s="33">
        <v>2312</v>
      </c>
      <c r="F18" s="51">
        <f t="shared" si="2"/>
        <v>0.58550174105729658</v>
      </c>
      <c r="G18" s="33">
        <v>3155</v>
      </c>
      <c r="H18" s="51">
        <f t="shared" si="3"/>
        <v>0.79898702120924348</v>
      </c>
      <c r="I18" s="33">
        <v>3150</v>
      </c>
      <c r="J18" s="51">
        <f t="shared" si="4"/>
        <v>0.79772079772079774</v>
      </c>
      <c r="K18" s="33">
        <v>3431</v>
      </c>
      <c r="L18" s="51">
        <f t="shared" si="5"/>
        <v>0.86888255777144663</v>
      </c>
      <c r="M18" s="33">
        <v>3306</v>
      </c>
      <c r="N18" s="51">
        <f t="shared" si="6"/>
        <v>0.83722697056030393</v>
      </c>
      <c r="O18" s="33">
        <v>3262</v>
      </c>
      <c r="P18" s="51">
        <f t="shared" si="7"/>
        <v>0.82608420386198167</v>
      </c>
      <c r="Q18" s="33">
        <v>2907</v>
      </c>
      <c r="R18" s="51">
        <f t="shared" si="8"/>
        <v>0.73618233618233619</v>
      </c>
      <c r="S18" s="33">
        <v>3378</v>
      </c>
      <c r="T18" s="51">
        <f t="shared" si="9"/>
        <v>0.85546058879392217</v>
      </c>
      <c r="U18" s="33">
        <v>3142</v>
      </c>
      <c r="V18" s="51">
        <f t="shared" si="10"/>
        <v>0.7956948401392846</v>
      </c>
      <c r="W18" s="33">
        <v>2776</v>
      </c>
      <c r="X18" s="51">
        <f t="shared" si="11"/>
        <v>0.70300728078505859</v>
      </c>
      <c r="Z18" s="33">
        <v>2055</v>
      </c>
      <c r="AA18" s="73">
        <f t="shared" si="0"/>
        <v>0.5204178537511871</v>
      </c>
      <c r="AC18" s="41">
        <f>cálculos1!O18</f>
        <v>0</v>
      </c>
      <c r="AD18" s="42">
        <f t="shared" si="12"/>
        <v>0</v>
      </c>
      <c r="AE18" s="41">
        <f>cálculos1!P18</f>
        <v>0</v>
      </c>
      <c r="AF18" s="42">
        <f t="shared" si="13"/>
        <v>0</v>
      </c>
      <c r="AH18" s="55">
        <v>0.5</v>
      </c>
      <c r="AI18" s="33">
        <f>COUNTIF($AD$2:$AD$79,"=0,5")</f>
        <v>7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"/>
        <v>305.25</v>
      </c>
      <c r="E19" s="33">
        <v>259</v>
      </c>
      <c r="F19" s="51">
        <f t="shared" si="2"/>
        <v>0.84848484848484851</v>
      </c>
      <c r="G19" s="33">
        <v>353</v>
      </c>
      <c r="H19" s="51">
        <f t="shared" si="3"/>
        <v>1.1564291564291564</v>
      </c>
      <c r="I19" s="33">
        <v>351</v>
      </c>
      <c r="J19" s="51">
        <f t="shared" si="4"/>
        <v>1.1498771498771498</v>
      </c>
      <c r="K19" s="33">
        <v>345</v>
      </c>
      <c r="L19" s="51">
        <f t="shared" si="5"/>
        <v>1.1302211302211302</v>
      </c>
      <c r="M19" s="33">
        <v>340</v>
      </c>
      <c r="N19" s="51">
        <f t="shared" si="6"/>
        <v>1.113841113841114</v>
      </c>
      <c r="O19" s="33">
        <v>324</v>
      </c>
      <c r="P19" s="51">
        <f t="shared" si="7"/>
        <v>1.0614250614250613</v>
      </c>
      <c r="Q19" s="33">
        <v>343</v>
      </c>
      <c r="R19" s="51">
        <f t="shared" si="8"/>
        <v>1.1236691236691236</v>
      </c>
      <c r="S19" s="33">
        <v>347</v>
      </c>
      <c r="T19" s="51">
        <f t="shared" si="9"/>
        <v>1.1367731367731368</v>
      </c>
      <c r="U19" s="33">
        <v>377</v>
      </c>
      <c r="V19" s="51">
        <f t="shared" si="10"/>
        <v>1.2350532350532351</v>
      </c>
      <c r="W19" s="33">
        <v>340</v>
      </c>
      <c r="X19" s="51">
        <f t="shared" si="11"/>
        <v>1.113841113841114</v>
      </c>
      <c r="Z19" s="33">
        <v>244</v>
      </c>
      <c r="AA19" s="73">
        <f t="shared" si="0"/>
        <v>0.79934479934479929</v>
      </c>
      <c r="AC19" s="41">
        <f>cálculos1!O19</f>
        <v>9</v>
      </c>
      <c r="AD19" s="42">
        <f t="shared" si="12"/>
        <v>0.9</v>
      </c>
      <c r="AE19" s="41">
        <f>cálculos1!P19</f>
        <v>4</v>
      </c>
      <c r="AF19" s="42">
        <f t="shared" si="13"/>
        <v>1</v>
      </c>
      <c r="AH19" s="55">
        <v>0.6</v>
      </c>
      <c r="AI19" s="33">
        <f>COUNTIF($AD$2:$AD$79,"=0,6")</f>
        <v>5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"/>
        <v>1118.25</v>
      </c>
      <c r="E20" s="33">
        <v>2340</v>
      </c>
      <c r="F20" s="51">
        <f t="shared" si="2"/>
        <v>2.0925553319919517</v>
      </c>
      <c r="G20" s="33">
        <v>874</v>
      </c>
      <c r="H20" s="51">
        <f t="shared" si="3"/>
        <v>0.78157835904314776</v>
      </c>
      <c r="I20" s="33">
        <v>872</v>
      </c>
      <c r="J20" s="51">
        <f t="shared" si="4"/>
        <v>0.77978985021238545</v>
      </c>
      <c r="K20" s="33">
        <v>938</v>
      </c>
      <c r="L20" s="51">
        <f t="shared" si="5"/>
        <v>0.83881064162754304</v>
      </c>
      <c r="M20" s="33">
        <v>936</v>
      </c>
      <c r="N20" s="51">
        <f t="shared" si="6"/>
        <v>0.83702213279678073</v>
      </c>
      <c r="O20" s="33">
        <v>896</v>
      </c>
      <c r="P20" s="51">
        <f t="shared" si="7"/>
        <v>0.80125195618153366</v>
      </c>
      <c r="Q20" s="33">
        <v>797</v>
      </c>
      <c r="R20" s="51">
        <f t="shared" si="8"/>
        <v>0.71272076905879722</v>
      </c>
      <c r="S20" s="33">
        <v>902</v>
      </c>
      <c r="T20" s="51">
        <f t="shared" si="9"/>
        <v>0.80661748267382072</v>
      </c>
      <c r="U20" s="33">
        <v>869</v>
      </c>
      <c r="V20" s="51">
        <f t="shared" si="10"/>
        <v>0.77710708696624187</v>
      </c>
      <c r="W20" s="33">
        <v>788</v>
      </c>
      <c r="X20" s="51">
        <f t="shared" si="11"/>
        <v>0.7046724793203667</v>
      </c>
      <c r="Z20" s="33">
        <v>1813</v>
      </c>
      <c r="AA20" s="73">
        <f t="shared" si="0"/>
        <v>1.6212832550860721</v>
      </c>
      <c r="AC20" s="41">
        <f>cálculos1!O20</f>
        <v>1</v>
      </c>
      <c r="AD20" s="42">
        <f t="shared" si="12"/>
        <v>0.1</v>
      </c>
      <c r="AE20" s="41">
        <f>cálculos1!P20</f>
        <v>0</v>
      </c>
      <c r="AF20" s="42">
        <f t="shared" si="13"/>
        <v>0</v>
      </c>
      <c r="AH20" s="55">
        <v>0.7</v>
      </c>
      <c r="AI20" s="33">
        <f>COUNTIF($AD$2:$AD$79,"=0,7")</f>
        <v>5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"/>
        <v>292.5</v>
      </c>
      <c r="E21" s="33">
        <v>34</v>
      </c>
      <c r="F21" s="51">
        <f t="shared" si="2"/>
        <v>0.11623931623931624</v>
      </c>
      <c r="G21" s="33">
        <v>288</v>
      </c>
      <c r="H21" s="51">
        <f t="shared" si="3"/>
        <v>0.98461538461538467</v>
      </c>
      <c r="I21" s="33">
        <v>287</v>
      </c>
      <c r="J21" s="51">
        <f t="shared" si="4"/>
        <v>0.98119658119658115</v>
      </c>
      <c r="K21" s="33">
        <v>290</v>
      </c>
      <c r="L21" s="51">
        <f t="shared" si="5"/>
        <v>0.99145299145299148</v>
      </c>
      <c r="M21" s="33">
        <v>277</v>
      </c>
      <c r="N21" s="51">
        <f t="shared" si="6"/>
        <v>0.94700854700854697</v>
      </c>
      <c r="O21" s="33">
        <v>295</v>
      </c>
      <c r="P21" s="51">
        <f t="shared" si="7"/>
        <v>1.0085470085470085</v>
      </c>
      <c r="Q21" s="33">
        <v>263</v>
      </c>
      <c r="R21" s="51">
        <f t="shared" si="8"/>
        <v>0.89914529914529917</v>
      </c>
      <c r="S21" s="33">
        <v>307</v>
      </c>
      <c r="T21" s="51">
        <f t="shared" si="9"/>
        <v>1.0495726495726496</v>
      </c>
      <c r="U21" s="33">
        <v>305</v>
      </c>
      <c r="V21" s="51">
        <f t="shared" si="10"/>
        <v>1.0427350427350428</v>
      </c>
      <c r="W21" s="33">
        <v>305</v>
      </c>
      <c r="X21" s="51">
        <f t="shared" si="11"/>
        <v>1.0427350427350428</v>
      </c>
      <c r="Z21" s="33">
        <v>9</v>
      </c>
      <c r="AA21" s="73">
        <f t="shared" si="0"/>
        <v>3.0769230769230771E-2</v>
      </c>
      <c r="AC21" s="41">
        <f>cálculos1!O21</f>
        <v>8</v>
      </c>
      <c r="AD21" s="42">
        <f t="shared" si="12"/>
        <v>0.8</v>
      </c>
      <c r="AE21" s="41">
        <f>cálculos1!P21</f>
        <v>4</v>
      </c>
      <c r="AF21" s="42">
        <f t="shared" si="13"/>
        <v>1</v>
      </c>
      <c r="AH21" s="55">
        <v>0.8</v>
      </c>
      <c r="AI21" s="33">
        <f>COUNTIF($AD$2:$AD$79,"=0,8")</f>
        <v>8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"/>
        <v>133.5</v>
      </c>
      <c r="E22" s="33">
        <v>0</v>
      </c>
      <c r="F22" s="51">
        <f t="shared" si="2"/>
        <v>0</v>
      </c>
      <c r="G22" s="33">
        <v>94</v>
      </c>
      <c r="H22" s="51">
        <f t="shared" si="3"/>
        <v>0.70411985018726597</v>
      </c>
      <c r="I22" s="33">
        <v>95</v>
      </c>
      <c r="J22" s="51">
        <f t="shared" si="4"/>
        <v>0.71161048689138573</v>
      </c>
      <c r="K22" s="33">
        <v>103</v>
      </c>
      <c r="L22" s="51">
        <f t="shared" si="5"/>
        <v>0.77153558052434457</v>
      </c>
      <c r="M22" s="33">
        <v>106</v>
      </c>
      <c r="N22" s="51">
        <f t="shared" si="6"/>
        <v>0.79400749063670417</v>
      </c>
      <c r="O22" s="33">
        <v>102</v>
      </c>
      <c r="P22" s="51">
        <f t="shared" si="7"/>
        <v>0.7640449438202247</v>
      </c>
      <c r="Q22" s="33">
        <v>103</v>
      </c>
      <c r="R22" s="51">
        <f t="shared" si="8"/>
        <v>0.77153558052434457</v>
      </c>
      <c r="S22" s="33">
        <v>113</v>
      </c>
      <c r="T22" s="51">
        <f t="shared" si="9"/>
        <v>0.84644194756554303</v>
      </c>
      <c r="U22" s="33">
        <v>108</v>
      </c>
      <c r="V22" s="51">
        <f t="shared" si="10"/>
        <v>0.8089887640449438</v>
      </c>
      <c r="W22" s="33">
        <v>109</v>
      </c>
      <c r="X22" s="51">
        <f t="shared" si="11"/>
        <v>0.81647940074906367</v>
      </c>
      <c r="Z22" s="33">
        <v>1</v>
      </c>
      <c r="AA22" s="73">
        <f t="shared" si="0"/>
        <v>7.4906367041198503E-3</v>
      </c>
      <c r="AC22" s="41">
        <f>cálculos1!O22</f>
        <v>0</v>
      </c>
      <c r="AD22" s="42">
        <f t="shared" si="12"/>
        <v>0</v>
      </c>
      <c r="AE22" s="41">
        <f>cálculos1!P22</f>
        <v>0</v>
      </c>
      <c r="AF22" s="42">
        <f t="shared" si="13"/>
        <v>0</v>
      </c>
      <c r="AH22" s="55">
        <v>0.9</v>
      </c>
      <c r="AI22" s="33">
        <f>COUNTIF($AD$2:$AD$79,"=0,9")</f>
        <v>9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"/>
        <v>44.25</v>
      </c>
      <c r="E23" s="33">
        <v>38</v>
      </c>
      <c r="F23" s="51">
        <f t="shared" si="2"/>
        <v>0.85875706214689262</v>
      </c>
      <c r="G23" s="33">
        <v>48</v>
      </c>
      <c r="H23" s="51">
        <f t="shared" si="3"/>
        <v>1.0847457627118644</v>
      </c>
      <c r="I23" s="33">
        <v>48</v>
      </c>
      <c r="J23" s="51">
        <f t="shared" si="4"/>
        <v>1.0847457627118644</v>
      </c>
      <c r="K23" s="33">
        <v>47</v>
      </c>
      <c r="L23" s="51">
        <f t="shared" si="5"/>
        <v>1.0621468926553672</v>
      </c>
      <c r="M23" s="33">
        <v>47</v>
      </c>
      <c r="N23" s="51">
        <f t="shared" si="6"/>
        <v>1.0621468926553672</v>
      </c>
      <c r="O23" s="33">
        <v>46</v>
      </c>
      <c r="P23" s="51">
        <f t="shared" si="7"/>
        <v>1.03954802259887</v>
      </c>
      <c r="Q23" s="33">
        <v>37</v>
      </c>
      <c r="R23" s="51">
        <f t="shared" si="8"/>
        <v>0.83615819209039544</v>
      </c>
      <c r="S23" s="33">
        <v>44</v>
      </c>
      <c r="T23" s="51">
        <f t="shared" si="9"/>
        <v>0.99435028248587576</v>
      </c>
      <c r="U23" s="33">
        <v>54</v>
      </c>
      <c r="V23" s="51">
        <f t="shared" si="10"/>
        <v>1.2203389830508475</v>
      </c>
      <c r="W23" s="33">
        <v>43</v>
      </c>
      <c r="X23" s="51">
        <f t="shared" si="11"/>
        <v>0.97175141242937857</v>
      </c>
      <c r="Z23" s="33">
        <v>33</v>
      </c>
      <c r="AA23" s="73">
        <f t="shared" si="0"/>
        <v>0.74576271186440679</v>
      </c>
      <c r="AC23" s="41">
        <f>cálculos1!O23</f>
        <v>8</v>
      </c>
      <c r="AD23" s="42">
        <f t="shared" si="12"/>
        <v>0.8</v>
      </c>
      <c r="AE23" s="41">
        <f>cálculos1!P23</f>
        <v>4</v>
      </c>
      <c r="AF23" s="42">
        <f t="shared" si="13"/>
        <v>1</v>
      </c>
      <c r="AH23" s="55">
        <v>1</v>
      </c>
      <c r="AI23" s="33">
        <f>COUNTIF($AD$2:$AD$79,"=1,0")</f>
        <v>5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"/>
        <v>332.25</v>
      </c>
      <c r="E24" s="33">
        <v>57</v>
      </c>
      <c r="F24" s="51">
        <f t="shared" si="2"/>
        <v>0.17155756207674944</v>
      </c>
      <c r="G24" s="33">
        <v>319</v>
      </c>
      <c r="H24" s="51">
        <f t="shared" si="3"/>
        <v>0.96012039127163284</v>
      </c>
      <c r="I24" s="33">
        <v>319</v>
      </c>
      <c r="J24" s="51">
        <f t="shared" si="4"/>
        <v>0.96012039127163284</v>
      </c>
      <c r="K24" s="33">
        <v>320</v>
      </c>
      <c r="L24" s="51">
        <f t="shared" si="5"/>
        <v>0.96313017306245297</v>
      </c>
      <c r="M24" s="33">
        <v>318</v>
      </c>
      <c r="N24" s="51">
        <f t="shared" si="6"/>
        <v>0.95711060948081261</v>
      </c>
      <c r="O24" s="33">
        <v>305</v>
      </c>
      <c r="P24" s="51">
        <f t="shared" si="7"/>
        <v>0.91798344620015049</v>
      </c>
      <c r="Q24" s="33">
        <v>306</v>
      </c>
      <c r="R24" s="51">
        <f t="shared" si="8"/>
        <v>0.92099322799097061</v>
      </c>
      <c r="S24" s="33">
        <v>306</v>
      </c>
      <c r="T24" s="51">
        <f t="shared" si="9"/>
        <v>0.92099322799097061</v>
      </c>
      <c r="U24" s="33">
        <v>312</v>
      </c>
      <c r="V24" s="51">
        <f t="shared" si="10"/>
        <v>0.93905191873589167</v>
      </c>
      <c r="W24" s="33">
        <v>286</v>
      </c>
      <c r="X24" s="51">
        <f t="shared" si="11"/>
        <v>0.86079759217456731</v>
      </c>
      <c r="Z24" s="33">
        <v>25</v>
      </c>
      <c r="AA24" s="73">
        <f t="shared" si="0"/>
        <v>7.5244544770504143E-2</v>
      </c>
      <c r="AC24" s="41">
        <f>cálculos1!O24</f>
        <v>4</v>
      </c>
      <c r="AD24" s="42">
        <f t="shared" si="12"/>
        <v>0.4</v>
      </c>
      <c r="AE24" s="41">
        <f>cálculos1!P24</f>
        <v>3</v>
      </c>
      <c r="AF24" s="42">
        <f t="shared" si="13"/>
        <v>0.75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"/>
        <v>64.5</v>
      </c>
      <c r="E25" s="33">
        <v>51</v>
      </c>
      <c r="F25" s="51">
        <f t="shared" si="2"/>
        <v>0.79069767441860461</v>
      </c>
      <c r="G25" s="33">
        <v>63</v>
      </c>
      <c r="H25" s="51">
        <f t="shared" si="3"/>
        <v>0.97674418604651159</v>
      </c>
      <c r="I25" s="33">
        <v>63</v>
      </c>
      <c r="J25" s="51">
        <f t="shared" si="4"/>
        <v>0.97674418604651159</v>
      </c>
      <c r="K25" s="33">
        <v>75</v>
      </c>
      <c r="L25" s="51">
        <f t="shared" si="5"/>
        <v>1.1627906976744187</v>
      </c>
      <c r="M25" s="33">
        <v>73</v>
      </c>
      <c r="N25" s="51">
        <f t="shared" si="6"/>
        <v>1.1317829457364341</v>
      </c>
      <c r="O25" s="33">
        <v>73</v>
      </c>
      <c r="P25" s="51">
        <f t="shared" si="7"/>
        <v>1.1317829457364341</v>
      </c>
      <c r="Q25" s="33">
        <v>53</v>
      </c>
      <c r="R25" s="51">
        <f t="shared" si="8"/>
        <v>0.82170542635658916</v>
      </c>
      <c r="S25" s="33">
        <v>60</v>
      </c>
      <c r="T25" s="51">
        <f t="shared" si="9"/>
        <v>0.93023255813953487</v>
      </c>
      <c r="U25" s="33">
        <v>63</v>
      </c>
      <c r="V25" s="51">
        <f t="shared" si="10"/>
        <v>0.97674418604651159</v>
      </c>
      <c r="W25" s="33">
        <v>58</v>
      </c>
      <c r="X25" s="51">
        <f t="shared" si="11"/>
        <v>0.89922480620155043</v>
      </c>
      <c r="Z25" s="33">
        <v>34</v>
      </c>
      <c r="AA25" s="73">
        <f t="shared" si="0"/>
        <v>0.52713178294573648</v>
      </c>
      <c r="AC25" s="41">
        <f>cálculos1!O25</f>
        <v>6</v>
      </c>
      <c r="AD25" s="42">
        <f t="shared" si="12"/>
        <v>0.60000000000000009</v>
      </c>
      <c r="AE25" s="41">
        <f>cálculos1!P25</f>
        <v>4</v>
      </c>
      <c r="AF25" s="42">
        <f t="shared" si="13"/>
        <v>1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"/>
        <v>194.25</v>
      </c>
      <c r="E26" s="33">
        <v>109</v>
      </c>
      <c r="F26" s="51">
        <f t="shared" si="2"/>
        <v>0.56113256113256116</v>
      </c>
      <c r="G26" s="33">
        <v>190</v>
      </c>
      <c r="H26" s="51">
        <f t="shared" si="3"/>
        <v>0.97812097812097809</v>
      </c>
      <c r="I26" s="33">
        <v>189</v>
      </c>
      <c r="J26" s="51">
        <f t="shared" si="4"/>
        <v>0.97297297297297303</v>
      </c>
      <c r="K26" s="33">
        <v>191</v>
      </c>
      <c r="L26" s="51">
        <f t="shared" si="5"/>
        <v>0.98326898326898327</v>
      </c>
      <c r="M26" s="33">
        <v>186</v>
      </c>
      <c r="N26" s="51">
        <f t="shared" si="6"/>
        <v>0.9575289575289575</v>
      </c>
      <c r="O26" s="33">
        <v>190</v>
      </c>
      <c r="P26" s="51">
        <f t="shared" si="7"/>
        <v>0.97812097812097809</v>
      </c>
      <c r="Q26" s="33">
        <v>177</v>
      </c>
      <c r="R26" s="51">
        <f t="shared" si="8"/>
        <v>0.91119691119691115</v>
      </c>
      <c r="S26" s="33">
        <v>156</v>
      </c>
      <c r="T26" s="51">
        <f t="shared" si="9"/>
        <v>0.80308880308880304</v>
      </c>
      <c r="U26" s="33">
        <v>179</v>
      </c>
      <c r="V26" s="51">
        <f t="shared" si="10"/>
        <v>0.9214929214929215</v>
      </c>
      <c r="W26" s="33">
        <v>156</v>
      </c>
      <c r="X26" s="51">
        <f t="shared" si="11"/>
        <v>0.80308880308880304</v>
      </c>
      <c r="Z26" s="33">
        <v>63</v>
      </c>
      <c r="AA26" s="73">
        <f t="shared" si="0"/>
        <v>0.32432432432432434</v>
      </c>
      <c r="AC26" s="41">
        <f>cálculos1!O26</f>
        <v>5</v>
      </c>
      <c r="AD26" s="42">
        <f t="shared" si="12"/>
        <v>0.5</v>
      </c>
      <c r="AE26" s="41">
        <f>cálculos1!P26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"/>
        <v>203.25</v>
      </c>
      <c r="E27" s="33">
        <v>99</v>
      </c>
      <c r="F27" s="51">
        <f t="shared" si="2"/>
        <v>0.4870848708487085</v>
      </c>
      <c r="G27" s="33">
        <v>162</v>
      </c>
      <c r="H27" s="51">
        <f t="shared" si="3"/>
        <v>0.79704797047970477</v>
      </c>
      <c r="I27" s="33">
        <v>165</v>
      </c>
      <c r="J27" s="51">
        <f t="shared" si="4"/>
        <v>0.81180811808118081</v>
      </c>
      <c r="K27" s="33">
        <v>174</v>
      </c>
      <c r="L27" s="51">
        <f t="shared" si="5"/>
        <v>0.85608856088560881</v>
      </c>
      <c r="M27" s="33">
        <v>173</v>
      </c>
      <c r="N27" s="51">
        <f t="shared" si="6"/>
        <v>0.85116851168511687</v>
      </c>
      <c r="O27" s="33">
        <v>171</v>
      </c>
      <c r="P27" s="51">
        <f t="shared" si="7"/>
        <v>0.84132841328413288</v>
      </c>
      <c r="Q27" s="33">
        <v>146</v>
      </c>
      <c r="R27" s="51">
        <f t="shared" si="8"/>
        <v>0.71832718327183276</v>
      </c>
      <c r="S27" s="33">
        <v>165</v>
      </c>
      <c r="T27" s="51">
        <f t="shared" si="9"/>
        <v>0.81180811808118081</v>
      </c>
      <c r="U27" s="33">
        <v>194</v>
      </c>
      <c r="V27" s="51">
        <f t="shared" si="10"/>
        <v>0.9544895448954489</v>
      </c>
      <c r="W27" s="33">
        <v>166</v>
      </c>
      <c r="X27" s="51">
        <f t="shared" si="11"/>
        <v>0.81672816728167286</v>
      </c>
      <c r="Z27" s="33">
        <v>23</v>
      </c>
      <c r="AA27" s="73">
        <f t="shared" si="0"/>
        <v>0.11316113161131611</v>
      </c>
      <c r="AC27" s="41">
        <f>cálculos1!O27</f>
        <v>1</v>
      </c>
      <c r="AD27" s="42">
        <f t="shared" si="12"/>
        <v>0.1</v>
      </c>
      <c r="AE27" s="41">
        <f>cálculos1!P27</f>
        <v>1</v>
      </c>
      <c r="AF27" s="42">
        <f t="shared" si="13"/>
        <v>0.25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"/>
        <v>96</v>
      </c>
      <c r="E28" s="33">
        <v>41</v>
      </c>
      <c r="F28" s="51">
        <f t="shared" si="2"/>
        <v>0.42708333333333331</v>
      </c>
      <c r="G28" s="33">
        <v>95</v>
      </c>
      <c r="H28" s="51">
        <f t="shared" si="3"/>
        <v>0.98958333333333337</v>
      </c>
      <c r="I28" s="33">
        <v>94</v>
      </c>
      <c r="J28" s="51">
        <f t="shared" si="4"/>
        <v>0.97916666666666663</v>
      </c>
      <c r="K28" s="33">
        <v>96</v>
      </c>
      <c r="L28" s="51">
        <f t="shared" si="5"/>
        <v>1</v>
      </c>
      <c r="M28" s="33">
        <v>100</v>
      </c>
      <c r="N28" s="51">
        <f t="shared" si="6"/>
        <v>1.0416666666666667</v>
      </c>
      <c r="O28" s="33">
        <v>91</v>
      </c>
      <c r="P28" s="51">
        <f t="shared" si="7"/>
        <v>0.94791666666666663</v>
      </c>
      <c r="Q28" s="33">
        <v>93</v>
      </c>
      <c r="R28" s="51">
        <f t="shared" si="8"/>
        <v>0.96875</v>
      </c>
      <c r="S28" s="33">
        <v>123</v>
      </c>
      <c r="T28" s="51">
        <f t="shared" si="9"/>
        <v>1.28125</v>
      </c>
      <c r="U28" s="33">
        <v>120</v>
      </c>
      <c r="V28" s="51">
        <f t="shared" si="10"/>
        <v>1.25</v>
      </c>
      <c r="W28" s="33">
        <v>113</v>
      </c>
      <c r="X28" s="51">
        <f t="shared" si="11"/>
        <v>1.1770833333333333</v>
      </c>
      <c r="Z28" s="33">
        <v>10</v>
      </c>
      <c r="AA28" s="73">
        <f t="shared" si="0"/>
        <v>0.10416666666666667</v>
      </c>
      <c r="AC28" s="41">
        <f>cálculos1!O28</f>
        <v>8</v>
      </c>
      <c r="AD28" s="42">
        <f t="shared" si="12"/>
        <v>0.8</v>
      </c>
      <c r="AE28" s="41">
        <f>cálculos1!P28</f>
        <v>4</v>
      </c>
      <c r="AF28" s="42">
        <f t="shared" si="13"/>
        <v>1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"/>
        <v>321.75</v>
      </c>
      <c r="E29" s="33">
        <v>188</v>
      </c>
      <c r="F29" s="51">
        <f t="shared" si="2"/>
        <v>0.58430458430458432</v>
      </c>
      <c r="G29" s="33">
        <v>291</v>
      </c>
      <c r="H29" s="51">
        <f t="shared" si="3"/>
        <v>0.90442890442890445</v>
      </c>
      <c r="I29" s="33">
        <v>290</v>
      </c>
      <c r="J29" s="51">
        <f t="shared" si="4"/>
        <v>0.90132090132090137</v>
      </c>
      <c r="K29" s="33">
        <v>300</v>
      </c>
      <c r="L29" s="51">
        <f t="shared" si="5"/>
        <v>0.93240093240093236</v>
      </c>
      <c r="M29" s="33">
        <v>294</v>
      </c>
      <c r="N29" s="51">
        <f t="shared" si="6"/>
        <v>0.91375291375291379</v>
      </c>
      <c r="O29" s="33">
        <v>305</v>
      </c>
      <c r="P29" s="51">
        <f t="shared" si="7"/>
        <v>0.94794094794094796</v>
      </c>
      <c r="Q29" s="33">
        <v>258</v>
      </c>
      <c r="R29" s="51">
        <f t="shared" si="8"/>
        <v>0.80186480186480191</v>
      </c>
      <c r="S29" s="33">
        <v>248</v>
      </c>
      <c r="T29" s="51">
        <f t="shared" si="9"/>
        <v>0.77078477078477081</v>
      </c>
      <c r="U29" s="33">
        <v>260</v>
      </c>
      <c r="V29" s="51">
        <f t="shared" si="10"/>
        <v>0.80808080808080807</v>
      </c>
      <c r="W29" s="33">
        <v>240</v>
      </c>
      <c r="X29" s="51">
        <f t="shared" si="11"/>
        <v>0.74592074592074598</v>
      </c>
      <c r="Z29" s="33">
        <v>171</v>
      </c>
      <c r="AA29" s="73">
        <f t="shared" si="0"/>
        <v>0.53146853146853146</v>
      </c>
      <c r="AC29" s="41">
        <f>cálculos1!O29</f>
        <v>1</v>
      </c>
      <c r="AD29" s="42">
        <f t="shared" si="12"/>
        <v>0.1</v>
      </c>
      <c r="AE29" s="41">
        <f>cálculos1!P29</f>
        <v>0</v>
      </c>
      <c r="AF29" s="42">
        <f t="shared" si="13"/>
        <v>0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"/>
        <v>1365</v>
      </c>
      <c r="E30" s="33">
        <v>1135</v>
      </c>
      <c r="F30" s="51">
        <f t="shared" si="2"/>
        <v>0.83150183150183155</v>
      </c>
      <c r="G30" s="33">
        <v>1090</v>
      </c>
      <c r="H30" s="51">
        <f t="shared" si="3"/>
        <v>0.79853479853479858</v>
      </c>
      <c r="I30" s="33">
        <v>1089</v>
      </c>
      <c r="J30" s="51">
        <f t="shared" si="4"/>
        <v>0.79780219780219785</v>
      </c>
      <c r="K30" s="33">
        <v>1204</v>
      </c>
      <c r="L30" s="51">
        <f t="shared" si="5"/>
        <v>0.88205128205128203</v>
      </c>
      <c r="M30" s="33">
        <v>1163</v>
      </c>
      <c r="N30" s="51">
        <f t="shared" si="6"/>
        <v>0.85201465201465199</v>
      </c>
      <c r="O30" s="33">
        <v>1071</v>
      </c>
      <c r="P30" s="51">
        <f t="shared" si="7"/>
        <v>0.7846153846153846</v>
      </c>
      <c r="Q30" s="33">
        <v>871</v>
      </c>
      <c r="R30" s="51">
        <f t="shared" si="8"/>
        <v>0.63809523809523805</v>
      </c>
      <c r="S30" s="33">
        <v>1174</v>
      </c>
      <c r="T30" s="51">
        <f t="shared" si="9"/>
        <v>0.86007326007326013</v>
      </c>
      <c r="U30" s="33">
        <v>1140</v>
      </c>
      <c r="V30" s="51">
        <f t="shared" si="10"/>
        <v>0.8351648351648352</v>
      </c>
      <c r="W30" s="33">
        <v>1061</v>
      </c>
      <c r="X30" s="51">
        <f t="shared" si="11"/>
        <v>0.7772893772893773</v>
      </c>
      <c r="Z30" s="33">
        <v>126</v>
      </c>
      <c r="AA30" s="73">
        <f t="shared" si="0"/>
        <v>9.2307692307692313E-2</v>
      </c>
      <c r="AC30" s="41">
        <f>cálculos1!O30</f>
        <v>0</v>
      </c>
      <c r="AD30" s="42">
        <f t="shared" si="12"/>
        <v>0</v>
      </c>
      <c r="AE30" s="41">
        <f>cálculos1!P30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"/>
        <v>276</v>
      </c>
      <c r="E31" s="33">
        <v>253</v>
      </c>
      <c r="F31" s="51">
        <f t="shared" si="2"/>
        <v>0.91666666666666663</v>
      </c>
      <c r="G31" s="33">
        <v>291</v>
      </c>
      <c r="H31" s="51">
        <f t="shared" si="3"/>
        <v>1.0543478260869565</v>
      </c>
      <c r="I31" s="33">
        <v>287</v>
      </c>
      <c r="J31" s="51">
        <f t="shared" si="4"/>
        <v>1.0398550724637681</v>
      </c>
      <c r="K31" s="33">
        <v>304</v>
      </c>
      <c r="L31" s="51">
        <f t="shared" si="5"/>
        <v>1.1014492753623188</v>
      </c>
      <c r="M31" s="33">
        <v>298</v>
      </c>
      <c r="N31" s="51">
        <f t="shared" si="6"/>
        <v>1.0797101449275361</v>
      </c>
      <c r="O31" s="33">
        <v>294</v>
      </c>
      <c r="P31" s="51">
        <f t="shared" si="7"/>
        <v>1.0652173913043479</v>
      </c>
      <c r="Q31" s="33">
        <v>278</v>
      </c>
      <c r="R31" s="51">
        <f t="shared" si="8"/>
        <v>1.0072463768115942</v>
      </c>
      <c r="S31" s="33">
        <v>290</v>
      </c>
      <c r="T31" s="51">
        <f t="shared" si="9"/>
        <v>1.0507246376811594</v>
      </c>
      <c r="U31" s="33">
        <v>305</v>
      </c>
      <c r="V31" s="51">
        <f t="shared" si="10"/>
        <v>1.105072463768116</v>
      </c>
      <c r="W31" s="33">
        <v>289</v>
      </c>
      <c r="X31" s="51">
        <f t="shared" si="11"/>
        <v>1.0471014492753623</v>
      </c>
      <c r="Z31" s="33">
        <v>65</v>
      </c>
      <c r="AA31" s="73">
        <f t="shared" si="0"/>
        <v>0.23550724637681159</v>
      </c>
      <c r="AC31" s="41">
        <f>cálculos1!O31</f>
        <v>10</v>
      </c>
      <c r="AD31" s="42">
        <f t="shared" si="12"/>
        <v>1</v>
      </c>
      <c r="AE31" s="41">
        <f>cálculos1!P31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"/>
        <v>110.25</v>
      </c>
      <c r="E32" s="33">
        <v>82</v>
      </c>
      <c r="F32" s="51">
        <f t="shared" si="2"/>
        <v>0.74376417233560088</v>
      </c>
      <c r="G32" s="33">
        <v>90</v>
      </c>
      <c r="H32" s="51">
        <f t="shared" si="3"/>
        <v>0.81632653061224492</v>
      </c>
      <c r="I32" s="33">
        <v>90</v>
      </c>
      <c r="J32" s="51">
        <f t="shared" si="4"/>
        <v>0.81632653061224492</v>
      </c>
      <c r="K32" s="33">
        <v>97</v>
      </c>
      <c r="L32" s="51">
        <f t="shared" si="5"/>
        <v>0.8798185941043084</v>
      </c>
      <c r="M32" s="33">
        <v>97</v>
      </c>
      <c r="N32" s="51">
        <f t="shared" si="6"/>
        <v>0.8798185941043084</v>
      </c>
      <c r="O32" s="33">
        <v>97</v>
      </c>
      <c r="P32" s="51">
        <f t="shared" si="7"/>
        <v>0.8798185941043084</v>
      </c>
      <c r="Q32" s="33">
        <v>83</v>
      </c>
      <c r="R32" s="51">
        <f t="shared" si="8"/>
        <v>0.75283446712018143</v>
      </c>
      <c r="S32" s="33">
        <v>103</v>
      </c>
      <c r="T32" s="51">
        <f t="shared" si="9"/>
        <v>0.93424036281179135</v>
      </c>
      <c r="U32" s="33">
        <v>110</v>
      </c>
      <c r="V32" s="51">
        <f t="shared" si="10"/>
        <v>0.99773242630385484</v>
      </c>
      <c r="W32" s="33">
        <v>101</v>
      </c>
      <c r="X32" s="51">
        <f t="shared" si="11"/>
        <v>0.91609977324263037</v>
      </c>
      <c r="Z32" s="33">
        <v>76</v>
      </c>
      <c r="AA32" s="73">
        <f t="shared" si="0"/>
        <v>0.68934240362811794</v>
      </c>
      <c r="AC32" s="41">
        <f>cálculos1!O32</f>
        <v>1</v>
      </c>
      <c r="AD32" s="42">
        <f t="shared" si="12"/>
        <v>0.1</v>
      </c>
      <c r="AE32" s="41">
        <f>cálculos1!P32</f>
        <v>1</v>
      </c>
      <c r="AF32" s="42">
        <f t="shared" si="13"/>
        <v>0.25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"/>
        <v>97.5</v>
      </c>
      <c r="E33" s="33">
        <v>65</v>
      </c>
      <c r="F33" s="51">
        <f t="shared" si="2"/>
        <v>0.66666666666666663</v>
      </c>
      <c r="G33" s="33">
        <v>77</v>
      </c>
      <c r="H33" s="51">
        <f t="shared" si="3"/>
        <v>0.78974358974358971</v>
      </c>
      <c r="I33" s="33">
        <v>80</v>
      </c>
      <c r="J33" s="51">
        <f t="shared" si="4"/>
        <v>0.82051282051282048</v>
      </c>
      <c r="K33" s="33">
        <v>96</v>
      </c>
      <c r="L33" s="51">
        <f t="shared" si="5"/>
        <v>0.98461538461538467</v>
      </c>
      <c r="M33" s="33">
        <v>95</v>
      </c>
      <c r="N33" s="51">
        <f t="shared" si="6"/>
        <v>0.97435897435897434</v>
      </c>
      <c r="O33" s="33">
        <v>88</v>
      </c>
      <c r="P33" s="51">
        <f t="shared" si="7"/>
        <v>0.90256410256410258</v>
      </c>
      <c r="Q33" s="33">
        <v>79</v>
      </c>
      <c r="R33" s="51">
        <f t="shared" si="8"/>
        <v>0.81025641025641026</v>
      </c>
      <c r="S33" s="33">
        <v>97</v>
      </c>
      <c r="T33" s="51">
        <f t="shared" si="9"/>
        <v>0.99487179487179489</v>
      </c>
      <c r="U33" s="33">
        <v>91</v>
      </c>
      <c r="V33" s="51">
        <f t="shared" si="10"/>
        <v>0.93333333333333335</v>
      </c>
      <c r="W33" s="33">
        <v>102</v>
      </c>
      <c r="X33" s="51">
        <f t="shared" si="11"/>
        <v>1.0461538461538462</v>
      </c>
      <c r="Z33" s="33">
        <v>18</v>
      </c>
      <c r="AA33" s="73">
        <f t="shared" si="0"/>
        <v>0.18461538461538463</v>
      </c>
      <c r="AC33" s="41">
        <f>cálculos1!O33</f>
        <v>4</v>
      </c>
      <c r="AD33" s="42">
        <f t="shared" si="12"/>
        <v>0.4</v>
      </c>
      <c r="AE33" s="41">
        <f>cálculos1!P33</f>
        <v>1</v>
      </c>
      <c r="AF33" s="42">
        <f t="shared" si="13"/>
        <v>0.25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"/>
        <v>88.5</v>
      </c>
      <c r="E34" s="33">
        <v>56</v>
      </c>
      <c r="F34" s="51">
        <f t="shared" si="2"/>
        <v>0.63276836158192096</v>
      </c>
      <c r="G34" s="33">
        <v>87</v>
      </c>
      <c r="H34" s="51">
        <f t="shared" si="3"/>
        <v>0.98305084745762716</v>
      </c>
      <c r="I34" s="33">
        <v>86</v>
      </c>
      <c r="J34" s="51">
        <f t="shared" si="4"/>
        <v>0.97175141242937857</v>
      </c>
      <c r="K34" s="33">
        <v>101</v>
      </c>
      <c r="L34" s="51">
        <f t="shared" si="5"/>
        <v>1.1412429378531073</v>
      </c>
      <c r="M34" s="33">
        <v>104</v>
      </c>
      <c r="N34" s="51">
        <f t="shared" si="6"/>
        <v>1.1751412429378532</v>
      </c>
      <c r="O34" s="33">
        <v>99</v>
      </c>
      <c r="P34" s="51">
        <f t="shared" si="7"/>
        <v>1.1186440677966101</v>
      </c>
      <c r="Q34" s="33">
        <v>95</v>
      </c>
      <c r="R34" s="51">
        <f t="shared" si="8"/>
        <v>1.0734463276836159</v>
      </c>
      <c r="S34" s="33">
        <v>101</v>
      </c>
      <c r="T34" s="51">
        <f t="shared" si="9"/>
        <v>1.1412429378531073</v>
      </c>
      <c r="U34" s="33">
        <v>97</v>
      </c>
      <c r="V34" s="51">
        <f t="shared" si="10"/>
        <v>1.0960451977401129</v>
      </c>
      <c r="W34" s="33">
        <v>88</v>
      </c>
      <c r="X34" s="51">
        <f t="shared" si="11"/>
        <v>0.99435028248587576</v>
      </c>
      <c r="Z34" s="33">
        <v>34</v>
      </c>
      <c r="AA34" s="73">
        <f t="shared" si="0"/>
        <v>0.38418079096045199</v>
      </c>
      <c r="AC34" s="41">
        <f>cálculos1!O34</f>
        <v>9</v>
      </c>
      <c r="AD34" s="42">
        <f t="shared" si="12"/>
        <v>0.9</v>
      </c>
      <c r="AE34" s="41">
        <f>cálculos1!P34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"/>
        <v>134.25</v>
      </c>
      <c r="E35" s="33">
        <v>124</v>
      </c>
      <c r="F35" s="51">
        <f t="shared" si="2"/>
        <v>0.92364990689013038</v>
      </c>
      <c r="G35" s="33">
        <v>133</v>
      </c>
      <c r="H35" s="51">
        <f t="shared" si="3"/>
        <v>0.9906890130353817</v>
      </c>
      <c r="I35" s="33">
        <v>130</v>
      </c>
      <c r="J35" s="51">
        <f t="shared" si="4"/>
        <v>0.96834264432029793</v>
      </c>
      <c r="K35" s="33">
        <v>152</v>
      </c>
      <c r="L35" s="51">
        <f t="shared" si="5"/>
        <v>1.1322160148975791</v>
      </c>
      <c r="M35" s="33">
        <v>145</v>
      </c>
      <c r="N35" s="51">
        <f t="shared" si="6"/>
        <v>1.0800744878957169</v>
      </c>
      <c r="O35" s="33">
        <v>129</v>
      </c>
      <c r="P35" s="51">
        <f t="shared" si="7"/>
        <v>0.96089385474860334</v>
      </c>
      <c r="Q35" s="33">
        <v>141</v>
      </c>
      <c r="R35" s="51">
        <f t="shared" si="8"/>
        <v>1.0502793296089385</v>
      </c>
      <c r="S35" s="33">
        <v>152</v>
      </c>
      <c r="T35" s="51">
        <f t="shared" si="9"/>
        <v>1.1322160148975791</v>
      </c>
      <c r="U35" s="33">
        <v>128</v>
      </c>
      <c r="V35" s="51">
        <f t="shared" si="10"/>
        <v>0.95344506517690875</v>
      </c>
      <c r="W35" s="33">
        <v>142</v>
      </c>
      <c r="X35" s="51">
        <f t="shared" si="11"/>
        <v>1.0577281191806331</v>
      </c>
      <c r="Z35" s="33">
        <v>50</v>
      </c>
      <c r="AA35" s="73">
        <f t="shared" si="0"/>
        <v>0.37243947858472998</v>
      </c>
      <c r="AC35" s="41">
        <f>cálculos1!O35</f>
        <v>10</v>
      </c>
      <c r="AD35" s="42">
        <f t="shared" si="12"/>
        <v>1</v>
      </c>
      <c r="AE35" s="41">
        <f>cálculos1!P35</f>
        <v>4</v>
      </c>
      <c r="AF35" s="42">
        <f t="shared" si="13"/>
        <v>1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"/>
        <v>106.5</v>
      </c>
      <c r="E36" s="33">
        <v>92</v>
      </c>
      <c r="F36" s="51">
        <f t="shared" si="2"/>
        <v>0.863849765258216</v>
      </c>
      <c r="G36" s="33">
        <v>114</v>
      </c>
      <c r="H36" s="51">
        <f t="shared" si="3"/>
        <v>1.0704225352112675</v>
      </c>
      <c r="I36" s="33">
        <v>114</v>
      </c>
      <c r="J36" s="51">
        <f t="shared" si="4"/>
        <v>1.0704225352112675</v>
      </c>
      <c r="K36" s="33">
        <v>110</v>
      </c>
      <c r="L36" s="51">
        <f t="shared" si="5"/>
        <v>1.0328638497652582</v>
      </c>
      <c r="M36" s="33">
        <v>111</v>
      </c>
      <c r="N36" s="51">
        <f t="shared" si="6"/>
        <v>1.0422535211267605</v>
      </c>
      <c r="O36" s="33">
        <v>113</v>
      </c>
      <c r="P36" s="51">
        <f t="shared" si="7"/>
        <v>1.0610328638497653</v>
      </c>
      <c r="Q36" s="33">
        <v>106</v>
      </c>
      <c r="R36" s="51">
        <f t="shared" si="8"/>
        <v>0.99530516431924887</v>
      </c>
      <c r="S36" s="33">
        <v>102</v>
      </c>
      <c r="T36" s="51">
        <f t="shared" si="9"/>
        <v>0.95774647887323938</v>
      </c>
      <c r="U36" s="33">
        <v>116</v>
      </c>
      <c r="V36" s="51">
        <f t="shared" si="10"/>
        <v>1.0892018779342723</v>
      </c>
      <c r="W36" s="33">
        <v>101</v>
      </c>
      <c r="X36" s="51">
        <f t="shared" si="11"/>
        <v>0.94835680751173712</v>
      </c>
      <c r="Z36" s="33">
        <v>11</v>
      </c>
      <c r="AA36" s="73">
        <f t="shared" si="0"/>
        <v>0.10328638497652583</v>
      </c>
      <c r="AC36" s="41">
        <f>cálculos1!O36</f>
        <v>8</v>
      </c>
      <c r="AD36" s="42">
        <f t="shared" si="12"/>
        <v>0.8</v>
      </c>
      <c r="AE36" s="41">
        <f>cálculos1!P36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"/>
        <v>417</v>
      </c>
      <c r="E37" s="33">
        <v>228</v>
      </c>
      <c r="F37" s="51">
        <f t="shared" si="2"/>
        <v>0.5467625899280576</v>
      </c>
      <c r="G37" s="33">
        <v>349</v>
      </c>
      <c r="H37" s="51">
        <f t="shared" si="3"/>
        <v>0.83693045563549162</v>
      </c>
      <c r="I37" s="33">
        <v>331</v>
      </c>
      <c r="J37" s="51">
        <f t="shared" si="4"/>
        <v>0.79376498800959228</v>
      </c>
      <c r="K37" s="33">
        <v>362</v>
      </c>
      <c r="L37" s="51">
        <f t="shared" si="5"/>
        <v>0.86810551558753002</v>
      </c>
      <c r="M37" s="33">
        <v>357</v>
      </c>
      <c r="N37" s="51">
        <f t="shared" si="6"/>
        <v>0.85611510791366907</v>
      </c>
      <c r="O37" s="33">
        <v>334</v>
      </c>
      <c r="P37" s="51">
        <f t="shared" si="7"/>
        <v>0.80095923261390889</v>
      </c>
      <c r="Q37" s="33">
        <v>265</v>
      </c>
      <c r="R37" s="51">
        <f t="shared" si="8"/>
        <v>0.63549160671462834</v>
      </c>
      <c r="S37" s="33">
        <v>305</v>
      </c>
      <c r="T37" s="51">
        <f t="shared" si="9"/>
        <v>0.73141486810551559</v>
      </c>
      <c r="U37" s="33">
        <v>335</v>
      </c>
      <c r="V37" s="51">
        <f t="shared" si="10"/>
        <v>0.80335731414868106</v>
      </c>
      <c r="W37" s="33">
        <v>264</v>
      </c>
      <c r="X37" s="51">
        <f t="shared" si="11"/>
        <v>0.63309352517985606</v>
      </c>
      <c r="Z37" s="33">
        <v>27</v>
      </c>
      <c r="AA37" s="73">
        <f t="shared" si="0"/>
        <v>6.4748201438848921E-2</v>
      </c>
      <c r="AC37" s="41">
        <f>cálculos1!O37</f>
        <v>0</v>
      </c>
      <c r="AD37" s="42">
        <f t="shared" si="12"/>
        <v>0</v>
      </c>
      <c r="AE37" s="41">
        <f>cálculos1!P37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"/>
        <v>78</v>
      </c>
      <c r="E38" s="33">
        <v>80</v>
      </c>
      <c r="F38" s="51">
        <f t="shared" si="2"/>
        <v>1.0256410256410255</v>
      </c>
      <c r="G38" s="33">
        <v>79</v>
      </c>
      <c r="H38" s="51">
        <f t="shared" si="3"/>
        <v>1.0128205128205128</v>
      </c>
      <c r="I38" s="33">
        <v>79</v>
      </c>
      <c r="J38" s="51">
        <f t="shared" si="4"/>
        <v>1.0128205128205128</v>
      </c>
      <c r="K38" s="33">
        <v>89</v>
      </c>
      <c r="L38" s="51">
        <f t="shared" si="5"/>
        <v>1.141025641025641</v>
      </c>
      <c r="M38" s="33">
        <v>94</v>
      </c>
      <c r="N38" s="51">
        <f t="shared" si="6"/>
        <v>1.2051282051282051</v>
      </c>
      <c r="O38" s="33">
        <v>80</v>
      </c>
      <c r="P38" s="51">
        <f t="shared" si="7"/>
        <v>1.0256410256410255</v>
      </c>
      <c r="Q38" s="33">
        <v>78</v>
      </c>
      <c r="R38" s="51">
        <f t="shared" si="8"/>
        <v>1</v>
      </c>
      <c r="S38" s="33">
        <v>83</v>
      </c>
      <c r="T38" s="51">
        <f t="shared" si="9"/>
        <v>1.0641025641025641</v>
      </c>
      <c r="U38" s="33">
        <v>90</v>
      </c>
      <c r="V38" s="51">
        <f t="shared" si="10"/>
        <v>1.1538461538461537</v>
      </c>
      <c r="W38" s="33">
        <v>80</v>
      </c>
      <c r="X38" s="51">
        <f t="shared" si="11"/>
        <v>1.0256410256410255</v>
      </c>
      <c r="Z38" s="33">
        <v>0</v>
      </c>
      <c r="AA38" s="73">
        <f t="shared" si="0"/>
        <v>0</v>
      </c>
      <c r="AC38" s="41">
        <f>cálculos1!O38</f>
        <v>10</v>
      </c>
      <c r="AD38" s="42">
        <f t="shared" si="12"/>
        <v>1</v>
      </c>
      <c r="AE38" s="41">
        <f>cálculos1!P38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"/>
        <v>334.5</v>
      </c>
      <c r="E39" s="33">
        <v>284</v>
      </c>
      <c r="F39" s="51">
        <f t="shared" si="2"/>
        <v>0.8490284005979073</v>
      </c>
      <c r="G39" s="33">
        <v>282</v>
      </c>
      <c r="H39" s="51">
        <f t="shared" si="3"/>
        <v>0.84304932735426008</v>
      </c>
      <c r="I39" s="33">
        <v>283</v>
      </c>
      <c r="J39" s="51">
        <f t="shared" si="4"/>
        <v>0.84603886397608374</v>
      </c>
      <c r="K39" s="33">
        <v>300</v>
      </c>
      <c r="L39" s="51">
        <f t="shared" si="5"/>
        <v>0.89686098654708524</v>
      </c>
      <c r="M39" s="33">
        <v>294</v>
      </c>
      <c r="N39" s="51">
        <f t="shared" si="6"/>
        <v>0.87892376681614348</v>
      </c>
      <c r="O39" s="33">
        <v>299</v>
      </c>
      <c r="P39" s="51">
        <f t="shared" si="7"/>
        <v>0.89387144992526157</v>
      </c>
      <c r="Q39" s="33">
        <v>240</v>
      </c>
      <c r="R39" s="51">
        <f t="shared" si="8"/>
        <v>0.71748878923766812</v>
      </c>
      <c r="S39" s="33">
        <v>289</v>
      </c>
      <c r="T39" s="51">
        <f t="shared" si="9"/>
        <v>0.86397608370702539</v>
      </c>
      <c r="U39" s="33">
        <v>268</v>
      </c>
      <c r="V39" s="51">
        <f t="shared" si="10"/>
        <v>0.80119581464872947</v>
      </c>
      <c r="W39" s="33">
        <v>277</v>
      </c>
      <c r="X39" s="51">
        <f t="shared" si="11"/>
        <v>0.82810164424514199</v>
      </c>
      <c r="Z39" s="33">
        <v>57</v>
      </c>
      <c r="AA39" s="73">
        <f t="shared" si="0"/>
        <v>0.17040358744394618</v>
      </c>
      <c r="AC39" s="41">
        <f>cálculos1!O39</f>
        <v>0</v>
      </c>
      <c r="AD39" s="42">
        <f t="shared" si="12"/>
        <v>0</v>
      </c>
      <c r="AE39" s="41">
        <f>cálculos1!P39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"/>
        <v>341.25</v>
      </c>
      <c r="E40" s="33">
        <v>278</v>
      </c>
      <c r="F40" s="51">
        <f t="shared" si="2"/>
        <v>0.81465201465201464</v>
      </c>
      <c r="G40" s="33">
        <v>322</v>
      </c>
      <c r="H40" s="51">
        <f t="shared" si="3"/>
        <v>0.94358974358974357</v>
      </c>
      <c r="I40" s="33">
        <v>325</v>
      </c>
      <c r="J40" s="51">
        <f t="shared" si="4"/>
        <v>0.95238095238095233</v>
      </c>
      <c r="K40" s="33">
        <v>355</v>
      </c>
      <c r="L40" s="51">
        <f t="shared" si="5"/>
        <v>1.0402930402930404</v>
      </c>
      <c r="M40" s="33">
        <v>348</v>
      </c>
      <c r="N40" s="51">
        <f t="shared" si="6"/>
        <v>1.0197802197802197</v>
      </c>
      <c r="O40" s="33">
        <v>327</v>
      </c>
      <c r="P40" s="51">
        <f t="shared" si="7"/>
        <v>0.95824175824175828</v>
      </c>
      <c r="Q40" s="33">
        <v>286</v>
      </c>
      <c r="R40" s="51">
        <f t="shared" si="8"/>
        <v>0.83809523809523812</v>
      </c>
      <c r="S40" s="33">
        <v>360</v>
      </c>
      <c r="T40" s="51">
        <f t="shared" si="9"/>
        <v>1.054945054945055</v>
      </c>
      <c r="U40" s="33">
        <v>388</v>
      </c>
      <c r="V40" s="51">
        <f t="shared" si="10"/>
        <v>1.136996336996337</v>
      </c>
      <c r="W40" s="33">
        <v>327</v>
      </c>
      <c r="X40" s="51">
        <f t="shared" si="11"/>
        <v>0.95824175824175828</v>
      </c>
      <c r="Z40" s="33">
        <v>268</v>
      </c>
      <c r="AA40" s="73">
        <f t="shared" si="0"/>
        <v>0.78534798534798533</v>
      </c>
      <c r="AC40" s="41">
        <f>cálculos1!O40</f>
        <v>7</v>
      </c>
      <c r="AD40" s="42">
        <f t="shared" si="12"/>
        <v>0.70000000000000007</v>
      </c>
      <c r="AE40" s="41">
        <f>cálculos1!P40</f>
        <v>3</v>
      </c>
      <c r="AF40" s="42">
        <f t="shared" si="13"/>
        <v>0.75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"/>
        <v>112.5</v>
      </c>
      <c r="E41" s="33">
        <v>38</v>
      </c>
      <c r="F41" s="51">
        <f t="shared" si="2"/>
        <v>0.33777777777777779</v>
      </c>
      <c r="G41" s="33">
        <v>113</v>
      </c>
      <c r="H41" s="51">
        <f t="shared" si="3"/>
        <v>1.0044444444444445</v>
      </c>
      <c r="I41" s="33">
        <v>115</v>
      </c>
      <c r="J41" s="51">
        <f t="shared" si="4"/>
        <v>1.0222222222222221</v>
      </c>
      <c r="K41" s="33">
        <v>124</v>
      </c>
      <c r="L41" s="51">
        <f t="shared" si="5"/>
        <v>1.1022222222222222</v>
      </c>
      <c r="M41" s="33">
        <v>117</v>
      </c>
      <c r="N41" s="51">
        <f t="shared" si="6"/>
        <v>1.04</v>
      </c>
      <c r="O41" s="33">
        <v>119</v>
      </c>
      <c r="P41" s="51">
        <f t="shared" si="7"/>
        <v>1.0577777777777777</v>
      </c>
      <c r="Q41" s="33">
        <v>94</v>
      </c>
      <c r="R41" s="51">
        <f t="shared" si="8"/>
        <v>0.83555555555555561</v>
      </c>
      <c r="S41" s="33">
        <v>113</v>
      </c>
      <c r="T41" s="51">
        <f t="shared" si="9"/>
        <v>1.0044444444444445</v>
      </c>
      <c r="U41" s="33">
        <v>111</v>
      </c>
      <c r="V41" s="51">
        <f t="shared" si="10"/>
        <v>0.98666666666666669</v>
      </c>
      <c r="W41" s="33">
        <v>102</v>
      </c>
      <c r="X41" s="51">
        <f t="shared" si="11"/>
        <v>0.90666666666666662</v>
      </c>
      <c r="Z41" s="33">
        <v>30</v>
      </c>
      <c r="AA41" s="73">
        <f t="shared" si="0"/>
        <v>0.26666666666666666</v>
      </c>
      <c r="AC41" s="41">
        <f>cálculos1!O41</f>
        <v>7</v>
      </c>
      <c r="AD41" s="42">
        <f t="shared" si="12"/>
        <v>0.70000000000000007</v>
      </c>
      <c r="AE41" s="41">
        <f>cálculos1!P41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"/>
        <v>120</v>
      </c>
      <c r="E42" s="33">
        <v>113</v>
      </c>
      <c r="F42" s="51">
        <f t="shared" si="2"/>
        <v>0.94166666666666665</v>
      </c>
      <c r="G42" s="33">
        <v>112</v>
      </c>
      <c r="H42" s="51">
        <f t="shared" si="3"/>
        <v>0.93333333333333335</v>
      </c>
      <c r="I42" s="33">
        <v>110</v>
      </c>
      <c r="J42" s="51">
        <f t="shared" si="4"/>
        <v>0.91666666666666663</v>
      </c>
      <c r="K42" s="33">
        <v>121</v>
      </c>
      <c r="L42" s="51">
        <f t="shared" si="5"/>
        <v>1.0083333333333333</v>
      </c>
      <c r="M42" s="33">
        <v>119</v>
      </c>
      <c r="N42" s="51">
        <f t="shared" si="6"/>
        <v>0.9916666666666667</v>
      </c>
      <c r="O42" s="33">
        <v>116</v>
      </c>
      <c r="P42" s="51">
        <f t="shared" si="7"/>
        <v>0.96666666666666667</v>
      </c>
      <c r="Q42" s="33">
        <v>102</v>
      </c>
      <c r="R42" s="51">
        <f t="shared" si="8"/>
        <v>0.85</v>
      </c>
      <c r="S42" s="33">
        <v>112</v>
      </c>
      <c r="T42" s="51">
        <f t="shared" si="9"/>
        <v>0.93333333333333335</v>
      </c>
      <c r="U42" s="33">
        <v>111</v>
      </c>
      <c r="V42" s="51">
        <f t="shared" si="10"/>
        <v>0.92500000000000004</v>
      </c>
      <c r="W42" s="33">
        <v>111</v>
      </c>
      <c r="X42" s="51">
        <f t="shared" si="11"/>
        <v>0.92500000000000004</v>
      </c>
      <c r="Z42" s="33">
        <v>76</v>
      </c>
      <c r="AA42" s="73">
        <f t="shared" si="0"/>
        <v>0.6333333333333333</v>
      </c>
      <c r="AC42" s="41">
        <f>cálculos1!O42</f>
        <v>4</v>
      </c>
      <c r="AD42" s="42">
        <f t="shared" si="12"/>
        <v>0.4</v>
      </c>
      <c r="AE42" s="41">
        <f>cálculos1!P42</f>
        <v>1</v>
      </c>
      <c r="AF42" s="42">
        <f t="shared" si="13"/>
        <v>0.25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"/>
        <v>72</v>
      </c>
      <c r="E43" s="33">
        <v>86</v>
      </c>
      <c r="F43" s="51">
        <f t="shared" si="2"/>
        <v>1.1944444444444444</v>
      </c>
      <c r="G43" s="33">
        <v>86</v>
      </c>
      <c r="H43" s="51">
        <f t="shared" si="3"/>
        <v>1.1944444444444444</v>
      </c>
      <c r="I43" s="33">
        <v>85</v>
      </c>
      <c r="J43" s="51">
        <f t="shared" si="4"/>
        <v>1.1805555555555556</v>
      </c>
      <c r="K43" s="33">
        <v>99</v>
      </c>
      <c r="L43" s="51">
        <f t="shared" si="5"/>
        <v>1.375</v>
      </c>
      <c r="M43" s="33">
        <v>99</v>
      </c>
      <c r="N43" s="51">
        <f t="shared" si="6"/>
        <v>1.375</v>
      </c>
      <c r="O43" s="33">
        <v>87</v>
      </c>
      <c r="P43" s="51">
        <f t="shared" si="7"/>
        <v>1.2083333333333333</v>
      </c>
      <c r="Q43" s="33">
        <v>73</v>
      </c>
      <c r="R43" s="51">
        <f t="shared" si="8"/>
        <v>1.0138888888888888</v>
      </c>
      <c r="S43" s="33">
        <v>68</v>
      </c>
      <c r="T43" s="51">
        <f t="shared" si="9"/>
        <v>0.94444444444444442</v>
      </c>
      <c r="U43" s="33">
        <v>75</v>
      </c>
      <c r="V43" s="51">
        <f t="shared" si="10"/>
        <v>1.0416666666666667</v>
      </c>
      <c r="W43" s="33">
        <v>70</v>
      </c>
      <c r="X43" s="51">
        <f t="shared" si="11"/>
        <v>0.97222222222222221</v>
      </c>
      <c r="Z43" s="33">
        <v>2</v>
      </c>
      <c r="AA43" s="73">
        <f t="shared" si="0"/>
        <v>2.7777777777777776E-2</v>
      </c>
      <c r="AC43" s="41">
        <f>cálculos1!O43</f>
        <v>9</v>
      </c>
      <c r="AD43" s="42">
        <f t="shared" si="12"/>
        <v>0.9</v>
      </c>
      <c r="AE43" s="41">
        <f>cálculos1!P43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"/>
        <v>1959</v>
      </c>
      <c r="E44" s="33">
        <v>2591</v>
      </c>
      <c r="F44" s="51">
        <f t="shared" si="2"/>
        <v>1.3226135783563042</v>
      </c>
      <c r="G44" s="33">
        <v>1546</v>
      </c>
      <c r="H44" s="51">
        <f t="shared" si="3"/>
        <v>0.78917815211842779</v>
      </c>
      <c r="I44" s="33">
        <v>1534</v>
      </c>
      <c r="J44" s="51">
        <f t="shared" si="4"/>
        <v>0.7830525778458397</v>
      </c>
      <c r="K44" s="33">
        <v>1639</v>
      </c>
      <c r="L44" s="51">
        <f t="shared" si="5"/>
        <v>0.83665135273098523</v>
      </c>
      <c r="M44" s="33">
        <v>1629</v>
      </c>
      <c r="N44" s="51">
        <f t="shared" si="6"/>
        <v>0.83154670750382853</v>
      </c>
      <c r="O44" s="33">
        <v>1590</v>
      </c>
      <c r="P44" s="51">
        <f t="shared" si="7"/>
        <v>0.81163859111791725</v>
      </c>
      <c r="Q44" s="33">
        <v>1424</v>
      </c>
      <c r="R44" s="51">
        <f t="shared" si="8"/>
        <v>0.72690148034711588</v>
      </c>
      <c r="S44" s="33">
        <v>1683</v>
      </c>
      <c r="T44" s="51">
        <f t="shared" si="9"/>
        <v>0.85911179173047469</v>
      </c>
      <c r="U44" s="33">
        <v>1755</v>
      </c>
      <c r="V44" s="51">
        <f t="shared" si="10"/>
        <v>0.8958652373660031</v>
      </c>
      <c r="W44" s="33">
        <v>1605</v>
      </c>
      <c r="X44" s="51">
        <f t="shared" si="11"/>
        <v>0.81929555895865236</v>
      </c>
      <c r="Z44" s="33">
        <v>2487</v>
      </c>
      <c r="AA44" s="73">
        <f t="shared" si="0"/>
        <v>1.2695252679938744</v>
      </c>
      <c r="AC44" s="41">
        <f>cálculos1!O44</f>
        <v>1</v>
      </c>
      <c r="AD44" s="42">
        <f t="shared" si="12"/>
        <v>0.1</v>
      </c>
      <c r="AE44" s="41">
        <f>cálculos1!P44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"/>
        <v>130.5</v>
      </c>
      <c r="E45" s="33">
        <v>66</v>
      </c>
      <c r="F45" s="51">
        <f t="shared" si="2"/>
        <v>0.50574712643678166</v>
      </c>
      <c r="G45" s="33">
        <v>117</v>
      </c>
      <c r="H45" s="51">
        <f t="shared" si="3"/>
        <v>0.89655172413793105</v>
      </c>
      <c r="I45" s="33">
        <v>117</v>
      </c>
      <c r="J45" s="51">
        <f t="shared" si="4"/>
        <v>0.89655172413793105</v>
      </c>
      <c r="K45" s="33">
        <v>136</v>
      </c>
      <c r="L45" s="51">
        <f t="shared" si="5"/>
        <v>1.0421455938697317</v>
      </c>
      <c r="M45" s="33">
        <v>133</v>
      </c>
      <c r="N45" s="51">
        <f t="shared" si="6"/>
        <v>1.0191570881226053</v>
      </c>
      <c r="O45" s="33">
        <v>121</v>
      </c>
      <c r="P45" s="51">
        <f t="shared" si="7"/>
        <v>0.92720306513409967</v>
      </c>
      <c r="Q45" s="33">
        <v>97</v>
      </c>
      <c r="R45" s="51">
        <f t="shared" si="8"/>
        <v>0.74329501915708818</v>
      </c>
      <c r="S45" s="33">
        <v>99</v>
      </c>
      <c r="T45" s="51">
        <f t="shared" si="9"/>
        <v>0.75862068965517238</v>
      </c>
      <c r="U45" s="33">
        <v>105</v>
      </c>
      <c r="V45" s="51">
        <f t="shared" si="10"/>
        <v>0.8045977011494253</v>
      </c>
      <c r="W45" s="33">
        <v>99</v>
      </c>
      <c r="X45" s="51">
        <f t="shared" si="11"/>
        <v>0.75862068965517238</v>
      </c>
      <c r="Z45" s="33">
        <v>39</v>
      </c>
      <c r="AA45" s="73">
        <f t="shared" si="0"/>
        <v>0.2988505747126437</v>
      </c>
      <c r="AC45" s="41">
        <f>cálculos1!O45</f>
        <v>2</v>
      </c>
      <c r="AD45" s="42">
        <f t="shared" si="12"/>
        <v>0.2</v>
      </c>
      <c r="AE45" s="41">
        <f>cálculos1!P45</f>
        <v>1</v>
      </c>
      <c r="AF45" s="42">
        <f t="shared" si="13"/>
        <v>0.25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"/>
        <v>404.25</v>
      </c>
      <c r="E46" s="33">
        <v>278</v>
      </c>
      <c r="F46" s="51">
        <f t="shared" si="2"/>
        <v>0.68769325912183055</v>
      </c>
      <c r="G46" s="33">
        <v>387</v>
      </c>
      <c r="H46" s="51">
        <f t="shared" si="3"/>
        <v>0.9573283858998145</v>
      </c>
      <c r="I46" s="33">
        <v>387</v>
      </c>
      <c r="J46" s="51">
        <f t="shared" si="4"/>
        <v>0.9573283858998145</v>
      </c>
      <c r="K46" s="33">
        <v>417</v>
      </c>
      <c r="L46" s="51">
        <f t="shared" si="5"/>
        <v>1.0315398886827458</v>
      </c>
      <c r="M46" s="33">
        <v>411</v>
      </c>
      <c r="N46" s="51">
        <f t="shared" si="6"/>
        <v>1.0166975881261595</v>
      </c>
      <c r="O46" s="33">
        <v>377</v>
      </c>
      <c r="P46" s="51">
        <f t="shared" si="7"/>
        <v>0.93259121830550407</v>
      </c>
      <c r="Q46" s="33">
        <v>307</v>
      </c>
      <c r="R46" s="51">
        <f t="shared" si="8"/>
        <v>0.75943104514533089</v>
      </c>
      <c r="S46" s="33">
        <v>388</v>
      </c>
      <c r="T46" s="51">
        <f t="shared" si="9"/>
        <v>0.95980210265924548</v>
      </c>
      <c r="U46" s="33">
        <v>396</v>
      </c>
      <c r="V46" s="51">
        <f t="shared" si="10"/>
        <v>0.97959183673469385</v>
      </c>
      <c r="W46" s="33">
        <v>357</v>
      </c>
      <c r="X46" s="51">
        <f t="shared" si="11"/>
        <v>0.88311688311688308</v>
      </c>
      <c r="Z46" s="33">
        <v>49</v>
      </c>
      <c r="AA46" s="73">
        <f t="shared" si="0"/>
        <v>0.12121212121212122</v>
      </c>
      <c r="AC46" s="41">
        <f>cálculos1!O46</f>
        <v>6</v>
      </c>
      <c r="AD46" s="42">
        <f t="shared" si="12"/>
        <v>0.60000000000000009</v>
      </c>
      <c r="AE46" s="41">
        <f>cálculos1!P46</f>
        <v>4</v>
      </c>
      <c r="AF46" s="42">
        <f t="shared" si="13"/>
        <v>1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"/>
        <v>186.75</v>
      </c>
      <c r="E47" s="33">
        <v>49</v>
      </c>
      <c r="F47" s="51">
        <f t="shared" si="2"/>
        <v>0.26238286479250333</v>
      </c>
      <c r="G47" s="33">
        <v>156</v>
      </c>
      <c r="H47" s="51">
        <f t="shared" si="3"/>
        <v>0.83534136546184734</v>
      </c>
      <c r="I47" s="33">
        <v>155</v>
      </c>
      <c r="J47" s="51">
        <f t="shared" si="4"/>
        <v>0.82998661311914324</v>
      </c>
      <c r="K47" s="33">
        <v>166</v>
      </c>
      <c r="L47" s="51">
        <f t="shared" si="5"/>
        <v>0.88888888888888884</v>
      </c>
      <c r="M47" s="33">
        <v>162</v>
      </c>
      <c r="N47" s="51">
        <f t="shared" si="6"/>
        <v>0.86746987951807231</v>
      </c>
      <c r="O47" s="33">
        <v>163</v>
      </c>
      <c r="P47" s="51">
        <f t="shared" si="7"/>
        <v>0.87282463186077641</v>
      </c>
      <c r="Q47" s="33">
        <v>121</v>
      </c>
      <c r="R47" s="51">
        <f t="shared" si="8"/>
        <v>0.64792503346720209</v>
      </c>
      <c r="S47" s="33">
        <v>193</v>
      </c>
      <c r="T47" s="51">
        <f t="shared" si="9"/>
        <v>1.0334672021419009</v>
      </c>
      <c r="U47" s="33">
        <v>183</v>
      </c>
      <c r="V47" s="51">
        <f t="shared" si="10"/>
        <v>0.97991967871485941</v>
      </c>
      <c r="W47" s="33">
        <v>167</v>
      </c>
      <c r="X47" s="51">
        <f t="shared" si="11"/>
        <v>0.89424364123159306</v>
      </c>
      <c r="Z47" s="33">
        <v>14</v>
      </c>
      <c r="AA47" s="73">
        <f t="shared" si="0"/>
        <v>7.4966532797858101E-2</v>
      </c>
      <c r="AC47" s="41">
        <f>cálculos1!O47</f>
        <v>2</v>
      </c>
      <c r="AD47" s="42">
        <f t="shared" si="12"/>
        <v>0.2</v>
      </c>
      <c r="AE47" s="41">
        <f>cálculos1!P47</f>
        <v>1</v>
      </c>
      <c r="AF47" s="42">
        <f t="shared" si="13"/>
        <v>0.25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"/>
        <v>109.5</v>
      </c>
      <c r="E48" s="33">
        <v>53</v>
      </c>
      <c r="F48" s="51">
        <f t="shared" si="2"/>
        <v>0.48401826484018262</v>
      </c>
      <c r="G48" s="33">
        <v>89</v>
      </c>
      <c r="H48" s="51">
        <f t="shared" si="3"/>
        <v>0.81278538812785384</v>
      </c>
      <c r="I48" s="33">
        <v>89</v>
      </c>
      <c r="J48" s="51">
        <f t="shared" si="4"/>
        <v>0.81278538812785384</v>
      </c>
      <c r="K48" s="33">
        <v>96</v>
      </c>
      <c r="L48" s="51">
        <f t="shared" si="5"/>
        <v>0.87671232876712324</v>
      </c>
      <c r="M48" s="33">
        <v>97</v>
      </c>
      <c r="N48" s="51">
        <f t="shared" si="6"/>
        <v>0.88584474885844744</v>
      </c>
      <c r="O48" s="33">
        <v>79</v>
      </c>
      <c r="P48" s="51">
        <f t="shared" si="7"/>
        <v>0.72146118721461183</v>
      </c>
      <c r="Q48" s="33">
        <v>107</v>
      </c>
      <c r="R48" s="51">
        <f t="shared" si="8"/>
        <v>0.97716894977168944</v>
      </c>
      <c r="S48" s="33">
        <v>121</v>
      </c>
      <c r="T48" s="51">
        <f t="shared" si="9"/>
        <v>1.1050228310502284</v>
      </c>
      <c r="U48" s="33">
        <v>104</v>
      </c>
      <c r="V48" s="51">
        <f t="shared" si="10"/>
        <v>0.94977168949771684</v>
      </c>
      <c r="W48" s="33">
        <v>120</v>
      </c>
      <c r="X48" s="51">
        <f t="shared" si="11"/>
        <v>1.095890410958904</v>
      </c>
      <c r="Z48" s="33">
        <v>33</v>
      </c>
      <c r="AA48" s="73">
        <f t="shared" si="0"/>
        <v>0.30136986301369861</v>
      </c>
      <c r="AC48" s="41">
        <f>cálculos1!O48</f>
        <v>3</v>
      </c>
      <c r="AD48" s="42">
        <f t="shared" si="12"/>
        <v>0.30000000000000004</v>
      </c>
      <c r="AE48" s="41">
        <f>cálculos1!P48</f>
        <v>0</v>
      </c>
      <c r="AF48" s="42">
        <f t="shared" si="13"/>
        <v>0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"/>
        <v>230.25</v>
      </c>
      <c r="E49" s="33">
        <v>73</v>
      </c>
      <c r="F49" s="51">
        <f t="shared" si="2"/>
        <v>0.31704668838219324</v>
      </c>
      <c r="G49" s="33">
        <v>162</v>
      </c>
      <c r="H49" s="51">
        <f t="shared" si="3"/>
        <v>0.70358306188925079</v>
      </c>
      <c r="I49" s="33">
        <v>164</v>
      </c>
      <c r="J49" s="51">
        <f t="shared" si="4"/>
        <v>0.71226927252985883</v>
      </c>
      <c r="K49" s="33">
        <v>164</v>
      </c>
      <c r="L49" s="51">
        <f t="shared" si="5"/>
        <v>0.71226927252985883</v>
      </c>
      <c r="M49" s="33">
        <v>157</v>
      </c>
      <c r="N49" s="51">
        <f t="shared" si="6"/>
        <v>0.6818675352877307</v>
      </c>
      <c r="O49" s="33">
        <v>151</v>
      </c>
      <c r="P49" s="51">
        <f t="shared" si="7"/>
        <v>0.65580890336590658</v>
      </c>
      <c r="Q49" s="33">
        <v>163</v>
      </c>
      <c r="R49" s="51">
        <f t="shared" si="8"/>
        <v>0.70792616720955481</v>
      </c>
      <c r="S49" s="33">
        <v>188</v>
      </c>
      <c r="T49" s="51">
        <f t="shared" si="9"/>
        <v>0.8165038002171553</v>
      </c>
      <c r="U49" s="33">
        <v>189</v>
      </c>
      <c r="V49" s="51">
        <f t="shared" si="10"/>
        <v>0.82084690553745931</v>
      </c>
      <c r="W49" s="33">
        <v>183</v>
      </c>
      <c r="X49" s="51">
        <f t="shared" si="11"/>
        <v>0.7947882736156352</v>
      </c>
      <c r="Z49" s="33">
        <v>56</v>
      </c>
      <c r="AA49" s="73">
        <f t="shared" si="0"/>
        <v>0.24321389793702497</v>
      </c>
      <c r="AC49" s="41">
        <f>cálculos1!O49</f>
        <v>0</v>
      </c>
      <c r="AD49" s="42">
        <f t="shared" si="12"/>
        <v>0</v>
      </c>
      <c r="AE49" s="41">
        <f>cálculos1!P49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"/>
        <v>190.5</v>
      </c>
      <c r="E50" s="33">
        <v>105</v>
      </c>
      <c r="F50" s="51">
        <f t="shared" si="2"/>
        <v>0.55118110236220474</v>
      </c>
      <c r="G50" s="33">
        <v>194</v>
      </c>
      <c r="H50" s="51">
        <f t="shared" si="3"/>
        <v>1.0183727034120735</v>
      </c>
      <c r="I50" s="33">
        <v>193</v>
      </c>
      <c r="J50" s="51">
        <f t="shared" si="4"/>
        <v>1.0131233595800524</v>
      </c>
      <c r="K50" s="33">
        <v>194</v>
      </c>
      <c r="L50" s="51">
        <f t="shared" si="5"/>
        <v>1.0183727034120735</v>
      </c>
      <c r="M50" s="33">
        <v>194</v>
      </c>
      <c r="N50" s="51">
        <f t="shared" si="6"/>
        <v>1.0183727034120735</v>
      </c>
      <c r="O50" s="33">
        <v>182</v>
      </c>
      <c r="P50" s="51">
        <f t="shared" si="7"/>
        <v>0.95538057742782156</v>
      </c>
      <c r="Q50" s="33">
        <v>196</v>
      </c>
      <c r="R50" s="51">
        <f t="shared" si="8"/>
        <v>1.0288713910761156</v>
      </c>
      <c r="S50" s="33">
        <v>204</v>
      </c>
      <c r="T50" s="51">
        <f t="shared" si="9"/>
        <v>1.0708661417322836</v>
      </c>
      <c r="U50" s="33">
        <v>201</v>
      </c>
      <c r="V50" s="51">
        <f t="shared" si="10"/>
        <v>1.0551181102362204</v>
      </c>
      <c r="W50" s="33">
        <v>199</v>
      </c>
      <c r="X50" s="51">
        <f t="shared" si="11"/>
        <v>1.0446194225721785</v>
      </c>
      <c r="Z50" s="33">
        <v>55</v>
      </c>
      <c r="AA50" s="73">
        <f t="shared" si="0"/>
        <v>0.28871391076115488</v>
      </c>
      <c r="AC50" s="41">
        <f>cálculos1!O50</f>
        <v>9</v>
      </c>
      <c r="AD50" s="42">
        <f t="shared" si="12"/>
        <v>0.9</v>
      </c>
      <c r="AE50" s="41">
        <f>cálculos1!P50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"/>
        <v>65.25</v>
      </c>
      <c r="E51" s="33">
        <v>3</v>
      </c>
      <c r="F51" s="51">
        <f t="shared" si="2"/>
        <v>4.5977011494252873E-2</v>
      </c>
      <c r="G51" s="33">
        <v>40</v>
      </c>
      <c r="H51" s="51">
        <f t="shared" si="3"/>
        <v>0.6130268199233716</v>
      </c>
      <c r="I51" s="33">
        <v>41</v>
      </c>
      <c r="J51" s="51">
        <f t="shared" si="4"/>
        <v>0.62835249042145591</v>
      </c>
      <c r="K51" s="33">
        <v>47</v>
      </c>
      <c r="L51" s="51">
        <f t="shared" si="5"/>
        <v>0.72030651340996166</v>
      </c>
      <c r="M51" s="33">
        <v>46</v>
      </c>
      <c r="N51" s="51">
        <f t="shared" si="6"/>
        <v>0.70498084291187735</v>
      </c>
      <c r="O51" s="33">
        <v>45</v>
      </c>
      <c r="P51" s="51">
        <f t="shared" si="7"/>
        <v>0.68965517241379315</v>
      </c>
      <c r="Q51" s="33">
        <v>45</v>
      </c>
      <c r="R51" s="51">
        <f t="shared" si="8"/>
        <v>0.68965517241379315</v>
      </c>
      <c r="S51" s="33">
        <v>63</v>
      </c>
      <c r="T51" s="51">
        <f t="shared" si="9"/>
        <v>0.96551724137931039</v>
      </c>
      <c r="U51" s="33">
        <v>59</v>
      </c>
      <c r="V51" s="51">
        <f t="shared" si="10"/>
        <v>0.90421455938697315</v>
      </c>
      <c r="W51" s="33">
        <v>65</v>
      </c>
      <c r="X51" s="51">
        <f t="shared" si="11"/>
        <v>0.99616858237547889</v>
      </c>
      <c r="Z51" s="33">
        <v>7</v>
      </c>
      <c r="AA51" s="73">
        <f t="shared" si="0"/>
        <v>0.10727969348659004</v>
      </c>
      <c r="AC51" s="41">
        <f>cálculos1!O51</f>
        <v>2</v>
      </c>
      <c r="AD51" s="42">
        <f t="shared" si="12"/>
        <v>0.2</v>
      </c>
      <c r="AE51" s="41">
        <f>cálculos1!P51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"/>
        <v>144</v>
      </c>
      <c r="E52" s="33">
        <v>138</v>
      </c>
      <c r="F52" s="51">
        <f t="shared" si="2"/>
        <v>0.95833333333333337</v>
      </c>
      <c r="G52" s="33">
        <v>162</v>
      </c>
      <c r="H52" s="51">
        <f t="shared" si="3"/>
        <v>1.125</v>
      </c>
      <c r="I52" s="33">
        <v>161</v>
      </c>
      <c r="J52" s="51">
        <f t="shared" si="4"/>
        <v>1.1180555555555556</v>
      </c>
      <c r="K52" s="33">
        <v>180</v>
      </c>
      <c r="L52" s="51">
        <f t="shared" si="5"/>
        <v>1.25</v>
      </c>
      <c r="M52" s="33">
        <v>177</v>
      </c>
      <c r="N52" s="51">
        <f t="shared" si="6"/>
        <v>1.2291666666666667</v>
      </c>
      <c r="O52" s="33">
        <v>168</v>
      </c>
      <c r="P52" s="51">
        <f t="shared" si="7"/>
        <v>1.1666666666666667</v>
      </c>
      <c r="Q52" s="33">
        <v>152</v>
      </c>
      <c r="R52" s="51">
        <f t="shared" si="8"/>
        <v>1.0555555555555556</v>
      </c>
      <c r="S52" s="33">
        <v>162</v>
      </c>
      <c r="T52" s="51">
        <f t="shared" si="9"/>
        <v>1.125</v>
      </c>
      <c r="U52" s="33">
        <v>165</v>
      </c>
      <c r="V52" s="51">
        <f t="shared" si="10"/>
        <v>1.1458333333333333</v>
      </c>
      <c r="W52" s="33">
        <v>165</v>
      </c>
      <c r="X52" s="51">
        <f t="shared" si="11"/>
        <v>1.1458333333333333</v>
      </c>
      <c r="Z52" s="33">
        <v>97</v>
      </c>
      <c r="AA52" s="73">
        <f t="shared" si="0"/>
        <v>0.67361111111111116</v>
      </c>
      <c r="AC52" s="41">
        <f>cálculos1!O52</f>
        <v>10</v>
      </c>
      <c r="AD52" s="42">
        <f t="shared" si="12"/>
        <v>1</v>
      </c>
      <c r="AE52" s="41">
        <f>cálculos1!P52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"/>
        <v>133.5</v>
      </c>
      <c r="E53" s="33">
        <v>44</v>
      </c>
      <c r="F53" s="51">
        <f t="shared" si="2"/>
        <v>0.32958801498127338</v>
      </c>
      <c r="G53" s="33">
        <v>112</v>
      </c>
      <c r="H53" s="51">
        <f t="shared" si="3"/>
        <v>0.83895131086142327</v>
      </c>
      <c r="I53" s="33">
        <v>111</v>
      </c>
      <c r="J53" s="51">
        <f t="shared" si="4"/>
        <v>0.8314606741573034</v>
      </c>
      <c r="K53" s="33">
        <v>100</v>
      </c>
      <c r="L53" s="51">
        <f t="shared" si="5"/>
        <v>0.74906367041198507</v>
      </c>
      <c r="M53" s="33">
        <v>99</v>
      </c>
      <c r="N53" s="51">
        <f t="shared" si="6"/>
        <v>0.7415730337078652</v>
      </c>
      <c r="O53" s="33">
        <v>100</v>
      </c>
      <c r="P53" s="51">
        <f t="shared" si="7"/>
        <v>0.74906367041198507</v>
      </c>
      <c r="Q53" s="33">
        <v>114</v>
      </c>
      <c r="R53" s="51">
        <f t="shared" si="8"/>
        <v>0.8539325842696629</v>
      </c>
      <c r="S53" s="33">
        <v>154</v>
      </c>
      <c r="T53" s="51">
        <f t="shared" si="9"/>
        <v>1.1535580524344569</v>
      </c>
      <c r="U53" s="33">
        <v>138</v>
      </c>
      <c r="V53" s="51">
        <f t="shared" si="10"/>
        <v>1.0337078651685394</v>
      </c>
      <c r="W53" s="33">
        <v>155</v>
      </c>
      <c r="X53" s="51">
        <f t="shared" si="11"/>
        <v>1.1610486891385767</v>
      </c>
      <c r="Z53" s="33">
        <v>39</v>
      </c>
      <c r="AA53" s="73">
        <f t="shared" si="0"/>
        <v>0.29213483146067415</v>
      </c>
      <c r="AC53" s="41">
        <f>cálculos1!O53</f>
        <v>3</v>
      </c>
      <c r="AD53" s="42">
        <f t="shared" si="12"/>
        <v>0.30000000000000004</v>
      </c>
      <c r="AE53" s="41">
        <f>cálculos1!P53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"/>
        <v>491.25</v>
      </c>
      <c r="E54" s="33">
        <v>341</v>
      </c>
      <c r="F54" s="51">
        <f t="shared" si="2"/>
        <v>0.694147582697201</v>
      </c>
      <c r="G54" s="33">
        <v>448</v>
      </c>
      <c r="H54" s="51">
        <f t="shared" si="3"/>
        <v>0.91195928753180666</v>
      </c>
      <c r="I54" s="33">
        <v>441</v>
      </c>
      <c r="J54" s="51">
        <f t="shared" si="4"/>
        <v>0.89770992366412217</v>
      </c>
      <c r="K54" s="33">
        <v>467</v>
      </c>
      <c r="L54" s="51">
        <f t="shared" si="5"/>
        <v>0.95063613231552158</v>
      </c>
      <c r="M54" s="33">
        <v>467</v>
      </c>
      <c r="N54" s="51">
        <f t="shared" si="6"/>
        <v>0.95063613231552158</v>
      </c>
      <c r="O54" s="33">
        <v>473</v>
      </c>
      <c r="P54" s="51">
        <f t="shared" si="7"/>
        <v>0.96284987277353684</v>
      </c>
      <c r="Q54" s="33">
        <v>429</v>
      </c>
      <c r="R54" s="51">
        <f t="shared" si="8"/>
        <v>0.87328244274809164</v>
      </c>
      <c r="S54" s="33">
        <v>482</v>
      </c>
      <c r="T54" s="51">
        <f t="shared" si="9"/>
        <v>0.98117048346055979</v>
      </c>
      <c r="U54" s="33">
        <v>485</v>
      </c>
      <c r="V54" s="51">
        <f t="shared" si="10"/>
        <v>0.98727735368956748</v>
      </c>
      <c r="W54" s="33">
        <v>491</v>
      </c>
      <c r="X54" s="51">
        <f t="shared" si="11"/>
        <v>0.99949109414758275</v>
      </c>
      <c r="Z54" s="33">
        <v>307</v>
      </c>
      <c r="AA54" s="73">
        <f t="shared" si="0"/>
        <v>0.62493638676844787</v>
      </c>
      <c r="AC54" s="41">
        <f>cálculos1!O54</f>
        <v>6</v>
      </c>
      <c r="AD54" s="42">
        <f t="shared" si="12"/>
        <v>0.60000000000000009</v>
      </c>
      <c r="AE54" s="41">
        <f>cálculos1!P54</f>
        <v>2</v>
      </c>
      <c r="AF54" s="42">
        <f t="shared" si="13"/>
        <v>0.5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"/>
        <v>168.75</v>
      </c>
      <c r="E55" s="33">
        <v>77</v>
      </c>
      <c r="F55" s="51">
        <f t="shared" si="2"/>
        <v>0.45629629629629631</v>
      </c>
      <c r="G55" s="33">
        <v>165</v>
      </c>
      <c r="H55" s="51">
        <f t="shared" si="3"/>
        <v>0.97777777777777775</v>
      </c>
      <c r="I55" s="33">
        <v>164</v>
      </c>
      <c r="J55" s="51">
        <f t="shared" si="4"/>
        <v>0.97185185185185186</v>
      </c>
      <c r="K55" s="33">
        <v>161</v>
      </c>
      <c r="L55" s="51">
        <f t="shared" si="5"/>
        <v>0.95407407407407407</v>
      </c>
      <c r="M55" s="33">
        <v>158</v>
      </c>
      <c r="N55" s="51">
        <f t="shared" si="6"/>
        <v>0.93629629629629629</v>
      </c>
      <c r="O55" s="33">
        <v>161</v>
      </c>
      <c r="P55" s="51">
        <f t="shared" si="7"/>
        <v>0.95407407407407407</v>
      </c>
      <c r="Q55" s="33">
        <v>164</v>
      </c>
      <c r="R55" s="51">
        <f t="shared" si="8"/>
        <v>0.97185185185185186</v>
      </c>
      <c r="S55" s="33">
        <v>142</v>
      </c>
      <c r="T55" s="51">
        <f t="shared" si="9"/>
        <v>0.8414814814814815</v>
      </c>
      <c r="U55" s="33">
        <v>159</v>
      </c>
      <c r="V55" s="51">
        <f t="shared" si="10"/>
        <v>0.94222222222222218</v>
      </c>
      <c r="W55" s="33">
        <v>147</v>
      </c>
      <c r="X55" s="51">
        <f t="shared" si="11"/>
        <v>0.87111111111111106</v>
      </c>
      <c r="Z55" s="33">
        <v>27</v>
      </c>
      <c r="AA55" s="73">
        <f t="shared" si="0"/>
        <v>0.16</v>
      </c>
      <c r="AC55" s="41">
        <f>cálculos1!O55</f>
        <v>6</v>
      </c>
      <c r="AD55" s="42">
        <f t="shared" si="12"/>
        <v>0.60000000000000009</v>
      </c>
      <c r="AE55" s="41">
        <f>cálculos1!P55</f>
        <v>3</v>
      </c>
      <c r="AF55" s="42">
        <f t="shared" si="13"/>
        <v>0.75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"/>
        <v>296.25</v>
      </c>
      <c r="E56" s="33">
        <v>50</v>
      </c>
      <c r="F56" s="51">
        <f t="shared" si="2"/>
        <v>0.16877637130801687</v>
      </c>
      <c r="G56" s="33">
        <v>241</v>
      </c>
      <c r="H56" s="51">
        <f t="shared" si="3"/>
        <v>0.81350210970464132</v>
      </c>
      <c r="I56" s="33">
        <v>240</v>
      </c>
      <c r="J56" s="51">
        <f t="shared" si="4"/>
        <v>0.810126582278481</v>
      </c>
      <c r="K56" s="33">
        <v>283</v>
      </c>
      <c r="L56" s="51">
        <f t="shared" si="5"/>
        <v>0.95527426160337547</v>
      </c>
      <c r="M56" s="33">
        <v>273</v>
      </c>
      <c r="N56" s="51">
        <f t="shared" si="6"/>
        <v>0.92151898734177218</v>
      </c>
      <c r="O56" s="33">
        <v>249</v>
      </c>
      <c r="P56" s="51">
        <f t="shared" si="7"/>
        <v>0.84050632911392409</v>
      </c>
      <c r="Q56" s="33">
        <v>206</v>
      </c>
      <c r="R56" s="51">
        <f t="shared" si="8"/>
        <v>0.6953586497890295</v>
      </c>
      <c r="S56" s="33">
        <v>271</v>
      </c>
      <c r="T56" s="51">
        <f t="shared" si="9"/>
        <v>0.91476793248945143</v>
      </c>
      <c r="U56" s="33">
        <v>248</v>
      </c>
      <c r="V56" s="51">
        <f t="shared" si="10"/>
        <v>0.83713080168776366</v>
      </c>
      <c r="W56" s="33">
        <v>250</v>
      </c>
      <c r="X56" s="51">
        <f t="shared" si="11"/>
        <v>0.84388185654008441</v>
      </c>
      <c r="Z56" s="33">
        <v>15</v>
      </c>
      <c r="AA56" s="73">
        <f t="shared" si="0"/>
        <v>5.0632911392405063E-2</v>
      </c>
      <c r="AC56" s="41">
        <f>cálculos1!O56</f>
        <v>2</v>
      </c>
      <c r="AD56" s="42">
        <f t="shared" si="12"/>
        <v>0.2</v>
      </c>
      <c r="AE56" s="41">
        <f>cálculos1!P56</f>
        <v>1</v>
      </c>
      <c r="AF56" s="42">
        <f t="shared" si="13"/>
        <v>0.25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"/>
        <v>258.75</v>
      </c>
      <c r="E57" s="33">
        <v>49</v>
      </c>
      <c r="F57" s="51">
        <f t="shared" si="2"/>
        <v>0.18937198067632852</v>
      </c>
      <c r="G57" s="33">
        <v>191</v>
      </c>
      <c r="H57" s="51">
        <f t="shared" si="3"/>
        <v>0.73816425120772944</v>
      </c>
      <c r="I57" s="33">
        <v>187</v>
      </c>
      <c r="J57" s="51">
        <f t="shared" si="4"/>
        <v>0.72270531400966187</v>
      </c>
      <c r="K57" s="33">
        <v>218</v>
      </c>
      <c r="L57" s="51">
        <f t="shared" si="5"/>
        <v>0.84251207729468602</v>
      </c>
      <c r="M57" s="33">
        <v>206</v>
      </c>
      <c r="N57" s="51">
        <f t="shared" si="6"/>
        <v>0.7961352657004831</v>
      </c>
      <c r="O57" s="33">
        <v>187</v>
      </c>
      <c r="P57" s="51">
        <f t="shared" si="7"/>
        <v>0.72270531400966187</v>
      </c>
      <c r="Q57" s="33">
        <v>187</v>
      </c>
      <c r="R57" s="51">
        <f t="shared" si="8"/>
        <v>0.72270531400966187</v>
      </c>
      <c r="S57" s="33">
        <v>237</v>
      </c>
      <c r="T57" s="51">
        <f t="shared" si="9"/>
        <v>0.91594202898550725</v>
      </c>
      <c r="U57" s="33">
        <v>234</v>
      </c>
      <c r="V57" s="51">
        <f t="shared" si="10"/>
        <v>0.90434782608695652</v>
      </c>
      <c r="W57" s="33">
        <v>213</v>
      </c>
      <c r="X57" s="51">
        <f t="shared" si="11"/>
        <v>0.8231884057971014</v>
      </c>
      <c r="Z57" s="33">
        <v>18</v>
      </c>
      <c r="AA57" s="73">
        <f t="shared" si="0"/>
        <v>6.9565217391304349E-2</v>
      </c>
      <c r="AC57" s="41">
        <f>cálculos1!O57</f>
        <v>0</v>
      </c>
      <c r="AD57" s="42">
        <f t="shared" si="12"/>
        <v>0</v>
      </c>
      <c r="AE57" s="41">
        <f>cálculos1!P57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"/>
        <v>234</v>
      </c>
      <c r="E58" s="33">
        <v>132</v>
      </c>
      <c r="F58" s="51">
        <f t="shared" si="2"/>
        <v>0.5641025641025641</v>
      </c>
      <c r="G58" s="33">
        <v>212</v>
      </c>
      <c r="H58" s="51">
        <f t="shared" si="3"/>
        <v>0.90598290598290598</v>
      </c>
      <c r="I58" s="33">
        <v>210</v>
      </c>
      <c r="J58" s="51">
        <f t="shared" si="4"/>
        <v>0.89743589743589747</v>
      </c>
      <c r="K58" s="33">
        <v>204</v>
      </c>
      <c r="L58" s="51">
        <f t="shared" si="5"/>
        <v>0.87179487179487181</v>
      </c>
      <c r="M58" s="33">
        <v>195</v>
      </c>
      <c r="N58" s="51">
        <f t="shared" si="6"/>
        <v>0.83333333333333337</v>
      </c>
      <c r="O58" s="33">
        <v>198</v>
      </c>
      <c r="P58" s="51">
        <f t="shared" si="7"/>
        <v>0.84615384615384615</v>
      </c>
      <c r="Q58" s="33">
        <v>192</v>
      </c>
      <c r="R58" s="51">
        <f t="shared" si="8"/>
        <v>0.82051282051282048</v>
      </c>
      <c r="S58" s="33">
        <v>212</v>
      </c>
      <c r="T58" s="51">
        <f t="shared" si="9"/>
        <v>0.90598290598290598</v>
      </c>
      <c r="U58" s="33">
        <v>220</v>
      </c>
      <c r="V58" s="51">
        <f t="shared" si="10"/>
        <v>0.94017094017094016</v>
      </c>
      <c r="W58" s="33">
        <v>179</v>
      </c>
      <c r="X58" s="51">
        <f t="shared" si="11"/>
        <v>0.7649572649572649</v>
      </c>
      <c r="Z58" s="33">
        <v>11</v>
      </c>
      <c r="AA58" s="73">
        <f t="shared" si="0"/>
        <v>4.7008547008547008E-2</v>
      </c>
      <c r="AC58" s="41">
        <f>cálculos1!O58</f>
        <v>0</v>
      </c>
      <c r="AD58" s="42">
        <f t="shared" si="12"/>
        <v>0</v>
      </c>
      <c r="AE58" s="41">
        <f>cálculos1!P58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"/>
        <v>69.75</v>
      </c>
      <c r="E59" s="33">
        <v>3</v>
      </c>
      <c r="F59" s="51">
        <f t="shared" si="2"/>
        <v>4.3010752688172046E-2</v>
      </c>
      <c r="G59" s="33">
        <v>72</v>
      </c>
      <c r="H59" s="51">
        <f t="shared" si="3"/>
        <v>1.032258064516129</v>
      </c>
      <c r="I59" s="33">
        <v>71</v>
      </c>
      <c r="J59" s="51">
        <f t="shared" si="4"/>
        <v>1.0179211469534051</v>
      </c>
      <c r="K59" s="33">
        <v>73</v>
      </c>
      <c r="L59" s="51">
        <f t="shared" si="5"/>
        <v>1.0465949820788532</v>
      </c>
      <c r="M59" s="33">
        <v>74</v>
      </c>
      <c r="N59" s="51">
        <f t="shared" si="6"/>
        <v>1.0609318996415771</v>
      </c>
      <c r="O59" s="33">
        <v>71</v>
      </c>
      <c r="P59" s="51">
        <f t="shared" si="7"/>
        <v>1.0179211469534051</v>
      </c>
      <c r="Q59" s="33">
        <v>61</v>
      </c>
      <c r="R59" s="51">
        <f t="shared" si="8"/>
        <v>0.87455197132616491</v>
      </c>
      <c r="S59" s="33">
        <v>72</v>
      </c>
      <c r="T59" s="51">
        <f t="shared" si="9"/>
        <v>1.032258064516129</v>
      </c>
      <c r="U59" s="33">
        <v>70</v>
      </c>
      <c r="V59" s="51">
        <f t="shared" si="10"/>
        <v>1.0035842293906809</v>
      </c>
      <c r="W59" s="33">
        <v>73</v>
      </c>
      <c r="X59" s="51">
        <f t="shared" si="11"/>
        <v>1.0465949820788532</v>
      </c>
      <c r="Z59" s="33">
        <v>11</v>
      </c>
      <c r="AA59" s="73">
        <f t="shared" si="0"/>
        <v>0.15770609318996415</v>
      </c>
      <c r="AC59" s="41">
        <f>cálculos1!O59</f>
        <v>8</v>
      </c>
      <c r="AD59" s="42">
        <f t="shared" si="12"/>
        <v>0.8</v>
      </c>
      <c r="AE59" s="41">
        <f>cálculos1!P59</f>
        <v>4</v>
      </c>
      <c r="AF59" s="42">
        <f t="shared" si="13"/>
        <v>1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"/>
        <v>152.25</v>
      </c>
      <c r="E60" s="33">
        <v>30</v>
      </c>
      <c r="F60" s="51">
        <f t="shared" si="2"/>
        <v>0.19704433497536947</v>
      </c>
      <c r="G60" s="33">
        <v>138</v>
      </c>
      <c r="H60" s="51">
        <f t="shared" si="3"/>
        <v>0.90640394088669951</v>
      </c>
      <c r="I60" s="33">
        <v>138</v>
      </c>
      <c r="J60" s="51">
        <f t="shared" si="4"/>
        <v>0.90640394088669951</v>
      </c>
      <c r="K60" s="33">
        <v>159</v>
      </c>
      <c r="L60" s="51">
        <f t="shared" si="5"/>
        <v>1.0443349753694582</v>
      </c>
      <c r="M60" s="33">
        <v>154</v>
      </c>
      <c r="N60" s="51">
        <f t="shared" si="6"/>
        <v>1.0114942528735633</v>
      </c>
      <c r="O60" s="33">
        <v>151</v>
      </c>
      <c r="P60" s="51">
        <f t="shared" si="7"/>
        <v>0.99178981937602628</v>
      </c>
      <c r="Q60" s="33">
        <v>120</v>
      </c>
      <c r="R60" s="51">
        <f t="shared" si="8"/>
        <v>0.78817733990147787</v>
      </c>
      <c r="S60" s="33">
        <v>159</v>
      </c>
      <c r="T60" s="51">
        <f t="shared" si="9"/>
        <v>1.0443349753694582</v>
      </c>
      <c r="U60" s="33">
        <v>138</v>
      </c>
      <c r="V60" s="51">
        <f t="shared" si="10"/>
        <v>0.90640394088669951</v>
      </c>
      <c r="W60" s="33">
        <v>150</v>
      </c>
      <c r="X60" s="51">
        <f t="shared" si="11"/>
        <v>0.98522167487684731</v>
      </c>
      <c r="Z60" s="33">
        <v>23</v>
      </c>
      <c r="AA60" s="73">
        <f t="shared" si="0"/>
        <v>0.15106732348111659</v>
      </c>
      <c r="AC60" s="41">
        <f>cálculos1!O60</f>
        <v>5</v>
      </c>
      <c r="AD60" s="42">
        <f t="shared" si="12"/>
        <v>0.5</v>
      </c>
      <c r="AE60" s="41">
        <f>cálculos1!P60</f>
        <v>1</v>
      </c>
      <c r="AF60" s="42">
        <f t="shared" si="13"/>
        <v>0.25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"/>
        <v>216.75</v>
      </c>
      <c r="E61" s="33">
        <v>56</v>
      </c>
      <c r="F61" s="51">
        <f t="shared" si="2"/>
        <v>0.25836216839677045</v>
      </c>
      <c r="G61" s="33">
        <v>219</v>
      </c>
      <c r="H61" s="51">
        <f t="shared" si="3"/>
        <v>1.0103806228373702</v>
      </c>
      <c r="I61" s="33">
        <v>219</v>
      </c>
      <c r="J61" s="51">
        <f t="shared" si="4"/>
        <v>1.0103806228373702</v>
      </c>
      <c r="K61" s="33">
        <v>231</v>
      </c>
      <c r="L61" s="51">
        <f t="shared" si="5"/>
        <v>1.0657439446366781</v>
      </c>
      <c r="M61" s="33">
        <v>233</v>
      </c>
      <c r="N61" s="51">
        <f t="shared" si="6"/>
        <v>1.0749711649365628</v>
      </c>
      <c r="O61" s="33">
        <v>230</v>
      </c>
      <c r="P61" s="51">
        <f t="shared" si="7"/>
        <v>1.0611303344867358</v>
      </c>
      <c r="Q61" s="33">
        <v>230</v>
      </c>
      <c r="R61" s="51">
        <f t="shared" si="8"/>
        <v>1.0611303344867358</v>
      </c>
      <c r="S61" s="33">
        <v>240</v>
      </c>
      <c r="T61" s="51">
        <f t="shared" si="9"/>
        <v>1.1072664359861593</v>
      </c>
      <c r="U61" s="33">
        <v>237</v>
      </c>
      <c r="V61" s="51">
        <f t="shared" si="10"/>
        <v>1.0934256055363323</v>
      </c>
      <c r="W61" s="33">
        <v>228</v>
      </c>
      <c r="X61" s="51">
        <f t="shared" si="11"/>
        <v>1.0519031141868511</v>
      </c>
      <c r="Z61" s="33">
        <v>35</v>
      </c>
      <c r="AA61" s="73">
        <f t="shared" si="0"/>
        <v>0.16147635524798154</v>
      </c>
      <c r="AC61" s="41">
        <f>cálculos1!O61</f>
        <v>9</v>
      </c>
      <c r="AD61" s="42">
        <f t="shared" si="12"/>
        <v>0.9</v>
      </c>
      <c r="AE61" s="41">
        <f>cálculos1!P61</f>
        <v>4</v>
      </c>
      <c r="AF61" s="42">
        <f t="shared" si="13"/>
        <v>1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"/>
        <v>87</v>
      </c>
      <c r="E62" s="33">
        <v>54</v>
      </c>
      <c r="F62" s="51">
        <f t="shared" si="2"/>
        <v>0.62068965517241381</v>
      </c>
      <c r="G62" s="33">
        <v>69</v>
      </c>
      <c r="H62" s="51">
        <f t="shared" si="3"/>
        <v>0.7931034482758621</v>
      </c>
      <c r="I62" s="33">
        <v>70</v>
      </c>
      <c r="J62" s="51">
        <f t="shared" si="4"/>
        <v>0.8045977011494253</v>
      </c>
      <c r="K62" s="33">
        <v>93</v>
      </c>
      <c r="L62" s="51">
        <f t="shared" si="5"/>
        <v>1.0689655172413792</v>
      </c>
      <c r="M62" s="33">
        <v>92</v>
      </c>
      <c r="N62" s="51">
        <f t="shared" si="6"/>
        <v>1.0574712643678161</v>
      </c>
      <c r="O62" s="33">
        <v>91</v>
      </c>
      <c r="P62" s="51">
        <f t="shared" si="7"/>
        <v>1.0459770114942528</v>
      </c>
      <c r="Q62" s="33">
        <v>96</v>
      </c>
      <c r="R62" s="51">
        <f t="shared" si="8"/>
        <v>1.103448275862069</v>
      </c>
      <c r="S62" s="33">
        <v>96</v>
      </c>
      <c r="T62" s="51">
        <f t="shared" si="9"/>
        <v>1.103448275862069</v>
      </c>
      <c r="U62" s="33">
        <v>98</v>
      </c>
      <c r="V62" s="51">
        <f t="shared" si="10"/>
        <v>1.1264367816091954</v>
      </c>
      <c r="W62" s="33">
        <v>94</v>
      </c>
      <c r="X62" s="51">
        <f t="shared" si="11"/>
        <v>1.0804597701149425</v>
      </c>
      <c r="Z62" s="33">
        <v>23</v>
      </c>
      <c r="AA62" s="73">
        <f t="shared" si="0"/>
        <v>0.26436781609195403</v>
      </c>
      <c r="AC62" s="41">
        <f>cálculos1!O62</f>
        <v>7</v>
      </c>
      <c r="AD62" s="42">
        <f t="shared" si="12"/>
        <v>0.70000000000000007</v>
      </c>
      <c r="AE62" s="41">
        <f>cálculos1!P62</f>
        <v>2</v>
      </c>
      <c r="AF62" s="42">
        <f t="shared" si="13"/>
        <v>0.5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"/>
        <v>87.75</v>
      </c>
      <c r="E63" s="33">
        <v>44</v>
      </c>
      <c r="F63" s="51">
        <f t="shared" si="2"/>
        <v>0.50142450142450146</v>
      </c>
      <c r="G63" s="33">
        <v>68</v>
      </c>
      <c r="H63" s="51">
        <f t="shared" si="3"/>
        <v>0.77492877492877488</v>
      </c>
      <c r="I63" s="33">
        <v>67</v>
      </c>
      <c r="J63" s="51">
        <f t="shared" si="4"/>
        <v>0.76353276353276356</v>
      </c>
      <c r="K63" s="33">
        <v>86</v>
      </c>
      <c r="L63" s="51">
        <f t="shared" si="5"/>
        <v>0.98005698005698005</v>
      </c>
      <c r="M63" s="33">
        <v>87</v>
      </c>
      <c r="N63" s="51">
        <f t="shared" si="6"/>
        <v>0.99145299145299148</v>
      </c>
      <c r="O63" s="33">
        <v>78</v>
      </c>
      <c r="P63" s="51">
        <f t="shared" si="7"/>
        <v>0.88888888888888884</v>
      </c>
      <c r="Q63" s="33">
        <v>61</v>
      </c>
      <c r="R63" s="51">
        <f t="shared" si="8"/>
        <v>0.6951566951566952</v>
      </c>
      <c r="S63" s="33">
        <v>80</v>
      </c>
      <c r="T63" s="51">
        <f t="shared" si="9"/>
        <v>0.9116809116809117</v>
      </c>
      <c r="U63" s="33">
        <v>72</v>
      </c>
      <c r="V63" s="51">
        <f t="shared" si="10"/>
        <v>0.82051282051282048</v>
      </c>
      <c r="W63" s="33">
        <v>77</v>
      </c>
      <c r="X63" s="51">
        <f t="shared" si="11"/>
        <v>0.87749287749287752</v>
      </c>
      <c r="Z63" s="33">
        <v>19</v>
      </c>
      <c r="AA63" s="73">
        <f t="shared" si="0"/>
        <v>0.21652421652421652</v>
      </c>
      <c r="AC63" s="41">
        <f>cálculos1!O63</f>
        <v>2</v>
      </c>
      <c r="AD63" s="42">
        <f t="shared" si="12"/>
        <v>0.2</v>
      </c>
      <c r="AE63" s="41">
        <f>cálculos1!P63</f>
        <v>1</v>
      </c>
      <c r="AF63" s="42">
        <f t="shared" si="13"/>
        <v>0.25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"/>
        <v>536.25</v>
      </c>
      <c r="E64" s="33">
        <v>458</v>
      </c>
      <c r="F64" s="51">
        <f t="shared" si="2"/>
        <v>0.85407925407925411</v>
      </c>
      <c r="G64" s="33">
        <v>442</v>
      </c>
      <c r="H64" s="51">
        <f t="shared" si="3"/>
        <v>0.82424242424242422</v>
      </c>
      <c r="I64" s="33">
        <v>445</v>
      </c>
      <c r="J64" s="51">
        <f t="shared" si="4"/>
        <v>0.82983682983682983</v>
      </c>
      <c r="K64" s="33">
        <v>489</v>
      </c>
      <c r="L64" s="51">
        <f t="shared" si="5"/>
        <v>0.91188811188811192</v>
      </c>
      <c r="M64" s="33">
        <v>500</v>
      </c>
      <c r="N64" s="51">
        <f t="shared" si="6"/>
        <v>0.93240093240093236</v>
      </c>
      <c r="O64" s="33">
        <v>466</v>
      </c>
      <c r="P64" s="51">
        <f t="shared" si="7"/>
        <v>0.86899766899766895</v>
      </c>
      <c r="Q64" s="33">
        <v>415</v>
      </c>
      <c r="R64" s="51">
        <f t="shared" si="8"/>
        <v>0.77389277389277389</v>
      </c>
      <c r="S64" s="33">
        <v>468</v>
      </c>
      <c r="T64" s="51">
        <f t="shared" si="9"/>
        <v>0.87272727272727268</v>
      </c>
      <c r="U64" s="33">
        <v>449</v>
      </c>
      <c r="V64" s="51">
        <f t="shared" si="10"/>
        <v>0.8372960372960373</v>
      </c>
      <c r="W64" s="33">
        <v>453</v>
      </c>
      <c r="X64" s="51">
        <f t="shared" si="11"/>
        <v>0.84475524475524477</v>
      </c>
      <c r="Z64" s="33">
        <v>358</v>
      </c>
      <c r="AA64" s="73">
        <f t="shared" si="0"/>
        <v>0.66759906759906762</v>
      </c>
      <c r="AC64" s="41">
        <f>cálculos1!O64</f>
        <v>1</v>
      </c>
      <c r="AD64" s="42">
        <f t="shared" si="12"/>
        <v>0.1</v>
      </c>
      <c r="AE64" s="41">
        <f>cálculos1!P64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"/>
        <v>234</v>
      </c>
      <c r="E65" s="33">
        <v>165</v>
      </c>
      <c r="F65" s="51">
        <f t="shared" si="2"/>
        <v>0.70512820512820518</v>
      </c>
      <c r="G65" s="33">
        <v>176</v>
      </c>
      <c r="H65" s="51">
        <f t="shared" si="3"/>
        <v>0.75213675213675213</v>
      </c>
      <c r="I65" s="33">
        <v>177</v>
      </c>
      <c r="J65" s="51">
        <f t="shared" si="4"/>
        <v>0.75641025641025639</v>
      </c>
      <c r="K65" s="33">
        <v>164</v>
      </c>
      <c r="L65" s="51">
        <f t="shared" si="5"/>
        <v>0.70085470085470081</v>
      </c>
      <c r="M65" s="33">
        <v>163</v>
      </c>
      <c r="N65" s="51">
        <f t="shared" si="6"/>
        <v>0.69658119658119655</v>
      </c>
      <c r="O65" s="33">
        <v>167</v>
      </c>
      <c r="P65" s="51">
        <f t="shared" si="7"/>
        <v>0.71367521367521369</v>
      </c>
      <c r="Q65" s="33">
        <v>180</v>
      </c>
      <c r="R65" s="51">
        <f t="shared" si="8"/>
        <v>0.76923076923076927</v>
      </c>
      <c r="S65" s="33">
        <v>189</v>
      </c>
      <c r="T65" s="51">
        <f t="shared" si="9"/>
        <v>0.80769230769230771</v>
      </c>
      <c r="U65" s="33">
        <v>210</v>
      </c>
      <c r="V65" s="51">
        <f t="shared" si="10"/>
        <v>0.89743589743589747</v>
      </c>
      <c r="W65" s="33">
        <v>176</v>
      </c>
      <c r="X65" s="51">
        <f t="shared" si="11"/>
        <v>0.75213675213675213</v>
      </c>
      <c r="Z65" s="33">
        <v>511</v>
      </c>
      <c r="AA65" s="73">
        <f t="shared" si="0"/>
        <v>2.1837606837606836</v>
      </c>
      <c r="AC65" s="41">
        <f>cálculos1!O65</f>
        <v>0</v>
      </c>
      <c r="AD65" s="42">
        <f t="shared" si="12"/>
        <v>0</v>
      </c>
      <c r="AE65" s="41">
        <f>cálculos1!P65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"/>
        <v>78.75</v>
      </c>
      <c r="E66" s="33">
        <v>47</v>
      </c>
      <c r="F66" s="51">
        <f t="shared" si="2"/>
        <v>0.59682539682539681</v>
      </c>
      <c r="G66" s="33">
        <v>73</v>
      </c>
      <c r="H66" s="51">
        <f t="shared" si="3"/>
        <v>0.92698412698412702</v>
      </c>
      <c r="I66" s="33">
        <v>78</v>
      </c>
      <c r="J66" s="51">
        <f t="shared" si="4"/>
        <v>0.99047619047619051</v>
      </c>
      <c r="K66" s="33">
        <v>78</v>
      </c>
      <c r="L66" s="51">
        <f t="shared" si="5"/>
        <v>0.99047619047619051</v>
      </c>
      <c r="M66" s="33">
        <v>76</v>
      </c>
      <c r="N66" s="51">
        <f t="shared" si="6"/>
        <v>0.96507936507936509</v>
      </c>
      <c r="O66" s="33">
        <v>71</v>
      </c>
      <c r="P66" s="51">
        <f t="shared" si="7"/>
        <v>0.9015873015873016</v>
      </c>
      <c r="Q66" s="33">
        <v>76</v>
      </c>
      <c r="R66" s="51">
        <f t="shared" si="8"/>
        <v>0.96507936507936509</v>
      </c>
      <c r="S66" s="33">
        <v>87</v>
      </c>
      <c r="T66" s="51">
        <f t="shared" si="9"/>
        <v>1.1047619047619048</v>
      </c>
      <c r="U66" s="33">
        <v>85</v>
      </c>
      <c r="V66" s="51">
        <f t="shared" si="10"/>
        <v>1.0793650793650793</v>
      </c>
      <c r="W66" s="33">
        <v>88</v>
      </c>
      <c r="X66" s="51">
        <f t="shared" si="11"/>
        <v>1.1174603174603175</v>
      </c>
      <c r="Z66" s="33">
        <v>23</v>
      </c>
      <c r="AA66" s="73">
        <f t="shared" ref="AA66:AA79" si="14">Z66/D66</f>
        <v>0.29206349206349208</v>
      </c>
      <c r="AC66" s="41">
        <f>cálculos1!O66</f>
        <v>7</v>
      </c>
      <c r="AD66" s="42">
        <f t="shared" si="12"/>
        <v>0.70000000000000007</v>
      </c>
      <c r="AE66" s="41">
        <f>cálculos1!P66</f>
        <v>3</v>
      </c>
      <c r="AF66" s="42">
        <f t="shared" si="13"/>
        <v>0.75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15">(C67/12)*9</f>
        <v>292.5</v>
      </c>
      <c r="E67" s="33">
        <v>138</v>
      </c>
      <c r="F67" s="51">
        <f t="shared" ref="F67:F79" si="16">E67/D67</f>
        <v>0.47179487179487178</v>
      </c>
      <c r="G67" s="33">
        <v>262</v>
      </c>
      <c r="H67" s="51">
        <f t="shared" ref="H67:H79" si="17">G67/D67</f>
        <v>0.89572649572649576</v>
      </c>
      <c r="I67" s="33">
        <v>261</v>
      </c>
      <c r="J67" s="51">
        <f t="shared" ref="J67:J79" si="18">I67/D67</f>
        <v>0.89230769230769236</v>
      </c>
      <c r="K67" s="33">
        <v>258</v>
      </c>
      <c r="L67" s="51">
        <f t="shared" ref="L67:L79" si="19">K67/D67</f>
        <v>0.88205128205128203</v>
      </c>
      <c r="M67" s="33">
        <v>253</v>
      </c>
      <c r="N67" s="51">
        <f t="shared" ref="N67:N79" si="20">M67/D67</f>
        <v>0.86495726495726499</v>
      </c>
      <c r="O67" s="33">
        <v>257</v>
      </c>
      <c r="P67" s="51">
        <f t="shared" ref="P67:P79" si="21">O67/D67</f>
        <v>0.87863247863247862</v>
      </c>
      <c r="Q67" s="33">
        <v>282</v>
      </c>
      <c r="R67" s="51">
        <f t="shared" ref="R67:R79" si="22">Q67/D67</f>
        <v>0.96410256410256412</v>
      </c>
      <c r="S67" s="33">
        <v>302</v>
      </c>
      <c r="T67" s="51">
        <f t="shared" ref="T67:T79" si="23">S67/D67</f>
        <v>1.0324786324786326</v>
      </c>
      <c r="U67" s="33">
        <v>323</v>
      </c>
      <c r="V67" s="51">
        <f t="shared" ref="V67:V79" si="24">U67/D67</f>
        <v>1.1042735042735043</v>
      </c>
      <c r="W67" s="33">
        <v>296</v>
      </c>
      <c r="X67" s="51">
        <f t="shared" ref="X67:X79" si="25">W67/D67</f>
        <v>1.0119658119658119</v>
      </c>
      <c r="Z67" s="33">
        <v>73</v>
      </c>
      <c r="AA67" s="73">
        <f t="shared" si="14"/>
        <v>0.24957264957264957</v>
      </c>
      <c r="AC67" s="41">
        <f>cálculos1!O67</f>
        <v>4</v>
      </c>
      <c r="AD67" s="42">
        <f t="shared" ref="AD67:AD85" si="26">AC67*0.1</f>
        <v>0.4</v>
      </c>
      <c r="AE67" s="41">
        <f>cálculos1!P67</f>
        <v>1</v>
      </c>
      <c r="AF67" s="42">
        <f t="shared" ref="AF67:AF85" si="27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15"/>
        <v>102</v>
      </c>
      <c r="E68" s="33">
        <v>69</v>
      </c>
      <c r="F68" s="51">
        <f t="shared" si="16"/>
        <v>0.67647058823529416</v>
      </c>
      <c r="G68" s="33">
        <v>100</v>
      </c>
      <c r="H68" s="51">
        <f t="shared" si="17"/>
        <v>0.98039215686274506</v>
      </c>
      <c r="I68" s="33">
        <v>100</v>
      </c>
      <c r="J68" s="51">
        <f t="shared" si="18"/>
        <v>0.98039215686274506</v>
      </c>
      <c r="K68" s="33">
        <v>101</v>
      </c>
      <c r="L68" s="51">
        <f t="shared" si="19"/>
        <v>0.99019607843137258</v>
      </c>
      <c r="M68" s="33">
        <v>98</v>
      </c>
      <c r="N68" s="51">
        <f t="shared" si="20"/>
        <v>0.96078431372549022</v>
      </c>
      <c r="O68" s="33">
        <v>101</v>
      </c>
      <c r="P68" s="51">
        <f t="shared" si="21"/>
        <v>0.99019607843137258</v>
      </c>
      <c r="Q68" s="33">
        <v>70</v>
      </c>
      <c r="R68" s="51">
        <f t="shared" si="22"/>
        <v>0.68627450980392157</v>
      </c>
      <c r="S68" s="33">
        <v>60</v>
      </c>
      <c r="T68" s="51">
        <f t="shared" si="23"/>
        <v>0.58823529411764708</v>
      </c>
      <c r="U68" s="33">
        <v>81</v>
      </c>
      <c r="V68" s="51">
        <f t="shared" si="24"/>
        <v>0.79411764705882348</v>
      </c>
      <c r="W68" s="33">
        <v>59</v>
      </c>
      <c r="X68" s="51">
        <f t="shared" si="25"/>
        <v>0.57843137254901966</v>
      </c>
      <c r="Z68" s="33">
        <v>65</v>
      </c>
      <c r="AA68" s="73">
        <f t="shared" si="14"/>
        <v>0.63725490196078427</v>
      </c>
      <c r="AC68" s="41">
        <f>cálculos1!O68</f>
        <v>5</v>
      </c>
      <c r="AD68" s="42">
        <f t="shared" si="26"/>
        <v>0.5</v>
      </c>
      <c r="AE68" s="41">
        <f>cálculos1!P68</f>
        <v>3</v>
      </c>
      <c r="AF68" s="42">
        <f t="shared" si="27"/>
        <v>0.75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15"/>
        <v>1395</v>
      </c>
      <c r="E69" s="33">
        <v>1763</v>
      </c>
      <c r="F69" s="51">
        <f t="shared" si="16"/>
        <v>1.2637992831541218</v>
      </c>
      <c r="G69" s="33">
        <v>1135</v>
      </c>
      <c r="H69" s="51">
        <f t="shared" si="17"/>
        <v>0.81362007168458783</v>
      </c>
      <c r="I69" s="33">
        <v>1124</v>
      </c>
      <c r="J69" s="51">
        <f t="shared" si="18"/>
        <v>0.80573476702508962</v>
      </c>
      <c r="K69" s="33">
        <v>1199</v>
      </c>
      <c r="L69" s="51">
        <f t="shared" si="19"/>
        <v>0.85949820788530462</v>
      </c>
      <c r="M69" s="33">
        <v>1152</v>
      </c>
      <c r="N69" s="51">
        <f t="shared" si="20"/>
        <v>0.82580645161290323</v>
      </c>
      <c r="O69" s="33">
        <v>1151</v>
      </c>
      <c r="P69" s="51">
        <f t="shared" si="21"/>
        <v>0.82508960573476697</v>
      </c>
      <c r="Q69" s="33">
        <v>905</v>
      </c>
      <c r="R69" s="51">
        <f t="shared" si="22"/>
        <v>0.64874551971326166</v>
      </c>
      <c r="S69" s="33">
        <v>1242</v>
      </c>
      <c r="T69" s="51">
        <f t="shared" si="23"/>
        <v>0.89032258064516134</v>
      </c>
      <c r="U69" s="33">
        <v>1163</v>
      </c>
      <c r="V69" s="51">
        <f t="shared" si="24"/>
        <v>0.83369175627240144</v>
      </c>
      <c r="W69" s="33">
        <v>1051</v>
      </c>
      <c r="X69" s="51">
        <f t="shared" si="25"/>
        <v>0.753405017921147</v>
      </c>
      <c r="Z69" s="33">
        <v>1794</v>
      </c>
      <c r="AA69" s="73">
        <f t="shared" si="14"/>
        <v>1.2860215053763442</v>
      </c>
      <c r="AC69" s="41">
        <f>cálculos1!O69</f>
        <v>1</v>
      </c>
      <c r="AD69" s="42">
        <f t="shared" si="26"/>
        <v>0.1</v>
      </c>
      <c r="AE69" s="41">
        <f>cálculos1!P69</f>
        <v>0</v>
      </c>
      <c r="AF69" s="42">
        <f t="shared" si="27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15"/>
        <v>85.5</v>
      </c>
      <c r="E70" s="33">
        <v>61</v>
      </c>
      <c r="F70" s="51">
        <f t="shared" si="16"/>
        <v>0.71345029239766078</v>
      </c>
      <c r="G70" s="33">
        <v>81</v>
      </c>
      <c r="H70" s="51">
        <f t="shared" si="17"/>
        <v>0.94736842105263153</v>
      </c>
      <c r="I70" s="33">
        <v>80</v>
      </c>
      <c r="J70" s="51">
        <f t="shared" si="18"/>
        <v>0.93567251461988299</v>
      </c>
      <c r="K70" s="33">
        <v>89</v>
      </c>
      <c r="L70" s="51">
        <f t="shared" si="19"/>
        <v>1.0409356725146199</v>
      </c>
      <c r="M70" s="33">
        <v>94</v>
      </c>
      <c r="N70" s="51">
        <f t="shared" si="20"/>
        <v>1.0994152046783625</v>
      </c>
      <c r="O70" s="33">
        <v>74</v>
      </c>
      <c r="P70" s="51">
        <f t="shared" si="21"/>
        <v>0.86549707602339176</v>
      </c>
      <c r="Q70" s="33">
        <v>70</v>
      </c>
      <c r="R70" s="51">
        <f t="shared" si="22"/>
        <v>0.81871345029239762</v>
      </c>
      <c r="S70" s="33">
        <v>95</v>
      </c>
      <c r="T70" s="51">
        <f t="shared" si="23"/>
        <v>1.1111111111111112</v>
      </c>
      <c r="U70" s="33">
        <v>87</v>
      </c>
      <c r="V70" s="51">
        <f t="shared" si="24"/>
        <v>1.0175438596491229</v>
      </c>
      <c r="W70" s="33">
        <v>94</v>
      </c>
      <c r="X70" s="51">
        <f t="shared" si="25"/>
        <v>1.0994152046783625</v>
      </c>
      <c r="Z70" s="33">
        <v>33</v>
      </c>
      <c r="AA70" s="73">
        <f t="shared" si="14"/>
        <v>0.38596491228070173</v>
      </c>
      <c r="AC70" s="41">
        <f>cálculos1!O70</f>
        <v>5</v>
      </c>
      <c r="AD70" s="42">
        <f t="shared" si="26"/>
        <v>0.5</v>
      </c>
      <c r="AE70" s="41">
        <f>cálculos1!P70</f>
        <v>2</v>
      </c>
      <c r="AF70" s="42">
        <f t="shared" si="27"/>
        <v>0.5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15"/>
        <v>5565.75</v>
      </c>
      <c r="E71" s="33">
        <v>6211</v>
      </c>
      <c r="F71" s="51">
        <f t="shared" si="16"/>
        <v>1.1159322642950187</v>
      </c>
      <c r="G71" s="33">
        <v>4554</v>
      </c>
      <c r="H71" s="51">
        <f t="shared" si="17"/>
        <v>0.81821856892602074</v>
      </c>
      <c r="I71" s="33">
        <v>4546</v>
      </c>
      <c r="J71" s="51">
        <f t="shared" si="18"/>
        <v>0.81678120648609798</v>
      </c>
      <c r="K71" s="33">
        <v>4967</v>
      </c>
      <c r="L71" s="51">
        <f t="shared" si="19"/>
        <v>0.89242240488703228</v>
      </c>
      <c r="M71" s="33">
        <v>4747</v>
      </c>
      <c r="N71" s="51">
        <f t="shared" si="20"/>
        <v>0.85289493778915693</v>
      </c>
      <c r="O71" s="33">
        <v>4460</v>
      </c>
      <c r="P71" s="51">
        <f t="shared" si="21"/>
        <v>0.80132956025692859</v>
      </c>
      <c r="Q71" s="33">
        <v>3893</v>
      </c>
      <c r="R71" s="51">
        <f t="shared" si="22"/>
        <v>0.69945649732740423</v>
      </c>
      <c r="S71" s="33">
        <v>4745</v>
      </c>
      <c r="T71" s="51">
        <f t="shared" si="23"/>
        <v>0.85253559717917626</v>
      </c>
      <c r="U71" s="33">
        <v>4825</v>
      </c>
      <c r="V71" s="51">
        <f t="shared" si="24"/>
        <v>0.86690922157840367</v>
      </c>
      <c r="W71" s="33">
        <v>3697</v>
      </c>
      <c r="X71" s="51">
        <f t="shared" si="25"/>
        <v>0.66424111754929704</v>
      </c>
      <c r="Z71" s="33">
        <v>6306</v>
      </c>
      <c r="AA71" s="73">
        <f t="shared" si="14"/>
        <v>1.1330009432691013</v>
      </c>
      <c r="AC71" s="41">
        <f>cálculos1!O71</f>
        <v>1</v>
      </c>
      <c r="AD71" s="42">
        <f t="shared" si="26"/>
        <v>0.1</v>
      </c>
      <c r="AE71" s="41">
        <f>cálculos1!P71</f>
        <v>0</v>
      </c>
      <c r="AF71" s="42">
        <f t="shared" si="27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15"/>
        <v>341.25</v>
      </c>
      <c r="E72" s="33">
        <v>31</v>
      </c>
      <c r="F72" s="51">
        <f t="shared" si="16"/>
        <v>9.0842490842490839E-2</v>
      </c>
      <c r="G72" s="33">
        <v>277</v>
      </c>
      <c r="H72" s="51">
        <f t="shared" si="17"/>
        <v>0.81172161172161172</v>
      </c>
      <c r="I72" s="33">
        <v>277</v>
      </c>
      <c r="J72" s="51">
        <f t="shared" si="18"/>
        <v>0.81172161172161172</v>
      </c>
      <c r="K72" s="33">
        <v>294</v>
      </c>
      <c r="L72" s="51">
        <f t="shared" si="19"/>
        <v>0.86153846153846159</v>
      </c>
      <c r="M72" s="33">
        <v>288</v>
      </c>
      <c r="N72" s="51">
        <f t="shared" si="20"/>
        <v>0.84395604395604396</v>
      </c>
      <c r="O72" s="33">
        <v>277</v>
      </c>
      <c r="P72" s="51">
        <f t="shared" si="21"/>
        <v>0.81172161172161172</v>
      </c>
      <c r="Q72" s="33">
        <v>259</v>
      </c>
      <c r="R72" s="51">
        <f t="shared" si="22"/>
        <v>0.75897435897435894</v>
      </c>
      <c r="S72" s="33">
        <v>293</v>
      </c>
      <c r="T72" s="51">
        <f t="shared" si="23"/>
        <v>0.85860805860805856</v>
      </c>
      <c r="U72" s="33">
        <v>309</v>
      </c>
      <c r="V72" s="51">
        <f t="shared" si="24"/>
        <v>0.9054945054945055</v>
      </c>
      <c r="W72" s="33">
        <v>258</v>
      </c>
      <c r="X72" s="51">
        <f t="shared" si="25"/>
        <v>0.75604395604395602</v>
      </c>
      <c r="Z72" s="33">
        <v>8</v>
      </c>
      <c r="AA72" s="73">
        <f t="shared" si="14"/>
        <v>2.3443223443223443E-2</v>
      </c>
      <c r="AC72" s="41">
        <f>cálculos1!O72</f>
        <v>0</v>
      </c>
      <c r="AD72" s="42">
        <f t="shared" si="26"/>
        <v>0</v>
      </c>
      <c r="AE72" s="41">
        <f>cálculos1!P72</f>
        <v>0</v>
      </c>
      <c r="AF72" s="42">
        <f t="shared" si="27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15"/>
        <v>184.5</v>
      </c>
      <c r="E73" s="33">
        <v>42</v>
      </c>
      <c r="F73" s="51">
        <f t="shared" si="16"/>
        <v>0.22764227642276422</v>
      </c>
      <c r="G73" s="33">
        <v>175</v>
      </c>
      <c r="H73" s="51">
        <f t="shared" si="17"/>
        <v>0.948509485094851</v>
      </c>
      <c r="I73" s="33">
        <v>175</v>
      </c>
      <c r="J73" s="51">
        <f t="shared" si="18"/>
        <v>0.948509485094851</v>
      </c>
      <c r="K73" s="33">
        <v>195</v>
      </c>
      <c r="L73" s="51">
        <f t="shared" si="19"/>
        <v>1.056910569105691</v>
      </c>
      <c r="M73" s="33">
        <v>196</v>
      </c>
      <c r="N73" s="51">
        <f t="shared" si="20"/>
        <v>1.0623306233062331</v>
      </c>
      <c r="O73" s="33">
        <v>190</v>
      </c>
      <c r="P73" s="51">
        <f t="shared" si="21"/>
        <v>1.0298102981029811</v>
      </c>
      <c r="Q73" s="33">
        <v>169</v>
      </c>
      <c r="R73" s="51">
        <f t="shared" si="22"/>
        <v>0.9159891598915989</v>
      </c>
      <c r="S73" s="33">
        <v>191</v>
      </c>
      <c r="T73" s="51">
        <f t="shared" si="23"/>
        <v>1.0352303523035231</v>
      </c>
      <c r="U73" s="33">
        <v>181</v>
      </c>
      <c r="V73" s="51">
        <f t="shared" si="24"/>
        <v>0.98102981029810299</v>
      </c>
      <c r="W73" s="33">
        <v>172</v>
      </c>
      <c r="X73" s="51">
        <f t="shared" si="25"/>
        <v>0.9322493224932249</v>
      </c>
      <c r="Z73" s="33">
        <v>30</v>
      </c>
      <c r="AA73" s="73">
        <f t="shared" si="14"/>
        <v>0.16260162601626016</v>
      </c>
      <c r="AC73" s="41">
        <f>cálculos1!O73</f>
        <v>5</v>
      </c>
      <c r="AD73" s="42">
        <f t="shared" si="26"/>
        <v>0.5</v>
      </c>
      <c r="AE73" s="41">
        <f>cálculos1!P73</f>
        <v>2</v>
      </c>
      <c r="AF73" s="42">
        <f t="shared" si="27"/>
        <v>0.5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15"/>
        <v>253.5</v>
      </c>
      <c r="E74" s="33">
        <v>418</v>
      </c>
      <c r="F74" s="51">
        <f t="shared" si="16"/>
        <v>1.6489151873767258</v>
      </c>
      <c r="G74" s="33">
        <v>291</v>
      </c>
      <c r="H74" s="51">
        <f t="shared" si="17"/>
        <v>1.1479289940828403</v>
      </c>
      <c r="I74" s="33">
        <v>291</v>
      </c>
      <c r="J74" s="51">
        <f t="shared" si="18"/>
        <v>1.1479289940828403</v>
      </c>
      <c r="K74" s="33">
        <v>294</v>
      </c>
      <c r="L74" s="51">
        <f t="shared" si="19"/>
        <v>1.1597633136094674</v>
      </c>
      <c r="M74" s="33">
        <v>291</v>
      </c>
      <c r="N74" s="51">
        <f t="shared" si="20"/>
        <v>1.1479289940828403</v>
      </c>
      <c r="O74" s="33">
        <v>281</v>
      </c>
      <c r="P74" s="51">
        <f t="shared" si="21"/>
        <v>1.1084812623274163</v>
      </c>
      <c r="Q74" s="33">
        <v>279</v>
      </c>
      <c r="R74" s="51">
        <f t="shared" si="22"/>
        <v>1.1005917159763314</v>
      </c>
      <c r="S74" s="33">
        <v>271</v>
      </c>
      <c r="T74" s="51">
        <f t="shared" si="23"/>
        <v>1.069033530571992</v>
      </c>
      <c r="U74" s="33">
        <v>272</v>
      </c>
      <c r="V74" s="51">
        <f t="shared" si="24"/>
        <v>1.0729783037475344</v>
      </c>
      <c r="W74" s="33">
        <v>257</v>
      </c>
      <c r="X74" s="51">
        <f t="shared" si="25"/>
        <v>1.0138067061143985</v>
      </c>
      <c r="Z74" s="33">
        <v>366</v>
      </c>
      <c r="AA74" s="73">
        <f t="shared" si="14"/>
        <v>1.4437869822485208</v>
      </c>
      <c r="AC74" s="41">
        <f>cálculos1!O74</f>
        <v>10</v>
      </c>
      <c r="AD74" s="42">
        <f t="shared" si="26"/>
        <v>1</v>
      </c>
      <c r="AE74" s="41">
        <f>cálculos1!P74</f>
        <v>4</v>
      </c>
      <c r="AF74" s="42">
        <f t="shared" si="27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15"/>
        <v>754.5</v>
      </c>
      <c r="E75" s="33">
        <v>211</v>
      </c>
      <c r="F75" s="51">
        <f t="shared" si="16"/>
        <v>0.27965540092776675</v>
      </c>
      <c r="G75" s="33">
        <v>606</v>
      </c>
      <c r="H75" s="51">
        <f t="shared" si="17"/>
        <v>0.80318091451292251</v>
      </c>
      <c r="I75" s="33">
        <v>600</v>
      </c>
      <c r="J75" s="51">
        <f t="shared" si="18"/>
        <v>0.79522862823061635</v>
      </c>
      <c r="K75" s="33">
        <v>683</v>
      </c>
      <c r="L75" s="51">
        <f t="shared" si="19"/>
        <v>0.90523525513585157</v>
      </c>
      <c r="M75" s="33">
        <v>653</v>
      </c>
      <c r="N75" s="51">
        <f t="shared" si="20"/>
        <v>0.86547382372432069</v>
      </c>
      <c r="O75" s="33">
        <v>645</v>
      </c>
      <c r="P75" s="51">
        <f t="shared" si="21"/>
        <v>0.85487077534791256</v>
      </c>
      <c r="Q75" s="33">
        <v>469</v>
      </c>
      <c r="R75" s="51">
        <f t="shared" si="22"/>
        <v>0.6216037110669318</v>
      </c>
      <c r="S75" s="33">
        <v>648</v>
      </c>
      <c r="T75" s="51">
        <f t="shared" si="23"/>
        <v>0.85884691848906558</v>
      </c>
      <c r="U75" s="33">
        <v>632</v>
      </c>
      <c r="V75" s="51">
        <f t="shared" si="24"/>
        <v>0.83764082173624921</v>
      </c>
      <c r="W75" s="33">
        <v>529</v>
      </c>
      <c r="X75" s="51">
        <f t="shared" si="25"/>
        <v>0.70112657388999333</v>
      </c>
      <c r="Z75" s="33">
        <v>173</v>
      </c>
      <c r="AA75" s="73">
        <f t="shared" si="14"/>
        <v>0.22929092113982771</v>
      </c>
      <c r="AC75" s="41">
        <f>cálculos1!O75</f>
        <v>0</v>
      </c>
      <c r="AD75" s="42">
        <f t="shared" si="26"/>
        <v>0</v>
      </c>
      <c r="AE75" s="41">
        <f>cálculos1!P75</f>
        <v>0</v>
      </c>
      <c r="AF75" s="42">
        <f t="shared" si="27"/>
        <v>0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15"/>
        <v>78</v>
      </c>
      <c r="E76" s="33">
        <v>47</v>
      </c>
      <c r="F76" s="51">
        <f t="shared" si="16"/>
        <v>0.60256410256410253</v>
      </c>
      <c r="G76" s="33">
        <v>88</v>
      </c>
      <c r="H76" s="51">
        <f t="shared" si="17"/>
        <v>1.1282051282051282</v>
      </c>
      <c r="I76" s="33">
        <v>91</v>
      </c>
      <c r="J76" s="51">
        <f t="shared" si="18"/>
        <v>1.1666666666666667</v>
      </c>
      <c r="K76" s="33">
        <v>94</v>
      </c>
      <c r="L76" s="51">
        <f t="shared" si="19"/>
        <v>1.2051282051282051</v>
      </c>
      <c r="M76" s="33">
        <v>88</v>
      </c>
      <c r="N76" s="51">
        <f t="shared" si="20"/>
        <v>1.1282051282051282</v>
      </c>
      <c r="O76" s="33">
        <v>88</v>
      </c>
      <c r="P76" s="51">
        <f t="shared" si="21"/>
        <v>1.1282051282051282</v>
      </c>
      <c r="Q76" s="33">
        <v>79</v>
      </c>
      <c r="R76" s="51">
        <f t="shared" si="22"/>
        <v>1.0128205128205128</v>
      </c>
      <c r="S76" s="33">
        <v>107</v>
      </c>
      <c r="T76" s="51">
        <f t="shared" si="23"/>
        <v>1.3717948717948718</v>
      </c>
      <c r="U76" s="33">
        <v>91</v>
      </c>
      <c r="V76" s="51">
        <f t="shared" si="24"/>
        <v>1.1666666666666667</v>
      </c>
      <c r="W76" s="33">
        <v>97</v>
      </c>
      <c r="X76" s="51">
        <f t="shared" si="25"/>
        <v>1.2435897435897436</v>
      </c>
      <c r="Z76" s="33">
        <v>15</v>
      </c>
      <c r="AA76" s="73">
        <f t="shared" si="14"/>
        <v>0.19230769230769232</v>
      </c>
      <c r="AC76" s="41">
        <f>cálculos1!O76</f>
        <v>9</v>
      </c>
      <c r="AD76" s="42">
        <f t="shared" si="26"/>
        <v>0.9</v>
      </c>
      <c r="AE76" s="41">
        <f>cálculos1!P76</f>
        <v>4</v>
      </c>
      <c r="AF76" s="42">
        <f t="shared" si="27"/>
        <v>1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15"/>
        <v>158.25</v>
      </c>
      <c r="E77" s="33">
        <v>72</v>
      </c>
      <c r="F77" s="51">
        <f t="shared" si="16"/>
        <v>0.45497630331753552</v>
      </c>
      <c r="G77" s="33">
        <v>161</v>
      </c>
      <c r="H77" s="51">
        <f t="shared" si="17"/>
        <v>1.0173775671406002</v>
      </c>
      <c r="I77" s="33">
        <v>158</v>
      </c>
      <c r="J77" s="51">
        <f t="shared" si="18"/>
        <v>0.99842022116903628</v>
      </c>
      <c r="K77" s="33">
        <v>165</v>
      </c>
      <c r="L77" s="51">
        <f t="shared" si="19"/>
        <v>1.0426540284360191</v>
      </c>
      <c r="M77" s="33">
        <v>169</v>
      </c>
      <c r="N77" s="51">
        <f t="shared" si="20"/>
        <v>1.0679304897314377</v>
      </c>
      <c r="O77" s="33">
        <v>163</v>
      </c>
      <c r="P77" s="51">
        <f t="shared" si="21"/>
        <v>1.0300157977883095</v>
      </c>
      <c r="Q77" s="33">
        <v>154</v>
      </c>
      <c r="R77" s="51">
        <f t="shared" si="22"/>
        <v>0.97314375987361768</v>
      </c>
      <c r="S77" s="33">
        <v>188</v>
      </c>
      <c r="T77" s="51">
        <f t="shared" si="23"/>
        <v>1.1879936808846761</v>
      </c>
      <c r="U77" s="33">
        <v>183</v>
      </c>
      <c r="V77" s="51">
        <f t="shared" si="24"/>
        <v>1.1563981042654028</v>
      </c>
      <c r="W77" s="33">
        <v>179</v>
      </c>
      <c r="X77" s="51">
        <f t="shared" si="25"/>
        <v>1.1311216429699842</v>
      </c>
      <c r="Z77" s="33">
        <v>20</v>
      </c>
      <c r="AA77" s="73">
        <f t="shared" si="14"/>
        <v>0.1263823064770932</v>
      </c>
      <c r="AC77" s="41">
        <f>cálculos1!O77</f>
        <v>9</v>
      </c>
      <c r="AD77" s="42">
        <f t="shared" si="26"/>
        <v>0.9</v>
      </c>
      <c r="AE77" s="41">
        <f>cálculos1!P77</f>
        <v>4</v>
      </c>
      <c r="AF77" s="42">
        <f t="shared" si="27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15"/>
        <v>4443.75</v>
      </c>
      <c r="E78" s="33">
        <v>3801</v>
      </c>
      <c r="F78" s="51">
        <f t="shared" si="16"/>
        <v>0.85535864978902953</v>
      </c>
      <c r="G78" s="33">
        <v>3174</v>
      </c>
      <c r="H78" s="51">
        <f t="shared" si="17"/>
        <v>0.71426160337552747</v>
      </c>
      <c r="I78" s="33">
        <v>3188</v>
      </c>
      <c r="J78" s="51">
        <f t="shared" si="18"/>
        <v>0.71741209563994379</v>
      </c>
      <c r="K78" s="33">
        <v>3460</v>
      </c>
      <c r="L78" s="51">
        <f t="shared" si="19"/>
        <v>0.77862165963431784</v>
      </c>
      <c r="M78" s="33">
        <v>3363</v>
      </c>
      <c r="N78" s="51">
        <f t="shared" si="20"/>
        <v>0.75679324894514766</v>
      </c>
      <c r="O78" s="33">
        <v>3277</v>
      </c>
      <c r="P78" s="51">
        <f t="shared" si="21"/>
        <v>0.73744022503516171</v>
      </c>
      <c r="Q78" s="33">
        <v>3014</v>
      </c>
      <c r="R78" s="51">
        <f t="shared" si="22"/>
        <v>0.67825597749648381</v>
      </c>
      <c r="S78" s="33">
        <v>3508</v>
      </c>
      <c r="T78" s="51">
        <f t="shared" si="23"/>
        <v>0.78942334739803099</v>
      </c>
      <c r="U78" s="33">
        <v>3368</v>
      </c>
      <c r="V78" s="51">
        <f t="shared" si="24"/>
        <v>0.75791842475386784</v>
      </c>
      <c r="W78" s="33">
        <v>2894</v>
      </c>
      <c r="X78" s="51">
        <f t="shared" si="25"/>
        <v>0.65125175808720115</v>
      </c>
      <c r="Z78" s="33">
        <v>3415</v>
      </c>
      <c r="AA78" s="73">
        <f t="shared" si="14"/>
        <v>0.76849507735583689</v>
      </c>
      <c r="AC78" s="41">
        <f>cálculos1!O78</f>
        <v>0</v>
      </c>
      <c r="AD78" s="42">
        <f t="shared" si="26"/>
        <v>0</v>
      </c>
      <c r="AE78" s="41">
        <f>cálculos1!P78</f>
        <v>0</v>
      </c>
      <c r="AF78" s="42">
        <f t="shared" si="27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15"/>
        <v>2960.25</v>
      </c>
      <c r="E79" s="33">
        <v>5352</v>
      </c>
      <c r="F79" s="51">
        <f t="shared" si="16"/>
        <v>1.8079554091715226</v>
      </c>
      <c r="G79" s="33">
        <v>2458</v>
      </c>
      <c r="H79" s="51">
        <f t="shared" si="17"/>
        <v>0.83033527573684651</v>
      </c>
      <c r="I79" s="33">
        <v>2454</v>
      </c>
      <c r="J79" s="51">
        <f t="shared" si="18"/>
        <v>0.82898403851026092</v>
      </c>
      <c r="K79" s="33">
        <v>2512</v>
      </c>
      <c r="L79" s="51">
        <f t="shared" si="19"/>
        <v>0.84857697829575207</v>
      </c>
      <c r="M79" s="33">
        <v>2416</v>
      </c>
      <c r="N79" s="51">
        <f t="shared" si="20"/>
        <v>0.81614728485769783</v>
      </c>
      <c r="O79" s="33">
        <v>2359</v>
      </c>
      <c r="P79" s="51">
        <f t="shared" si="21"/>
        <v>0.79689215437885319</v>
      </c>
      <c r="Q79" s="33">
        <v>1918</v>
      </c>
      <c r="R79" s="51">
        <f t="shared" si="22"/>
        <v>0.64791825014779159</v>
      </c>
      <c r="S79" s="33">
        <v>2676</v>
      </c>
      <c r="T79" s="51">
        <f t="shared" si="23"/>
        <v>0.90397770458576132</v>
      </c>
      <c r="U79" s="33">
        <v>2446</v>
      </c>
      <c r="V79" s="51">
        <f t="shared" si="24"/>
        <v>0.82628156405708975</v>
      </c>
      <c r="W79" s="33">
        <v>2219</v>
      </c>
      <c r="X79" s="51">
        <f t="shared" si="25"/>
        <v>0.74959885144835736</v>
      </c>
      <c r="Z79" s="33">
        <v>3907</v>
      </c>
      <c r="AA79" s="73">
        <f t="shared" si="14"/>
        <v>1.3198209610674774</v>
      </c>
      <c r="AC79" s="41">
        <f>cálculos1!O79</f>
        <v>1</v>
      </c>
      <c r="AD79" s="42">
        <f t="shared" si="26"/>
        <v>0.1</v>
      </c>
      <c r="AE79" s="41">
        <f>cálculos1!P79</f>
        <v>0</v>
      </c>
      <c r="AF79" s="42">
        <f t="shared" si="27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33">
        <f>SUMIF($A$2:$A$79,"Norte",E$2:E$79)</f>
        <v>3258</v>
      </c>
      <c r="F81" s="51">
        <f>E81/D81</f>
        <v>0.74180327868852458</v>
      </c>
      <c r="G81" s="33">
        <f>SUMIF($A$2:$A$79,"Norte",G$2:G$79)</f>
        <v>3848</v>
      </c>
      <c r="H81" s="51">
        <f>G81/D81</f>
        <v>0.87613843351548271</v>
      </c>
      <c r="I81" s="33">
        <f>SUMIF($A$2:$A$79,"Norte",I$2:I$79)</f>
        <v>3827</v>
      </c>
      <c r="J81" s="51">
        <f>I81/D81</f>
        <v>0.87135701275045541</v>
      </c>
      <c r="K81" s="33">
        <f>SUMIF($A$2:$A$79,"Norte",K$2:K$79)</f>
        <v>4070</v>
      </c>
      <c r="L81" s="51">
        <f>K81/D81</f>
        <v>0.9266848816029144</v>
      </c>
      <c r="M81" s="33">
        <f>SUMIF($A$2:$A$79,"Norte",M$2:M$79)</f>
        <v>3954</v>
      </c>
      <c r="N81" s="51">
        <f>M81/D81</f>
        <v>0.90027322404371579</v>
      </c>
      <c r="O81" s="33">
        <f>SUMIF($A$2:$A$79,"Norte",O$2:O$79)</f>
        <v>3897</v>
      </c>
      <c r="P81" s="51">
        <f>O81/D81</f>
        <v>0.88729508196721307</v>
      </c>
      <c r="Q81" s="33">
        <f>SUMIF($A$2:$A$79,"Norte",Q$2:Q$79)</f>
        <v>3400</v>
      </c>
      <c r="R81" s="51">
        <f>Q81/D81</f>
        <v>0.7741347905282332</v>
      </c>
      <c r="S81" s="33">
        <f>SUMIF($A$2:$A$79,"Norte",S$2:S$79)</f>
        <v>4115</v>
      </c>
      <c r="T81" s="51">
        <f>S81/D81</f>
        <v>0.93693078324225865</v>
      </c>
      <c r="U81" s="33">
        <f>SUMIF($A$2:$A$79,"Norte",U$2:U$79)</f>
        <v>4037</v>
      </c>
      <c r="V81" s="51">
        <f>U81/D81</f>
        <v>0.91917122040072863</v>
      </c>
      <c r="W81" s="33">
        <f>SUMIF($A$2:$A$79,"Norte",W$2:W$79)</f>
        <v>3780</v>
      </c>
      <c r="X81" s="51">
        <f>W81/D81</f>
        <v>0.86065573770491799</v>
      </c>
      <c r="Z81" s="33">
        <f>SUMIF($A$2:$A$79,"Norte",Z$2:Z$79)</f>
        <v>2774</v>
      </c>
      <c r="AA81" s="73">
        <f>Z81/D81</f>
        <v>0.63160291438979965</v>
      </c>
      <c r="AC81" s="41">
        <f>cálculos1!O81</f>
        <v>1</v>
      </c>
      <c r="AD81" s="42">
        <f t="shared" si="26"/>
        <v>0.1</v>
      </c>
      <c r="AE81" s="41">
        <f>cálculos1!P81</f>
        <v>0</v>
      </c>
      <c r="AF81" s="42">
        <f t="shared" si="27"/>
        <v>0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33">
        <f>SUMIF($A$2:$A$79,"Central",E$2:E$79)</f>
        <v>5791</v>
      </c>
      <c r="F82" s="51">
        <f>E82/D82</f>
        <v>1.1124237621860442</v>
      </c>
      <c r="G82" s="33">
        <f>SUMIF($A$2:$A$79,"Central",G$2:G$79)</f>
        <v>4341</v>
      </c>
      <c r="H82" s="51">
        <f>G82/D82</f>
        <v>0.83388560726120153</v>
      </c>
      <c r="I82" s="33">
        <f>SUMIF($A$2:$A$79,"Central",I$2:I$79)</f>
        <v>4326</v>
      </c>
      <c r="J82" s="51">
        <f t="shared" ref="J82:J85" si="28">I82/D82</f>
        <v>0.83100417807232385</v>
      </c>
      <c r="K82" s="33">
        <f>SUMIF($A$2:$A$79,"Central",K$2:K$79)</f>
        <v>4613</v>
      </c>
      <c r="L82" s="51">
        <f>K82/D82</f>
        <v>0.88613552321951683</v>
      </c>
      <c r="M82" s="33">
        <f>SUMIF($A$2:$A$79,"Central",M$2:M$79)</f>
        <v>4591</v>
      </c>
      <c r="N82" s="51">
        <f t="shared" ref="N82:N85" si="29">M82/D82</f>
        <v>0.88190942707582964</v>
      </c>
      <c r="O82" s="33">
        <f>SUMIF($A$2:$A$79,"Central",O$2:O$79)</f>
        <v>4416</v>
      </c>
      <c r="P82" s="51">
        <f>O82/D82</f>
        <v>0.84829275320558994</v>
      </c>
      <c r="Q82" s="33">
        <f>SUMIF($A$2:$A$79,"Central",Q$2:Q$79)</f>
        <v>4133</v>
      </c>
      <c r="R82" s="51">
        <f t="shared" ref="R82:R85" si="30">Q82/D82</f>
        <v>0.793929789175431</v>
      </c>
      <c r="S82" s="33">
        <f>SUMIF($A$2:$A$79,"Central",S$2:S$79)</f>
        <v>4755</v>
      </c>
      <c r="T82" s="51">
        <f>S82/D82</f>
        <v>0.91341305287422558</v>
      </c>
      <c r="U82" s="33">
        <f>SUMIF($A$2:$A$79,"Central",U$2:U$79)</f>
        <v>4783</v>
      </c>
      <c r="V82" s="51">
        <f t="shared" ref="V82:V85" si="31">U82/D82</f>
        <v>0.91879172069346393</v>
      </c>
      <c r="W82" s="33">
        <f>SUMIF($A$2:$A$79,"Central",W$2:W$79)</f>
        <v>4451</v>
      </c>
      <c r="X82" s="51">
        <f t="shared" ref="X82:X85" si="32">W82/D82</f>
        <v>0.85501608797963791</v>
      </c>
      <c r="Z82" s="33">
        <f>SUMIF($A$2:$A$79,"Central",Z$2:Z$79)</f>
        <v>4690</v>
      </c>
      <c r="AA82" s="73">
        <f>Z82/D82</f>
        <v>0.90092685972242237</v>
      </c>
      <c r="AC82" s="41">
        <f>cálculos1!O82</f>
        <v>1</v>
      </c>
      <c r="AD82" s="42">
        <f t="shared" si="26"/>
        <v>0.1</v>
      </c>
      <c r="AE82" s="41">
        <f>cálculos1!P82</f>
        <v>0</v>
      </c>
      <c r="AF82" s="42">
        <f t="shared" si="27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33">
        <f>SUMIF($A$2:$A$79,"Metropolitana",E$2:E$79)</f>
        <v>22405</v>
      </c>
      <c r="F83" s="51">
        <f>E83/D83</f>
        <v>0.96065000911127552</v>
      </c>
      <c r="G83" s="33">
        <f>SUMIF($A$2:$A$79,"Metropolitana",G$2:G$79)</f>
        <v>18990</v>
      </c>
      <c r="H83" s="51">
        <f>G83/D83</f>
        <v>0.81422645271248029</v>
      </c>
      <c r="I83" s="33">
        <f>SUMIF($A$2:$A$79,"Metropolitana",I$2:I$79)</f>
        <v>18979</v>
      </c>
      <c r="J83" s="51">
        <f t="shared" si="28"/>
        <v>0.81375481021749152</v>
      </c>
      <c r="K83" s="33">
        <f>SUMIF($A$2:$A$79,"Metropolitana",K$2:K$79)</f>
        <v>20422</v>
      </c>
      <c r="L83" s="51">
        <f>K83/D83</f>
        <v>0.87562573024193113</v>
      </c>
      <c r="M83" s="33">
        <f>SUMIF($A$2:$A$79,"Metropolitana",M$2:M$79)</f>
        <v>19766</v>
      </c>
      <c r="N83" s="51">
        <f t="shared" si="29"/>
        <v>0.84749868690441732</v>
      </c>
      <c r="O83" s="33">
        <f>SUMIF($A$2:$A$79,"Metropolitana",O$2:O$79)</f>
        <v>19061</v>
      </c>
      <c r="P83" s="51">
        <f>O83/D83</f>
        <v>0.81727069063468072</v>
      </c>
      <c r="Q83" s="33">
        <f>SUMIF($A$2:$A$79,"Metropolitana",Q$2:Q$79)</f>
        <v>16686</v>
      </c>
      <c r="R83" s="51">
        <f t="shared" si="30"/>
        <v>0.71543878830755381</v>
      </c>
      <c r="S83" s="33">
        <f>SUMIF($A$2:$A$79,"Metropolitana",S$2:S$79)</f>
        <v>20164</v>
      </c>
      <c r="T83" s="51">
        <f>S83/D83</f>
        <v>0.86456356990492111</v>
      </c>
      <c r="U83" s="33">
        <f>SUMIF($A$2:$A$79,"Metropolitana",U$2:U$79)</f>
        <v>19652</v>
      </c>
      <c r="V83" s="51">
        <f t="shared" si="31"/>
        <v>0.84261075559271525</v>
      </c>
      <c r="W83" s="33">
        <f>SUMIF($A$2:$A$79,"Metropolitana",W$2:W$79)</f>
        <v>17008</v>
      </c>
      <c r="X83" s="51">
        <f t="shared" si="32"/>
        <v>0.72924505043358956</v>
      </c>
      <c r="Z83" s="33">
        <f>SUMIF($A$2:$A$79,"Metropolitana",Z$2:Z$79)</f>
        <v>18707</v>
      </c>
      <c r="AA83" s="73">
        <f>Z83/D83</f>
        <v>0.8020923776141321</v>
      </c>
      <c r="AC83" s="41">
        <f>cálculos1!O83</f>
        <v>1</v>
      </c>
      <c r="AD83" s="42">
        <f t="shared" si="26"/>
        <v>0.1</v>
      </c>
      <c r="AE83" s="41">
        <f>cálculos1!P83</f>
        <v>0</v>
      </c>
      <c r="AF83" s="42">
        <f t="shared" si="27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33">
        <f>SUMIF($A$2:$A$79,"Sul",E$2:E$79)</f>
        <v>6282</v>
      </c>
      <c r="F84" s="51">
        <f>E84/D84</f>
        <v>0.98091111371354955</v>
      </c>
      <c r="G84" s="33">
        <f>SUMIF($A$2:$A$79,"Sul",G$2:G$79)</f>
        <v>5846</v>
      </c>
      <c r="H84" s="51">
        <f>G84/D84</f>
        <v>0.91283132294960379</v>
      </c>
      <c r="I84" s="33">
        <f>SUMIF($A$2:$A$79,"Sul",I$2:I$79)</f>
        <v>5811</v>
      </c>
      <c r="J84" s="51">
        <f t="shared" si="28"/>
        <v>0.90736620213139707</v>
      </c>
      <c r="K84" s="33">
        <f>SUMIF($A$2:$A$79,"Sul",K$2:K$79)</f>
        <v>6202</v>
      </c>
      <c r="L84" s="51">
        <f>K84/D84</f>
        <v>0.96841940898622014</v>
      </c>
      <c r="M84" s="33">
        <f>SUMIF($A$2:$A$79,"Sul",M$2:M$79)</f>
        <v>6069</v>
      </c>
      <c r="N84" s="51">
        <f t="shared" si="29"/>
        <v>0.94765194987703483</v>
      </c>
      <c r="O84" s="33">
        <f>SUMIF($A$2:$A$79,"Sul",O$2:O$79)</f>
        <v>5863</v>
      </c>
      <c r="P84" s="51">
        <f>O84/D84</f>
        <v>0.91548581020416131</v>
      </c>
      <c r="Q84" s="33">
        <f>SUMIF($A$2:$A$79,"Sul",Q$2:Q$79)</f>
        <v>5137</v>
      </c>
      <c r="R84" s="51">
        <f t="shared" si="30"/>
        <v>0.80212358980364606</v>
      </c>
      <c r="S84" s="33">
        <f>SUMIF($A$2:$A$79,"Sul",S$2:S$79)</f>
        <v>5965</v>
      </c>
      <c r="T84" s="51">
        <f>S84/D84</f>
        <v>0.93141273373150646</v>
      </c>
      <c r="U84" s="33">
        <f>SUMIF($A$2:$A$79,"Sul",U$2:U$79)</f>
        <v>5980</v>
      </c>
      <c r="V84" s="51">
        <f t="shared" si="31"/>
        <v>0.93375492836788065</v>
      </c>
      <c r="W84" s="33">
        <f>SUMIF($A$2:$A$79,"Sul",W$2:W$79)</f>
        <v>5461</v>
      </c>
      <c r="X84" s="51">
        <f t="shared" si="32"/>
        <v>0.85271499394933048</v>
      </c>
      <c r="Z84" s="33">
        <f>SUMIF($A$2:$A$79,"Sul",Z$2:Z$79)</f>
        <v>4679</v>
      </c>
      <c r="AA84" s="73">
        <f>Z84/D84</f>
        <v>0.73060858023968456</v>
      </c>
      <c r="AC84" s="41">
        <f>cálculos1!O84</f>
        <v>3</v>
      </c>
      <c r="AD84" s="42">
        <f t="shared" si="26"/>
        <v>0.30000000000000004</v>
      </c>
      <c r="AE84" s="41">
        <f>cálculos1!P84</f>
        <v>1</v>
      </c>
      <c r="AF84" s="42">
        <f t="shared" si="27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39324.75</v>
      </c>
      <c r="E85" s="3">
        <f>SUM(E81:E84)</f>
        <v>37736</v>
      </c>
      <c r="F85" s="54">
        <f>E85/D85</f>
        <v>0.9595992345787322</v>
      </c>
      <c r="G85" s="3">
        <f>SUM(G81:G84)</f>
        <v>33025</v>
      </c>
      <c r="H85" s="54">
        <f>G85/D85</f>
        <v>0.83980190592438608</v>
      </c>
      <c r="I85" s="3">
        <f>SUM(I81:I84)</f>
        <v>32943</v>
      </c>
      <c r="J85" s="54">
        <f t="shared" si="28"/>
        <v>0.83771670512844965</v>
      </c>
      <c r="K85" s="3">
        <f>SUM(K81:K84)</f>
        <v>35307</v>
      </c>
      <c r="L85" s="54">
        <f>K85/D85</f>
        <v>0.89783151831861618</v>
      </c>
      <c r="M85" s="3">
        <f>SUM(M81:M84)</f>
        <v>34380</v>
      </c>
      <c r="N85" s="54">
        <f t="shared" si="29"/>
        <v>0.87425857761333514</v>
      </c>
      <c r="O85" s="3">
        <f>SUM(O81:O84)</f>
        <v>33237</v>
      </c>
      <c r="P85" s="54">
        <f>O85/D85</f>
        <v>0.84519291286022158</v>
      </c>
      <c r="Q85" s="3">
        <f>SUM(Q81:Q84)</f>
        <v>29356</v>
      </c>
      <c r="R85" s="54">
        <f t="shared" si="30"/>
        <v>0.74650188494523173</v>
      </c>
      <c r="S85" s="3">
        <f>SUM(S81:S84)</f>
        <v>34999</v>
      </c>
      <c r="T85" s="54">
        <f>S85/D85</f>
        <v>0.889999300694855</v>
      </c>
      <c r="U85" s="3">
        <f>SUM(U81:U84)</f>
        <v>34452</v>
      </c>
      <c r="V85" s="54">
        <f t="shared" si="31"/>
        <v>0.87608948562927924</v>
      </c>
      <c r="W85" s="3">
        <f>SUM(W81:W84)</f>
        <v>30700</v>
      </c>
      <c r="X85" s="54">
        <f t="shared" si="32"/>
        <v>0.78067883457618925</v>
      </c>
      <c r="Z85" s="3">
        <f>SUM(Z81:Z84)</f>
        <v>30850</v>
      </c>
      <c r="AA85" s="73">
        <f>Z85/D85</f>
        <v>0.78449322627607299</v>
      </c>
      <c r="AC85" s="47">
        <f>cálculos1!O85</f>
        <v>1</v>
      </c>
      <c r="AD85" s="42">
        <f t="shared" si="26"/>
        <v>0.1</v>
      </c>
      <c r="AE85" s="47">
        <f>cálculos1!P85</f>
        <v>0</v>
      </c>
      <c r="AF85" s="48">
        <f t="shared" si="27"/>
        <v>0</v>
      </c>
    </row>
    <row r="86" spans="1:32" s="56" customFormat="1" x14ac:dyDescent="0.25">
      <c r="C86" s="70"/>
      <c r="D86" s="70"/>
      <c r="E86" s="80">
        <f>COUNTIF(F2:F79,"&gt;=0,9")</f>
        <v>17</v>
      </c>
      <c r="F86" s="80"/>
      <c r="G86" s="80">
        <f>COUNTIF(H2:H79,"&gt;=0,95")</f>
        <v>32</v>
      </c>
      <c r="H86" s="80"/>
      <c r="I86" s="80">
        <f>COUNTIF(J2:J79,"&gt;=0,95")</f>
        <v>34</v>
      </c>
      <c r="J86" s="80"/>
      <c r="K86" s="80">
        <f>COUNTIF(L2:L79,"&gt;=0,95")</f>
        <v>45</v>
      </c>
      <c r="L86" s="80"/>
      <c r="M86" s="80">
        <f>COUNTIF(N2:N79,"&gt;=0,9")</f>
        <v>51</v>
      </c>
      <c r="N86" s="80"/>
      <c r="O86" s="80">
        <f>COUNTIF(P2:P79,"&gt;=0,95")</f>
        <v>32</v>
      </c>
      <c r="P86" s="80"/>
      <c r="Q86" s="80">
        <f>COUNTIF(R2:R79,"&gt;=0,95")</f>
        <v>22</v>
      </c>
      <c r="R86" s="80"/>
      <c r="S86" s="80">
        <f>COUNTIF(T2:T79,"&gt;=0,95")</f>
        <v>42</v>
      </c>
      <c r="T86" s="80"/>
      <c r="U86" s="83">
        <f>COUNTIF(V2:V79,"&gt;=0,95")</f>
        <v>41</v>
      </c>
      <c r="V86" s="83"/>
      <c r="W86" s="80">
        <f>COUNTIF(X2:X79,"&gt;=0,95")</f>
        <v>33</v>
      </c>
      <c r="X86" s="80"/>
      <c r="Z86" s="80">
        <f>COUNTIF(AA2:AA79,"&gt;=0,95")</f>
        <v>9</v>
      </c>
      <c r="AA86" s="80"/>
    </row>
    <row r="87" spans="1:32" x14ac:dyDescent="0.25">
      <c r="B87" s="82" t="s">
        <v>174</v>
      </c>
      <c r="C87" s="82"/>
      <c r="D87" s="82"/>
      <c r="E87" s="79">
        <f>E86/78</f>
        <v>0.21794871794871795</v>
      </c>
      <c r="F87" s="79"/>
      <c r="G87" s="79">
        <f>G86/78</f>
        <v>0.41025641025641024</v>
      </c>
      <c r="H87" s="79"/>
      <c r="I87" s="79">
        <f>I86/78</f>
        <v>0.4358974358974359</v>
      </c>
      <c r="J87" s="79"/>
      <c r="K87" s="79">
        <f>K86/78</f>
        <v>0.57692307692307687</v>
      </c>
      <c r="L87" s="79"/>
      <c r="M87" s="79">
        <f>M86/78</f>
        <v>0.65384615384615385</v>
      </c>
      <c r="N87" s="79"/>
      <c r="O87" s="79">
        <f>O86/78</f>
        <v>0.41025641025641024</v>
      </c>
      <c r="P87" s="79"/>
      <c r="Q87" s="79">
        <f>Q86/78</f>
        <v>0.28205128205128205</v>
      </c>
      <c r="R87" s="79"/>
      <c r="S87" s="79">
        <f>S86/78</f>
        <v>0.53846153846153844</v>
      </c>
      <c r="T87" s="79"/>
      <c r="U87" s="79">
        <f>U86/78</f>
        <v>0.52564102564102566</v>
      </c>
      <c r="V87" s="79"/>
      <c r="W87" s="79">
        <f>W86/78</f>
        <v>0.42307692307692307</v>
      </c>
      <c r="X87" s="79"/>
      <c r="Z87" s="79">
        <f>Z86/78</f>
        <v>0.11538461538461539</v>
      </c>
      <c r="AA87" s="79"/>
    </row>
    <row r="89" spans="1:32" x14ac:dyDescent="0.25">
      <c r="A89" s="75" t="s">
        <v>184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32" x14ac:dyDescent="0.25">
      <c r="A90" s="75" t="s">
        <v>185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1:32" x14ac:dyDescent="0.25">
      <c r="A91" s="76" t="s">
        <v>160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</row>
    <row r="92" spans="1:32" x14ac:dyDescent="0.25">
      <c r="A92" s="74" t="s">
        <v>181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1:32" x14ac:dyDescent="0.25">
      <c r="A93" s="78" t="s">
        <v>180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32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32" x14ac:dyDescent="0.25">
      <c r="A95" s="77" t="s">
        <v>182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</row>
    <row r="96" spans="1:32" ht="17.25" x14ac:dyDescent="0.25">
      <c r="A96" s="81" t="s">
        <v>89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spans="1:12" x14ac:dyDescent="0.25">
      <c r="A97" s="74" t="s">
        <v>90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74" t="s">
        <v>91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</sheetData>
  <autoFilter ref="A1:X86" xr:uid="{00000000-0009-0000-0000-000000000000}"/>
  <mergeCells count="34">
    <mergeCell ref="S86:T86"/>
    <mergeCell ref="U86:V86"/>
    <mergeCell ref="AH2:AI2"/>
    <mergeCell ref="AH11:AI11"/>
    <mergeCell ref="E86:F86"/>
    <mergeCell ref="E87:F87"/>
    <mergeCell ref="G87:H87"/>
    <mergeCell ref="G86:H86"/>
    <mergeCell ref="I87:J87"/>
    <mergeCell ref="I86:J86"/>
    <mergeCell ref="W87:X87"/>
    <mergeCell ref="W86:X86"/>
    <mergeCell ref="Z86:AA86"/>
    <mergeCell ref="Z87:AA87"/>
    <mergeCell ref="A96:L96"/>
    <mergeCell ref="U87:V87"/>
    <mergeCell ref="B87:D87"/>
    <mergeCell ref="Q87:R87"/>
    <mergeCell ref="Q86:R86"/>
    <mergeCell ref="S87:T87"/>
    <mergeCell ref="K87:L87"/>
    <mergeCell ref="K86:L86"/>
    <mergeCell ref="M87:N87"/>
    <mergeCell ref="M86:N86"/>
    <mergeCell ref="O87:P87"/>
    <mergeCell ref="O86:P86"/>
    <mergeCell ref="A97:L97"/>
    <mergeCell ref="A98:L98"/>
    <mergeCell ref="A89:L89"/>
    <mergeCell ref="A90:L90"/>
    <mergeCell ref="A91:L91"/>
    <mergeCell ref="A92:L92"/>
    <mergeCell ref="A95:L95"/>
    <mergeCell ref="A93:L94"/>
  </mergeCells>
  <conditionalFormatting sqref="E87:X87 Z87:AA87">
    <cfRule type="cellIs" dxfId="31" priority="1" operator="lessThan">
      <formula>0.7</formula>
    </cfRule>
    <cfRule type="cellIs" dxfId="30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29" priority="17" operator="equal">
      <formula>1</formula>
    </cfRule>
  </conditionalFormatting>
  <conditionalFormatting sqref="AF2:AF79">
    <cfRule type="cellIs" dxfId="28" priority="26" operator="equal">
      <formula>0.75</formula>
    </cfRule>
    <cfRule type="cellIs" dxfId="27" priority="27" operator="equal">
      <formula>0.5</formula>
    </cfRule>
    <cfRule type="cellIs" dxfId="26" priority="28" operator="equal">
      <formula>0.25</formula>
    </cfRule>
    <cfRule type="cellIs" dxfId="25" priority="29" operator="equal">
      <formula>0</formula>
    </cfRule>
  </conditionalFormatting>
  <conditionalFormatting sqref="AF81:AF85">
    <cfRule type="cellIs" dxfId="24" priority="13" operator="equal">
      <formula>0.75</formula>
    </cfRule>
    <cfRule type="cellIs" dxfId="23" priority="14" operator="equal">
      <formula>0.5</formula>
    </cfRule>
    <cfRule type="cellIs" dxfId="22" priority="15" operator="equal">
      <formula>0.25</formula>
    </cfRule>
    <cfRule type="cellIs" dxfId="21" priority="16" operator="equal">
      <formula>0</formula>
    </cfRule>
  </conditionalFormatting>
  <conditionalFormatting sqref="AH4:AH8">
    <cfRule type="cellIs" dxfId="20" priority="6" operator="equal">
      <formula>1</formula>
    </cfRule>
    <cfRule type="cellIs" dxfId="19" priority="7" operator="equal">
      <formula>0.75</formula>
    </cfRule>
    <cfRule type="cellIs" dxfId="18" priority="8" operator="equal">
      <formula>0.5</formula>
    </cfRule>
    <cfRule type="cellIs" dxfId="17" priority="9" operator="equal">
      <formula>0.25</formula>
    </cfRule>
    <cfRule type="cellIs" dxfId="16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residência'!F2</f>
        <v>1.0134600158353126</v>
      </c>
      <c r="D2" s="4">
        <f>'CV Rotina &lt;2A - residência'!N2</f>
        <v>0.92161520190023749</v>
      </c>
      <c r="E2" s="4">
        <f>'CV Rotina &lt;2A - residência'!H2</f>
        <v>0.97862232779097391</v>
      </c>
      <c r="F2" s="4">
        <f>'CV Rotina &lt;2A - residência'!J2</f>
        <v>0.97862232779097391</v>
      </c>
      <c r="G2" s="4">
        <f>'CV Rotina &lt;2A - residência'!L2</f>
        <v>0.92794932699920818</v>
      </c>
      <c r="H2" s="4">
        <f>'CV Rotina &lt;2A - residência'!V2</f>
        <v>0.88994457640538405</v>
      </c>
      <c r="I2" s="4">
        <f>'CV Rotina &lt;2A - residência'!P2</f>
        <v>0.89311163895486934</v>
      </c>
      <c r="J2" s="4">
        <f>'CV Rotina &lt;2A - residência'!R2</f>
        <v>0.79809976247030878</v>
      </c>
      <c r="K2" s="4">
        <f>'CV Rotina &lt;2A - residência'!T2</f>
        <v>0.95328582739509105</v>
      </c>
      <c r="L2" s="4">
        <f>'CV Rotina &lt;2A - residência'!X2</f>
        <v>0.93111638954869358</v>
      </c>
      <c r="M2" s="2">
        <f t="shared" ref="M2:M65" si="0">COUNTIF(C2:D2,"&gt;=0,9")</f>
        <v>2</v>
      </c>
      <c r="N2" s="2">
        <f t="shared" ref="N2:N65" si="1">COUNTIFS(E2:L2,"&gt;=0,95")</f>
        <v>3</v>
      </c>
      <c r="O2" s="2">
        <f>SUM(M2:N2)</f>
        <v>5</v>
      </c>
      <c r="P2" s="2">
        <f>COUNTIF(E2:H2,"&gt;=0,95")</f>
        <v>2</v>
      </c>
    </row>
    <row r="3" spans="1:16" x14ac:dyDescent="0.25">
      <c r="A3" s="2" t="s">
        <v>3</v>
      </c>
      <c r="B3" s="2" t="s">
        <v>7</v>
      </c>
      <c r="C3" s="4">
        <f>'CV Rotina &lt;2A - residência'!F3</f>
        <v>1.0166666666666666</v>
      </c>
      <c r="D3" s="4">
        <f>'CV Rotina &lt;2A - residência'!N3</f>
        <v>0.85</v>
      </c>
      <c r="E3" s="4">
        <f>'CV Rotina &lt;2A - residência'!H3</f>
        <v>0.89166666666666672</v>
      </c>
      <c r="F3" s="4">
        <f>'CV Rotina &lt;2A - residência'!J3</f>
        <v>0.89166666666666672</v>
      </c>
      <c r="G3" s="4">
        <f>'CV Rotina &lt;2A - residência'!L3</f>
        <v>0.92500000000000004</v>
      </c>
      <c r="H3" s="4">
        <f>'CV Rotina &lt;2A - residência'!V3</f>
        <v>1.0083333333333333</v>
      </c>
      <c r="I3" s="4">
        <f>'CV Rotina &lt;2A - residência'!P3</f>
        <v>0.92500000000000004</v>
      </c>
      <c r="J3" s="4">
        <f>'CV Rotina &lt;2A - residência'!R3</f>
        <v>0.7</v>
      </c>
      <c r="K3" s="4">
        <f>'CV Rotina &lt;2A - residência'!T3</f>
        <v>1.0416666666666667</v>
      </c>
      <c r="L3" s="4">
        <f>'CV Rotina &lt;2A - residência'!X3</f>
        <v>0.95833333333333337</v>
      </c>
      <c r="M3" s="2">
        <f t="shared" si="0"/>
        <v>1</v>
      </c>
      <c r="N3" s="2">
        <f t="shared" si="1"/>
        <v>3</v>
      </c>
      <c r="O3" s="2">
        <f t="shared" ref="O3:O66" si="2">SUM(M3:N3)</f>
        <v>4</v>
      </c>
      <c r="P3" s="2">
        <f t="shared" ref="P3:P66" si="3">COUNTIF(E3:H3,"&gt;=0,95")</f>
        <v>1</v>
      </c>
    </row>
    <row r="4" spans="1:16" x14ac:dyDescent="0.25">
      <c r="A4" s="2" t="s">
        <v>4</v>
      </c>
      <c r="B4" s="2" t="s">
        <v>8</v>
      </c>
      <c r="C4" s="4">
        <f>'CV Rotina &lt;2A - residência'!F4</f>
        <v>1.2222222222222223</v>
      </c>
      <c r="D4" s="4">
        <f>'CV Rotina &lt;2A - residência'!N4</f>
        <v>1.0666666666666667</v>
      </c>
      <c r="E4" s="4">
        <f>'CV Rotina &lt;2A - residência'!H4</f>
        <v>1.0222222222222221</v>
      </c>
      <c r="F4" s="4">
        <f>'CV Rotina &lt;2A - residência'!J4</f>
        <v>1.0111111111111111</v>
      </c>
      <c r="G4" s="4">
        <f>'CV Rotina &lt;2A - residência'!L4</f>
        <v>1.0555555555555556</v>
      </c>
      <c r="H4" s="4">
        <f>'CV Rotina &lt;2A - residência'!V4</f>
        <v>1.1777777777777778</v>
      </c>
      <c r="I4" s="4">
        <f>'CV Rotina &lt;2A - residência'!P4</f>
        <v>1.0666666666666667</v>
      </c>
      <c r="J4" s="4">
        <f>'CV Rotina &lt;2A - residência'!R4</f>
        <v>0.92222222222222228</v>
      </c>
      <c r="K4" s="4">
        <f>'CV Rotina &lt;2A - residência'!T4</f>
        <v>1.1333333333333333</v>
      </c>
      <c r="L4" s="4">
        <f>'CV Rotina &lt;2A - residência'!X4</f>
        <v>1.1111111111111112</v>
      </c>
      <c r="M4" s="2">
        <f t="shared" si="0"/>
        <v>2</v>
      </c>
      <c r="N4" s="2">
        <f t="shared" si="1"/>
        <v>7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residência'!F5</f>
        <v>0.76967930029154519</v>
      </c>
      <c r="D5" s="4">
        <f>'CV Rotina &lt;2A - residência'!N5</f>
        <v>0.93683187560738579</v>
      </c>
      <c r="E5" s="4">
        <f>'CV Rotina &lt;2A - residência'!H5</f>
        <v>0.87852283770651118</v>
      </c>
      <c r="F5" s="4">
        <f>'CV Rotina &lt;2A - residência'!J5</f>
        <v>0.87852283770651118</v>
      </c>
      <c r="G5" s="4">
        <f>'CV Rotina &lt;2A - residência'!L5</f>
        <v>0.94460641399416911</v>
      </c>
      <c r="H5" s="4">
        <f>'CV Rotina &lt;2A - residência'!V5</f>
        <v>0.91739552964042759</v>
      </c>
      <c r="I5" s="4">
        <f>'CV Rotina &lt;2A - residência'!P5</f>
        <v>0.86297376093294464</v>
      </c>
      <c r="J5" s="4">
        <f>'CV Rotina &lt;2A - residência'!R5</f>
        <v>0.78134110787172006</v>
      </c>
      <c r="K5" s="4">
        <f>'CV Rotina &lt;2A - residência'!T5</f>
        <v>0.95626822157434399</v>
      </c>
      <c r="L5" s="4">
        <f>'CV Rotina &lt;2A - residência'!X5</f>
        <v>0.91739552964042759</v>
      </c>
      <c r="M5" s="2">
        <f t="shared" si="0"/>
        <v>1</v>
      </c>
      <c r="N5" s="2">
        <f t="shared" si="1"/>
        <v>1</v>
      </c>
      <c r="O5" s="2">
        <f t="shared" si="2"/>
        <v>2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4">
        <f>'CV Rotina &lt;2A - residência'!F6</f>
        <v>1.0359712230215827</v>
      </c>
      <c r="D6" s="4">
        <f>'CV Rotina &lt;2A - residência'!N6</f>
        <v>0.9688249400479616</v>
      </c>
      <c r="E6" s="4">
        <f>'CV Rotina &lt;2A - residência'!H6</f>
        <v>0.70983213429256597</v>
      </c>
      <c r="F6" s="4">
        <f>'CV Rotina &lt;2A - residência'!J6</f>
        <v>0.70983213429256597</v>
      </c>
      <c r="G6" s="4">
        <f>'CV Rotina &lt;2A - residência'!L6</f>
        <v>0.98800959232613905</v>
      </c>
      <c r="H6" s="4">
        <f>'CV Rotina &lt;2A - residência'!V6</f>
        <v>0.75779376498800954</v>
      </c>
      <c r="I6" s="4">
        <f>'CV Rotina &lt;2A - residência'!P6</f>
        <v>0.90167865707434047</v>
      </c>
      <c r="J6" s="4">
        <f>'CV Rotina &lt;2A - residência'!R6</f>
        <v>0.76738609112709832</v>
      </c>
      <c r="K6" s="4">
        <f>'CV Rotina &lt;2A - residência'!T6</f>
        <v>0.82494004796163067</v>
      </c>
      <c r="L6" s="4">
        <f>'CV Rotina &lt;2A - residência'!X6</f>
        <v>0.87290167865707435</v>
      </c>
      <c r="M6" s="2">
        <f t="shared" si="0"/>
        <v>2</v>
      </c>
      <c r="N6" s="2">
        <f t="shared" si="1"/>
        <v>1</v>
      </c>
      <c r="O6" s="2">
        <f t="shared" si="2"/>
        <v>3</v>
      </c>
      <c r="P6" s="2">
        <f t="shared" si="3"/>
        <v>1</v>
      </c>
    </row>
    <row r="7" spans="1:16" x14ac:dyDescent="0.25">
      <c r="A7" s="2" t="s">
        <v>4</v>
      </c>
      <c r="B7" s="2" t="s">
        <v>11</v>
      </c>
      <c r="C7" s="4">
        <f>'CV Rotina &lt;2A - residência'!F7</f>
        <v>0.83168316831683164</v>
      </c>
      <c r="D7" s="4">
        <f>'CV Rotina &lt;2A - residência'!N7</f>
        <v>0.81848184818481851</v>
      </c>
      <c r="E7" s="4">
        <f>'CV Rotina &lt;2A - residência'!H7</f>
        <v>0.73927392739273923</v>
      </c>
      <c r="F7" s="4">
        <f>'CV Rotina &lt;2A - residência'!J7</f>
        <v>0.73927392739273923</v>
      </c>
      <c r="G7" s="4">
        <f>'CV Rotina &lt;2A - residência'!L7</f>
        <v>0.81848184818481851</v>
      </c>
      <c r="H7" s="4">
        <f>'CV Rotina &lt;2A - residência'!V7</f>
        <v>0.88448844884488453</v>
      </c>
      <c r="I7" s="4">
        <f>'CV Rotina &lt;2A - residência'!P7</f>
        <v>0.79207920792079212</v>
      </c>
      <c r="J7" s="4">
        <f>'CV Rotina &lt;2A - residência'!R7</f>
        <v>0.66006600660066006</v>
      </c>
      <c r="K7" s="4">
        <f>'CV Rotina &lt;2A - residência'!T7</f>
        <v>1.0033003300330032</v>
      </c>
      <c r="L7" s="4">
        <f>'CV Rotina &lt;2A - residência'!X7</f>
        <v>0.99009900990099009</v>
      </c>
      <c r="M7" s="2">
        <f t="shared" si="0"/>
        <v>0</v>
      </c>
      <c r="N7" s="2">
        <f t="shared" si="1"/>
        <v>2</v>
      </c>
      <c r="O7" s="2">
        <f t="shared" si="2"/>
        <v>2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residência'!F8</f>
        <v>1.0625535561268209</v>
      </c>
      <c r="D8" s="4">
        <f>'CV Rotina &lt;2A - residência'!N8</f>
        <v>1.0042844901456727</v>
      </c>
      <c r="E8" s="4">
        <f>'CV Rotina &lt;2A - residência'!H8</f>
        <v>0.95287060839760074</v>
      </c>
      <c r="F8" s="4">
        <f>'CV Rotina &lt;2A - residência'!J8</f>
        <v>0.94258783204798624</v>
      </c>
      <c r="G8" s="4">
        <f>'CV Rotina &lt;2A - residência'!L8</f>
        <v>1.0145672664952872</v>
      </c>
      <c r="H8" s="4">
        <f>'CV Rotina &lt;2A - residência'!V8</f>
        <v>1.0556983718937447</v>
      </c>
      <c r="I8" s="4">
        <f>'CV Rotina &lt;2A - residência'!P8</f>
        <v>0.93916023993144815</v>
      </c>
      <c r="J8" s="4">
        <f>'CV Rotina &lt;2A - residência'!R8</f>
        <v>0.81233933161953731</v>
      </c>
      <c r="K8" s="4">
        <f>'CV Rotina &lt;2A - residência'!T8</f>
        <v>0.99057412167952019</v>
      </c>
      <c r="L8" s="4">
        <f>'CV Rotina &lt;2A - residência'!X8</f>
        <v>0.93230505569837185</v>
      </c>
      <c r="M8" s="2">
        <f t="shared" si="0"/>
        <v>2</v>
      </c>
      <c r="N8" s="2">
        <f t="shared" si="1"/>
        <v>4</v>
      </c>
      <c r="O8" s="2">
        <f t="shared" si="2"/>
        <v>6</v>
      </c>
      <c r="P8" s="2">
        <f t="shared" si="3"/>
        <v>3</v>
      </c>
    </row>
    <row r="9" spans="1:16" x14ac:dyDescent="0.25">
      <c r="A9" s="2" t="s">
        <v>5</v>
      </c>
      <c r="B9" s="2" t="s">
        <v>13</v>
      </c>
      <c r="C9" s="4">
        <f>'CV Rotina &lt;2A - residência'!F9</f>
        <v>0.99555555555555553</v>
      </c>
      <c r="D9" s="4">
        <f>'CV Rotina &lt;2A - residência'!N9</f>
        <v>0.87111111111111106</v>
      </c>
      <c r="E9" s="4">
        <f>'CV Rotina &lt;2A - residência'!H9</f>
        <v>0.67555555555555558</v>
      </c>
      <c r="F9" s="4">
        <f>'CV Rotina &lt;2A - residência'!J9</f>
        <v>0.69333333333333336</v>
      </c>
      <c r="G9" s="4">
        <f>'CV Rotina &lt;2A - residência'!L9</f>
        <v>0.76444444444444448</v>
      </c>
      <c r="H9" s="4">
        <f>'CV Rotina &lt;2A - residência'!V9</f>
        <v>0.99555555555555553</v>
      </c>
      <c r="I9" s="4">
        <f>'CV Rotina &lt;2A - residência'!P9</f>
        <v>0.67555555555555558</v>
      </c>
      <c r="J9" s="4">
        <f>'CV Rotina &lt;2A - residência'!R9</f>
        <v>0.56888888888888889</v>
      </c>
      <c r="K9" s="4">
        <f>'CV Rotina &lt;2A - residência'!T9</f>
        <v>0.8</v>
      </c>
      <c r="L9" s="4">
        <f>'CV Rotina &lt;2A - residência'!X9</f>
        <v>0.8</v>
      </c>
      <c r="M9" s="2">
        <f t="shared" si="0"/>
        <v>1</v>
      </c>
      <c r="N9" s="2">
        <f t="shared" si="1"/>
        <v>1</v>
      </c>
      <c r="O9" s="2">
        <f t="shared" si="2"/>
        <v>2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1.0499194847020934</v>
      </c>
      <c r="D10" s="4">
        <f>'CV Rotina &lt;2A - residência'!N10</f>
        <v>1.0048309178743962</v>
      </c>
      <c r="E10" s="4">
        <f>'CV Rotina &lt;2A - residência'!H10</f>
        <v>0.93765815504945937</v>
      </c>
      <c r="F10" s="4">
        <f>'CV Rotina &lt;2A - residência'!J10</f>
        <v>0.93765815504945937</v>
      </c>
      <c r="G10" s="4">
        <f>'CV Rotina &lt;2A - residência'!L10</f>
        <v>1.0407177363699103</v>
      </c>
      <c r="H10" s="4">
        <f>'CV Rotina &lt;2A - residência'!V10</f>
        <v>0.9468599033816425</v>
      </c>
      <c r="I10" s="4">
        <f>'CV Rotina &lt;2A - residência'!P10</f>
        <v>0.96434322521279048</v>
      </c>
      <c r="J10" s="4">
        <f>'CV Rotina &lt;2A - residência'!R10</f>
        <v>0.80883367839889575</v>
      </c>
      <c r="K10" s="4">
        <f>'CV Rotina &lt;2A - residência'!T10</f>
        <v>0.91557395905221994</v>
      </c>
      <c r="L10" s="4">
        <f>'CV Rotina &lt;2A - residência'!X10</f>
        <v>0.84656084656084651</v>
      </c>
      <c r="M10" s="2">
        <f t="shared" si="0"/>
        <v>2</v>
      </c>
      <c r="N10" s="2">
        <f t="shared" si="1"/>
        <v>2</v>
      </c>
      <c r="O10" s="2">
        <f t="shared" si="2"/>
        <v>4</v>
      </c>
      <c r="P10" s="2">
        <f t="shared" si="3"/>
        <v>1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0.8</v>
      </c>
      <c r="D11" s="4">
        <f>'CV Rotina &lt;2A - residência'!N11</f>
        <v>0.96551724137931039</v>
      </c>
      <c r="E11" s="4">
        <f>'CV Rotina &lt;2A - residência'!H11</f>
        <v>0.93793103448275861</v>
      </c>
      <c r="F11" s="4">
        <f>'CV Rotina &lt;2A - residência'!J11</f>
        <v>0.94712643678160924</v>
      </c>
      <c r="G11" s="4">
        <f>'CV Rotina &lt;2A - residência'!L11</f>
        <v>0.97471264367816091</v>
      </c>
      <c r="H11" s="4">
        <f>'CV Rotina &lt;2A - residência'!V11</f>
        <v>0.95632183908045976</v>
      </c>
      <c r="I11" s="4">
        <f>'CV Rotina &lt;2A - residência'!P11</f>
        <v>0.87356321839080464</v>
      </c>
      <c r="J11" s="4">
        <f>'CV Rotina &lt;2A - residência'!R11</f>
        <v>0.79080459770114941</v>
      </c>
      <c r="K11" s="4">
        <f>'CV Rotina &lt;2A - residência'!T11</f>
        <v>0.90114942528735631</v>
      </c>
      <c r="L11" s="4">
        <f>'CV Rotina &lt;2A - residência'!X11</f>
        <v>0.88275862068965516</v>
      </c>
      <c r="M11" s="2">
        <f t="shared" si="0"/>
        <v>1</v>
      </c>
      <c r="N11" s="2">
        <f t="shared" si="1"/>
        <v>2</v>
      </c>
      <c r="O11" s="2">
        <f t="shared" si="2"/>
        <v>3</v>
      </c>
      <c r="P11" s="2">
        <f t="shared" si="3"/>
        <v>2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0.73333333333333328</v>
      </c>
      <c r="D12" s="4">
        <f>'CV Rotina &lt;2A - residência'!N12</f>
        <v>0.90526315789473688</v>
      </c>
      <c r="E12" s="4">
        <f>'CV Rotina &lt;2A - residência'!H12</f>
        <v>0.80701754385964908</v>
      </c>
      <c r="F12" s="4">
        <f>'CV Rotina &lt;2A - residência'!J12</f>
        <v>0.81403508771929822</v>
      </c>
      <c r="G12" s="4">
        <f>'CV Rotina &lt;2A - residência'!L12</f>
        <v>0.94736842105263153</v>
      </c>
      <c r="H12" s="4">
        <f>'CV Rotina &lt;2A - residência'!V12</f>
        <v>0.94385964912280707</v>
      </c>
      <c r="I12" s="4">
        <f>'CV Rotina &lt;2A - residência'!P12</f>
        <v>0.84912280701754383</v>
      </c>
      <c r="J12" s="4">
        <f>'CV Rotina &lt;2A - residência'!R12</f>
        <v>0.84912280701754383</v>
      </c>
      <c r="K12" s="4">
        <f>'CV Rotina &lt;2A - residência'!T12</f>
        <v>0.99298245614035086</v>
      </c>
      <c r="L12" s="4">
        <f>'CV Rotina &lt;2A - residência'!X12</f>
        <v>0.88421052631578945</v>
      </c>
      <c r="M12" s="2">
        <f t="shared" si="0"/>
        <v>1</v>
      </c>
      <c r="N12" s="2">
        <f t="shared" si="1"/>
        <v>1</v>
      </c>
      <c r="O12" s="2">
        <f t="shared" si="2"/>
        <v>2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0.75618746708794105</v>
      </c>
      <c r="D13" s="4">
        <f>'CV Rotina &lt;2A - residência'!N13</f>
        <v>0.82359136387572407</v>
      </c>
      <c r="E13" s="4">
        <f>'CV Rotina &lt;2A - residência'!H13</f>
        <v>0.82148499210110582</v>
      </c>
      <c r="F13" s="4">
        <f>'CV Rotina &lt;2A - residência'!J13</f>
        <v>0.81516587677725116</v>
      </c>
      <c r="G13" s="4">
        <f>'CV Rotina &lt;2A - residência'!L13</f>
        <v>0.84886782517114268</v>
      </c>
      <c r="H13" s="4">
        <f>'CV Rotina &lt;2A - residência'!V13</f>
        <v>0.74565560821484989</v>
      </c>
      <c r="I13" s="4">
        <f>'CV Rotina &lt;2A - residência'!P13</f>
        <v>0.85939968404423384</v>
      </c>
      <c r="J13" s="4">
        <f>'CV Rotina &lt;2A - residência'!R13</f>
        <v>0.75197472353870454</v>
      </c>
      <c r="K13" s="4">
        <f>'CV Rotina &lt;2A - residência'!T13</f>
        <v>0.71406003159557663</v>
      </c>
      <c r="L13" s="4">
        <f>'CV Rotina &lt;2A - residência'!X13</f>
        <v>0.64876250658241175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1.2530120481927711</v>
      </c>
      <c r="D14" s="4">
        <f>'CV Rotina &lt;2A - residência'!N14</f>
        <v>1.1967871485943775</v>
      </c>
      <c r="E14" s="4">
        <f>'CV Rotina &lt;2A - residência'!H14</f>
        <v>1.1726907630522088</v>
      </c>
      <c r="F14" s="4">
        <f>'CV Rotina &lt;2A - residência'!J14</f>
        <v>1.1807228915662651</v>
      </c>
      <c r="G14" s="4">
        <f>'CV Rotina &lt;2A - residência'!L14</f>
        <v>1.1807228915662651</v>
      </c>
      <c r="H14" s="4">
        <f>'CV Rotina &lt;2A - residência'!V14</f>
        <v>1.1084337349397591</v>
      </c>
      <c r="I14" s="4">
        <f>'CV Rotina &lt;2A - residência'!P14</f>
        <v>1.0682730923694779</v>
      </c>
      <c r="J14" s="4">
        <f>'CV Rotina &lt;2A - residência'!R14</f>
        <v>1.036144578313253</v>
      </c>
      <c r="K14" s="4">
        <f>'CV Rotina &lt;2A - residência'!T14</f>
        <v>1.036144578313253</v>
      </c>
      <c r="L14" s="4">
        <f>'CV Rotina &lt;2A - residência'!X14</f>
        <v>0.92369477911646591</v>
      </c>
      <c r="M14" s="2">
        <f t="shared" si="0"/>
        <v>2</v>
      </c>
      <c r="N14" s="2">
        <f t="shared" si="1"/>
        <v>7</v>
      </c>
      <c r="O14" s="2">
        <f t="shared" si="2"/>
        <v>9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1.1009174311926606</v>
      </c>
      <c r="D15" s="4">
        <f>'CV Rotina &lt;2A - residência'!N15</f>
        <v>0.78287461773700306</v>
      </c>
      <c r="E15" s="4">
        <f>'CV Rotina &lt;2A - residência'!H15</f>
        <v>0.57492354740061158</v>
      </c>
      <c r="F15" s="4">
        <f>'CV Rotina &lt;2A - residência'!J15</f>
        <v>0.57492354740061158</v>
      </c>
      <c r="G15" s="4">
        <f>'CV Rotina &lt;2A - residência'!L15</f>
        <v>0.80733944954128445</v>
      </c>
      <c r="H15" s="4">
        <f>'CV Rotina &lt;2A - residência'!V15</f>
        <v>0.58715596330275233</v>
      </c>
      <c r="I15" s="4">
        <f>'CV Rotina &lt;2A - residência'!P15</f>
        <v>0.75840978593272168</v>
      </c>
      <c r="J15" s="4">
        <f>'CV Rotina &lt;2A - residência'!R15</f>
        <v>0.52599388379204892</v>
      </c>
      <c r="K15" s="4">
        <f>'CV Rotina &lt;2A - residência'!T15</f>
        <v>0.59938837920489296</v>
      </c>
      <c r="L15" s="4">
        <f>'CV Rotina &lt;2A - residência'!X15</f>
        <v>0.44036697247706424</v>
      </c>
      <c r="M15" s="2">
        <f t="shared" si="0"/>
        <v>1</v>
      </c>
      <c r="N15" s="2">
        <f t="shared" si="1"/>
        <v>0</v>
      </c>
      <c r="O15" s="2">
        <f t="shared" si="2"/>
        <v>1</v>
      </c>
      <c r="P15" s="2">
        <f t="shared" si="3"/>
        <v>0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0.74876847290640391</v>
      </c>
      <c r="D16" s="4">
        <f>'CV Rotina &lt;2A - residência'!N16</f>
        <v>0.90640394088669951</v>
      </c>
      <c r="E16" s="4">
        <f>'CV Rotina &lt;2A - residência'!H16</f>
        <v>1.0443349753694582</v>
      </c>
      <c r="F16" s="4">
        <f>'CV Rotina &lt;2A - residência'!J16</f>
        <v>1.0311986863711002</v>
      </c>
      <c r="G16" s="4">
        <f>'CV Rotina &lt;2A - residência'!L16</f>
        <v>0.93924466338259438</v>
      </c>
      <c r="H16" s="4">
        <f>'CV Rotina &lt;2A - residência'!V16</f>
        <v>1.1297208538587848</v>
      </c>
      <c r="I16" s="4">
        <f>'CV Rotina &lt;2A - residência'!P16</f>
        <v>0.99178981937602628</v>
      </c>
      <c r="J16" s="4">
        <f>'CV Rotina &lt;2A - residência'!R16</f>
        <v>1.0049261083743843</v>
      </c>
      <c r="K16" s="4">
        <f>'CV Rotina &lt;2A - residência'!T16</f>
        <v>1.0706075533661741</v>
      </c>
      <c r="L16" s="4">
        <f>'CV Rotina &lt;2A - residência'!X16</f>
        <v>1.0049261083743843</v>
      </c>
      <c r="M16" s="2">
        <f t="shared" si="0"/>
        <v>1</v>
      </c>
      <c r="N16" s="2">
        <f t="shared" si="1"/>
        <v>7</v>
      </c>
      <c r="O16" s="2">
        <f t="shared" si="2"/>
        <v>8</v>
      </c>
      <c r="P16" s="2">
        <f t="shared" si="3"/>
        <v>3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1.0551633986928104</v>
      </c>
      <c r="D17" s="4">
        <f>'CV Rotina &lt;2A - residência'!N17</f>
        <v>0.9003921568627451</v>
      </c>
      <c r="E17" s="4">
        <f>'CV Rotina &lt;2A - residência'!H17</f>
        <v>0.88418300653594772</v>
      </c>
      <c r="F17" s="4">
        <f>'CV Rotina &lt;2A - residência'!J17</f>
        <v>0.8784313725490196</v>
      </c>
      <c r="G17" s="4">
        <f>'CV Rotina &lt;2A - residência'!L17</f>
        <v>0.92862745098039212</v>
      </c>
      <c r="H17" s="4">
        <f>'CV Rotina &lt;2A - residência'!V17</f>
        <v>0.89673202614379088</v>
      </c>
      <c r="I17" s="4">
        <f>'CV Rotina &lt;2A - residência'!P17</f>
        <v>0.8789542483660131</v>
      </c>
      <c r="J17" s="4">
        <f>'CV Rotina &lt;2A - residência'!R17</f>
        <v>0.74614379084967319</v>
      </c>
      <c r="K17" s="4">
        <f>'CV Rotina &lt;2A - residência'!T17</f>
        <v>0.88941176470588235</v>
      </c>
      <c r="L17" s="4">
        <f>'CV Rotina &lt;2A - residência'!X17</f>
        <v>0.75764705882352945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0.90864197530864199</v>
      </c>
      <c r="D18" s="4">
        <f>'CV Rotina &lt;2A - residência'!N18</f>
        <v>0.84507755618866731</v>
      </c>
      <c r="E18" s="4">
        <f>'CV Rotina &lt;2A - residência'!H18</f>
        <v>0.80886356441912</v>
      </c>
      <c r="F18" s="4">
        <f>'CV Rotina &lt;2A - residência'!J18</f>
        <v>0.80709085153529603</v>
      </c>
      <c r="G18" s="4">
        <f>'CV Rotina &lt;2A - residência'!L18</f>
        <v>0.87901234567901232</v>
      </c>
      <c r="H18" s="4">
        <f>'CV Rotina &lt;2A - residência'!V18</f>
        <v>0.79392212725546063</v>
      </c>
      <c r="I18" s="4">
        <f>'CV Rotina &lt;2A - residência'!P18</f>
        <v>0.82962962962962961</v>
      </c>
      <c r="J18" s="4">
        <f>'CV Rotina &lt;2A - residência'!R18</f>
        <v>0.7392212725546059</v>
      </c>
      <c r="K18" s="4">
        <f>'CV Rotina &lt;2A - residência'!T18</f>
        <v>0.86179170623615065</v>
      </c>
      <c r="L18" s="4">
        <f>'CV Rotina &lt;2A - residência'!X18</f>
        <v>0.69465020576131686</v>
      </c>
      <c r="M18" s="2">
        <f t="shared" si="0"/>
        <v>1</v>
      </c>
      <c r="N18" s="2">
        <f t="shared" si="1"/>
        <v>0</v>
      </c>
      <c r="O18" s="2">
        <f t="shared" si="2"/>
        <v>1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1.1007371007371007</v>
      </c>
      <c r="D19" s="4">
        <f>'CV Rotina &lt;2A - residência'!N19</f>
        <v>1.1203931203931203</v>
      </c>
      <c r="E19" s="4">
        <f>'CV Rotina &lt;2A - residência'!H19</f>
        <v>1.1695331695331694</v>
      </c>
      <c r="F19" s="4">
        <f>'CV Rotina &lt;2A - residência'!J19</f>
        <v>1.1629811629811631</v>
      </c>
      <c r="G19" s="4">
        <f>'CV Rotina &lt;2A - residência'!L19</f>
        <v>1.1334971334971335</v>
      </c>
      <c r="H19" s="4">
        <f>'CV Rotina &lt;2A - residência'!V19</f>
        <v>1.176085176085176</v>
      </c>
      <c r="I19" s="4">
        <f>'CV Rotina &lt;2A - residência'!P19</f>
        <v>1.0778050778050778</v>
      </c>
      <c r="J19" s="4">
        <f>'CV Rotina &lt;2A - residência'!R19</f>
        <v>1.0909090909090908</v>
      </c>
      <c r="K19" s="4">
        <f>'CV Rotina &lt;2A - residência'!T19</f>
        <v>1.104013104013104</v>
      </c>
      <c r="L19" s="4">
        <f>'CV Rotina &lt;2A - residência'!X19</f>
        <v>1.0810810810810811</v>
      </c>
      <c r="M19" s="2">
        <f t="shared" si="0"/>
        <v>2</v>
      </c>
      <c r="N19" s="2">
        <f t="shared" si="1"/>
        <v>8</v>
      </c>
      <c r="O19" s="2">
        <f t="shared" si="2"/>
        <v>10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1.0274983232729711</v>
      </c>
      <c r="D20" s="4">
        <f>'CV Rotina &lt;2A - residência'!N20</f>
        <v>0.87100380058126536</v>
      </c>
      <c r="E20" s="4">
        <f>'CV Rotina &lt;2A - residência'!H20</f>
        <v>0.81645428124301367</v>
      </c>
      <c r="F20" s="4">
        <f>'CV Rotina &lt;2A - residência'!J20</f>
        <v>0.81556002682763251</v>
      </c>
      <c r="G20" s="4">
        <f>'CV Rotina &lt;2A - residência'!L20</f>
        <v>0.86027274759669126</v>
      </c>
      <c r="H20" s="4">
        <f>'CV Rotina &lt;2A - residência'!V20</f>
        <v>0.77800134138162302</v>
      </c>
      <c r="I20" s="4">
        <f>'CV Rotina &lt;2A - residência'!P20</f>
        <v>0.82986809747373125</v>
      </c>
      <c r="J20" s="4">
        <f>'CV Rotina &lt;2A - residência'!R20</f>
        <v>0.73954840152023249</v>
      </c>
      <c r="K20" s="4">
        <f>'CV Rotina &lt;2A - residência'!T20</f>
        <v>0.78068410462776661</v>
      </c>
      <c r="L20" s="4">
        <f>'CV Rotina &lt;2A - residência'!X20</f>
        <v>0.68142186452045606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0.90256410256410258</v>
      </c>
      <c r="D21" s="4">
        <f>'CV Rotina &lt;2A - residência'!N21</f>
        <v>0.96410256410256412</v>
      </c>
      <c r="E21" s="4">
        <f>'CV Rotina &lt;2A - residência'!H21</f>
        <v>1.0393162393162394</v>
      </c>
      <c r="F21" s="4">
        <f>'CV Rotina &lt;2A - residência'!J21</f>
        <v>1.0324786324786326</v>
      </c>
      <c r="G21" s="4">
        <f>'CV Rotina &lt;2A - residência'!L21</f>
        <v>1.0119658119658119</v>
      </c>
      <c r="H21" s="4">
        <f>'CV Rotina &lt;2A - residência'!V21</f>
        <v>1.0940170940170941</v>
      </c>
      <c r="I21" s="4">
        <f>'CV Rotina &lt;2A - residência'!P21</f>
        <v>1.035897435897436</v>
      </c>
      <c r="J21" s="4">
        <f>'CV Rotina &lt;2A - residência'!R21</f>
        <v>0.92307692307692313</v>
      </c>
      <c r="K21" s="4">
        <f>'CV Rotina &lt;2A - residência'!T21</f>
        <v>1.0495726495726496</v>
      </c>
      <c r="L21" s="4">
        <f>'CV Rotina &lt;2A - residência'!X21</f>
        <v>1.0393162393162394</v>
      </c>
      <c r="M21" s="2">
        <f t="shared" si="0"/>
        <v>2</v>
      </c>
      <c r="N21" s="2">
        <f t="shared" si="1"/>
        <v>7</v>
      </c>
      <c r="O21" s="2">
        <f t="shared" si="2"/>
        <v>9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0.84644194756554303</v>
      </c>
      <c r="D22" s="4">
        <f>'CV Rotina &lt;2A - residência'!N22</f>
        <v>0.73408239700374533</v>
      </c>
      <c r="E22" s="4">
        <f>'CV Rotina &lt;2A - residência'!H22</f>
        <v>0.62172284644194753</v>
      </c>
      <c r="F22" s="4">
        <f>'CV Rotina &lt;2A - residência'!J22</f>
        <v>0.6292134831460674</v>
      </c>
      <c r="G22" s="4">
        <f>'CV Rotina &lt;2A - residência'!L22</f>
        <v>0.71161048689138573</v>
      </c>
      <c r="H22" s="4">
        <f>'CV Rotina &lt;2A - residência'!V22</f>
        <v>0.72659176029962547</v>
      </c>
      <c r="I22" s="4">
        <f>'CV Rotina &lt;2A - residência'!P22</f>
        <v>0.70411985018726597</v>
      </c>
      <c r="J22" s="4">
        <f>'CV Rotina &lt;2A - residência'!R22</f>
        <v>0.6966292134831461</v>
      </c>
      <c r="K22" s="4">
        <f>'CV Rotina &lt;2A - residência'!T22</f>
        <v>0.79400749063670417</v>
      </c>
      <c r="L22" s="4">
        <f>'CV Rotina &lt;2A - residência'!X22</f>
        <v>0.7640449438202247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1.0847457627118644</v>
      </c>
      <c r="D23" s="4">
        <f>'CV Rotina &lt;2A - residência'!N23</f>
        <v>1.0621468926553672</v>
      </c>
      <c r="E23" s="4">
        <f>'CV Rotina &lt;2A - residência'!H23</f>
        <v>1.152542372881356</v>
      </c>
      <c r="F23" s="4">
        <f>'CV Rotina &lt;2A - residência'!J23</f>
        <v>1.152542372881356</v>
      </c>
      <c r="G23" s="4">
        <f>'CV Rotina &lt;2A - residência'!L23</f>
        <v>1.1073446327683616</v>
      </c>
      <c r="H23" s="4">
        <f>'CV Rotina &lt;2A - residência'!V23</f>
        <v>1.1299435028248588</v>
      </c>
      <c r="I23" s="4">
        <f>'CV Rotina &lt;2A - residência'!P23</f>
        <v>1.1073446327683616</v>
      </c>
      <c r="J23" s="4">
        <f>'CV Rotina &lt;2A - residência'!R23</f>
        <v>0.903954802259887</v>
      </c>
      <c r="K23" s="4">
        <f>'CV Rotina &lt;2A - residência'!T23</f>
        <v>1.03954802259887</v>
      </c>
      <c r="L23" s="4">
        <f>'CV Rotina &lt;2A - residência'!X23</f>
        <v>1.0169491525423728</v>
      </c>
      <c r="M23" s="2">
        <f t="shared" si="0"/>
        <v>2</v>
      </c>
      <c r="N23" s="2">
        <f t="shared" si="1"/>
        <v>7</v>
      </c>
      <c r="O23" s="2">
        <f t="shared" si="2"/>
        <v>9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0.86681715575620766</v>
      </c>
      <c r="D24" s="4">
        <f>'CV Rotina &lt;2A - residência'!N24</f>
        <v>0.97817908201655379</v>
      </c>
      <c r="E24" s="4">
        <f>'CV Rotina &lt;2A - residência'!H24</f>
        <v>0.95711060948081261</v>
      </c>
      <c r="F24" s="4">
        <f>'CV Rotina &lt;2A - residência'!J24</f>
        <v>0.95711060948081261</v>
      </c>
      <c r="G24" s="4">
        <f>'CV Rotina &lt;2A - residência'!L24</f>
        <v>0.9902182091798345</v>
      </c>
      <c r="H24" s="4">
        <f>'CV Rotina &lt;2A - residência'!V24</f>
        <v>0.90594431903686978</v>
      </c>
      <c r="I24" s="4">
        <f>'CV Rotina &lt;2A - residência'!P24</f>
        <v>0.94507148231753202</v>
      </c>
      <c r="J24" s="4">
        <f>'CV Rotina &lt;2A - residência'!R24</f>
        <v>0.91497366440933037</v>
      </c>
      <c r="K24" s="4">
        <f>'CV Rotina &lt;2A - residência'!T24</f>
        <v>0.90594431903686978</v>
      </c>
      <c r="L24" s="4">
        <f>'CV Rotina &lt;2A - residência'!X24</f>
        <v>0.84273890142964636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0.82170542635658916</v>
      </c>
      <c r="D25" s="4">
        <f>'CV Rotina &lt;2A - residência'!N25</f>
        <v>1.0387596899224807</v>
      </c>
      <c r="E25" s="4">
        <f>'CV Rotina &lt;2A - residência'!H25</f>
        <v>0.9147286821705426</v>
      </c>
      <c r="F25" s="4">
        <f>'CV Rotina &lt;2A - residência'!J25</f>
        <v>0.9147286821705426</v>
      </c>
      <c r="G25" s="4">
        <f>'CV Rotina &lt;2A - residência'!L25</f>
        <v>1.0387596899224807</v>
      </c>
      <c r="H25" s="4">
        <f>'CV Rotina &lt;2A - residência'!V25</f>
        <v>0.86821705426356588</v>
      </c>
      <c r="I25" s="4">
        <f>'CV Rotina &lt;2A - residência'!P25</f>
        <v>1.0077519379844961</v>
      </c>
      <c r="J25" s="4">
        <f>'CV Rotina &lt;2A - residência'!R25</f>
        <v>0.69767441860465118</v>
      </c>
      <c r="K25" s="4">
        <f>'CV Rotina &lt;2A - residência'!T25</f>
        <v>0.7441860465116279</v>
      </c>
      <c r="L25" s="4">
        <f>'CV Rotina &lt;2A - residência'!X25</f>
        <v>0.75968992248062017</v>
      </c>
      <c r="M25" s="2">
        <f t="shared" si="0"/>
        <v>1</v>
      </c>
      <c r="N25" s="2">
        <f t="shared" si="1"/>
        <v>2</v>
      </c>
      <c r="O25" s="2">
        <f t="shared" si="2"/>
        <v>3</v>
      </c>
      <c r="P25" s="2">
        <f t="shared" si="3"/>
        <v>1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0.98326898326898327</v>
      </c>
      <c r="D26" s="4">
        <f>'CV Rotina &lt;2A - residência'!N26</f>
        <v>0.96782496782496785</v>
      </c>
      <c r="E26" s="4">
        <f>'CV Rotina &lt;2A - residência'!H26</f>
        <v>0.98326898326898327</v>
      </c>
      <c r="F26" s="4">
        <f>'CV Rotina &lt;2A - residência'!J26</f>
        <v>0.98326898326898327</v>
      </c>
      <c r="G26" s="4">
        <f>'CV Rotina &lt;2A - residência'!L26</f>
        <v>1.0038610038610039</v>
      </c>
      <c r="H26" s="4">
        <f>'CV Rotina &lt;2A - residência'!V26</f>
        <v>0.92664092664092668</v>
      </c>
      <c r="I26" s="4">
        <f>'CV Rotina &lt;2A - residência'!P26</f>
        <v>0.98326898326898327</v>
      </c>
      <c r="J26" s="4">
        <f>'CV Rotina &lt;2A - residência'!R26</f>
        <v>0.8854568854568855</v>
      </c>
      <c r="K26" s="4">
        <f>'CV Rotina &lt;2A - residência'!T26</f>
        <v>0.83912483912483915</v>
      </c>
      <c r="L26" s="4">
        <f>'CV Rotina &lt;2A - residência'!X26</f>
        <v>0.81853281853281856</v>
      </c>
      <c r="M26" s="2">
        <f t="shared" si="0"/>
        <v>2</v>
      </c>
      <c r="N26" s="2">
        <f t="shared" si="1"/>
        <v>4</v>
      </c>
      <c r="O26" s="2">
        <f t="shared" si="2"/>
        <v>6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0.73800738007380073</v>
      </c>
      <c r="D27" s="4">
        <f>'CV Rotina &lt;2A - residência'!N27</f>
        <v>0.75768757687576871</v>
      </c>
      <c r="E27" s="4">
        <f>'CV Rotina &lt;2A - residência'!H27</f>
        <v>0.72816728167281675</v>
      </c>
      <c r="F27" s="4">
        <f>'CV Rotina &lt;2A - residência'!J27</f>
        <v>0.74784747847478472</v>
      </c>
      <c r="G27" s="4">
        <f>'CV Rotina &lt;2A - residência'!L27</f>
        <v>0.77244772447724475</v>
      </c>
      <c r="H27" s="4">
        <f>'CV Rotina &lt;2A - residência'!V27</f>
        <v>0.82164821648216479</v>
      </c>
      <c r="I27" s="4">
        <f>'CV Rotina &lt;2A - residência'!P27</f>
        <v>0.76752767527675281</v>
      </c>
      <c r="J27" s="4">
        <f>'CV Rotina &lt;2A - residência'!R27</f>
        <v>0.65436654366543667</v>
      </c>
      <c r="K27" s="4">
        <f>'CV Rotina &lt;2A - residência'!T27</f>
        <v>0.69864698646986467</v>
      </c>
      <c r="L27" s="4">
        <f>'CV Rotina &lt;2A - residência'!X27</f>
        <v>0.71340713407134071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0.96875</v>
      </c>
      <c r="D28" s="4">
        <f>'CV Rotina &lt;2A - residência'!N28</f>
        <v>0.98958333333333337</v>
      </c>
      <c r="E28" s="4">
        <f>'CV Rotina &lt;2A - residência'!H28</f>
        <v>0.95833333333333337</v>
      </c>
      <c r="F28" s="4">
        <f>'CV Rotina &lt;2A - residência'!J28</f>
        <v>0.94791666666666663</v>
      </c>
      <c r="G28" s="4">
        <f>'CV Rotina &lt;2A - residência'!L28</f>
        <v>0.97916666666666663</v>
      </c>
      <c r="H28" s="4">
        <f>'CV Rotina &lt;2A - residência'!V28</f>
        <v>1.2395833333333333</v>
      </c>
      <c r="I28" s="4">
        <f>'CV Rotina &lt;2A - residência'!P28</f>
        <v>0.95833333333333337</v>
      </c>
      <c r="J28" s="4">
        <f>'CV Rotina &lt;2A - residência'!R28</f>
        <v>1</v>
      </c>
      <c r="K28" s="4">
        <f>'CV Rotina &lt;2A - residência'!T28</f>
        <v>1.2291666666666667</v>
      </c>
      <c r="L28" s="4">
        <f>'CV Rotina &lt;2A - residência'!X28</f>
        <v>1.1145833333333333</v>
      </c>
      <c r="M28" s="2">
        <f t="shared" si="0"/>
        <v>2</v>
      </c>
      <c r="N28" s="2">
        <f t="shared" si="1"/>
        <v>7</v>
      </c>
      <c r="O28" s="2">
        <f t="shared" si="2"/>
        <v>9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0.78010878010878015</v>
      </c>
      <c r="D29" s="4">
        <f>'CV Rotina &lt;2A - residência'!N29</f>
        <v>0.94794094794094796</v>
      </c>
      <c r="E29" s="4">
        <f>'CV Rotina &lt;2A - residência'!H29</f>
        <v>0.92307692307692313</v>
      </c>
      <c r="F29" s="4">
        <f>'CV Rotina &lt;2A - residência'!J29</f>
        <v>0.91996891996891994</v>
      </c>
      <c r="G29" s="4">
        <f>'CV Rotina &lt;2A - residência'!L29</f>
        <v>0.97591297591297588</v>
      </c>
      <c r="H29" s="4">
        <f>'CV Rotina &lt;2A - residência'!V29</f>
        <v>0.83916083916083917</v>
      </c>
      <c r="I29" s="4">
        <f>'CV Rotina &lt;2A - residência'!P29</f>
        <v>0.96348096348096346</v>
      </c>
      <c r="J29" s="4">
        <f>'CV Rotina &lt;2A - residência'!R29</f>
        <v>0.82362082362082367</v>
      </c>
      <c r="K29" s="4">
        <f>'CV Rotina &lt;2A - residência'!T29</f>
        <v>0.76767676767676762</v>
      </c>
      <c r="L29" s="4">
        <f>'CV Rotina &lt;2A - residência'!X29</f>
        <v>0.72105672105672103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0.95091575091575087</v>
      </c>
      <c r="D30" s="4">
        <f>'CV Rotina &lt;2A - residência'!N30</f>
        <v>0.86739926739926743</v>
      </c>
      <c r="E30" s="4">
        <f>'CV Rotina &lt;2A - residência'!H30</f>
        <v>0.80366300366300369</v>
      </c>
      <c r="F30" s="4">
        <f>'CV Rotina &lt;2A - residência'!J30</f>
        <v>0.80439560439560442</v>
      </c>
      <c r="G30" s="4">
        <f>'CV Rotina &lt;2A - residência'!L30</f>
        <v>0.89010989010989006</v>
      </c>
      <c r="H30" s="4">
        <f>'CV Rotina &lt;2A - residência'!V30</f>
        <v>0.83956043956043958</v>
      </c>
      <c r="I30" s="4">
        <f>'CV Rotina &lt;2A - residência'!P30</f>
        <v>0.79120879120879117</v>
      </c>
      <c r="J30" s="4">
        <f>'CV Rotina &lt;2A - residência'!R30</f>
        <v>0.63736263736263732</v>
      </c>
      <c r="K30" s="4">
        <f>'CV Rotina &lt;2A - residência'!T30</f>
        <v>0.8424908424908425</v>
      </c>
      <c r="L30" s="4">
        <f>'CV Rotina &lt;2A - residência'!X30</f>
        <v>0.75091575091575091</v>
      </c>
      <c r="M30" s="2">
        <f t="shared" si="0"/>
        <v>1</v>
      </c>
      <c r="N30" s="2">
        <f t="shared" si="1"/>
        <v>0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0.88405797101449279</v>
      </c>
      <c r="D31" s="4">
        <f>'CV Rotina &lt;2A - residência'!N31</f>
        <v>1.0579710144927537</v>
      </c>
      <c r="E31" s="4">
        <f>'CV Rotina &lt;2A - residência'!H31</f>
        <v>1.036231884057971</v>
      </c>
      <c r="F31" s="4">
        <f>'CV Rotina &lt;2A - residência'!J31</f>
        <v>1.0217391304347827</v>
      </c>
      <c r="G31" s="4">
        <f>'CV Rotina &lt;2A - residência'!L31</f>
        <v>1.0797101449275361</v>
      </c>
      <c r="H31" s="4">
        <f>'CV Rotina &lt;2A - residência'!V31</f>
        <v>1.068840579710145</v>
      </c>
      <c r="I31" s="4">
        <f>'CV Rotina &lt;2A - residência'!P31</f>
        <v>1.0398550724637681</v>
      </c>
      <c r="J31" s="4">
        <f>'CV Rotina &lt;2A - residência'!R31</f>
        <v>0.97101449275362317</v>
      </c>
      <c r="K31" s="4">
        <f>'CV Rotina &lt;2A - residência'!T31</f>
        <v>1.0036231884057971</v>
      </c>
      <c r="L31" s="4">
        <f>'CV Rotina &lt;2A - residência'!X31</f>
        <v>1</v>
      </c>
      <c r="M31" s="2">
        <f t="shared" si="0"/>
        <v>1</v>
      </c>
      <c r="N31" s="2">
        <f t="shared" si="1"/>
        <v>8</v>
      </c>
      <c r="O31" s="2">
        <f t="shared" si="2"/>
        <v>9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0.96145124716553287</v>
      </c>
      <c r="D32" s="4">
        <f>'CV Rotina &lt;2A - residência'!N32</f>
        <v>0.80725623582766437</v>
      </c>
      <c r="E32" s="4">
        <f>'CV Rotina &lt;2A - residência'!H32</f>
        <v>0.79818594104308394</v>
      </c>
      <c r="F32" s="4">
        <f>'CV Rotina &lt;2A - residência'!J32</f>
        <v>0.79818594104308394</v>
      </c>
      <c r="G32" s="4">
        <f>'CV Rotina &lt;2A - residência'!L32</f>
        <v>0.81632653061224492</v>
      </c>
      <c r="H32" s="4">
        <f>'CV Rotina &lt;2A - residência'!V32</f>
        <v>0.97052154195011342</v>
      </c>
      <c r="I32" s="4">
        <f>'CV Rotina &lt;2A - residência'!P32</f>
        <v>0.86167800453514742</v>
      </c>
      <c r="J32" s="4">
        <f>'CV Rotina &lt;2A - residência'!R32</f>
        <v>0.74376417233560088</v>
      </c>
      <c r="K32" s="4">
        <f>'CV Rotina &lt;2A - residência'!T32</f>
        <v>0.90702947845804993</v>
      </c>
      <c r="L32" s="4">
        <f>'CV Rotina &lt;2A - residência'!X32</f>
        <v>0.89795918367346939</v>
      </c>
      <c r="M32" s="2">
        <f t="shared" si="0"/>
        <v>1</v>
      </c>
      <c r="N32" s="2">
        <f t="shared" si="1"/>
        <v>1</v>
      </c>
      <c r="O32" s="2">
        <f t="shared" si="2"/>
        <v>2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0.9128205128205128</v>
      </c>
      <c r="D33" s="4">
        <f>'CV Rotina &lt;2A - residência'!N33</f>
        <v>0.9128205128205128</v>
      </c>
      <c r="E33" s="4">
        <f>'CV Rotina &lt;2A - residência'!H33</f>
        <v>0.81025641025641026</v>
      </c>
      <c r="F33" s="4">
        <f>'CV Rotina &lt;2A - residência'!J33</f>
        <v>0.81025641025641026</v>
      </c>
      <c r="G33" s="4">
        <f>'CV Rotina &lt;2A - residência'!L33</f>
        <v>0.92307692307692313</v>
      </c>
      <c r="H33" s="4">
        <f>'CV Rotina &lt;2A - residência'!V33</f>
        <v>0.9538461538461539</v>
      </c>
      <c r="I33" s="4">
        <f>'CV Rotina &lt;2A - residência'!P33</f>
        <v>0.83076923076923082</v>
      </c>
      <c r="J33" s="4">
        <f>'CV Rotina &lt;2A - residência'!R33</f>
        <v>0.7384615384615385</v>
      </c>
      <c r="K33" s="4">
        <f>'CV Rotina &lt;2A - residência'!T33</f>
        <v>0.97435897435897434</v>
      </c>
      <c r="L33" s="4">
        <f>'CV Rotina &lt;2A - residência'!X33</f>
        <v>1.0051282051282051</v>
      </c>
      <c r="M33" s="2">
        <f t="shared" si="0"/>
        <v>2</v>
      </c>
      <c r="N33" s="2">
        <f t="shared" si="1"/>
        <v>3</v>
      </c>
      <c r="O33" s="2">
        <f t="shared" si="2"/>
        <v>5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0.97175141242937857</v>
      </c>
      <c r="D34" s="4">
        <f>'CV Rotina &lt;2A - residência'!N34</f>
        <v>1.1299435028248588</v>
      </c>
      <c r="E34" s="4">
        <f>'CV Rotina &lt;2A - residência'!H34</f>
        <v>1.0169491525423728</v>
      </c>
      <c r="F34" s="4">
        <f>'CV Rotina &lt;2A - residência'!J34</f>
        <v>1.0056497175141244</v>
      </c>
      <c r="G34" s="4">
        <f>'CV Rotina &lt;2A - residência'!L34</f>
        <v>1.1186440677966101</v>
      </c>
      <c r="H34" s="4">
        <f>'CV Rotina &lt;2A - residência'!V34</f>
        <v>1.1638418079096045</v>
      </c>
      <c r="I34" s="4">
        <f>'CV Rotina &lt;2A - residência'!P34</f>
        <v>1.1299435028248588</v>
      </c>
      <c r="J34" s="4">
        <f>'CV Rotina &lt;2A - residência'!R34</f>
        <v>1.1186440677966101</v>
      </c>
      <c r="K34" s="4">
        <f>'CV Rotina &lt;2A - residência'!T34</f>
        <v>1.1977401129943503</v>
      </c>
      <c r="L34" s="4">
        <f>'CV Rotina &lt;2A - residência'!X34</f>
        <v>1.0847457627118644</v>
      </c>
      <c r="M34" s="2">
        <f t="shared" si="0"/>
        <v>2</v>
      </c>
      <c r="N34" s="2">
        <f t="shared" si="1"/>
        <v>8</v>
      </c>
      <c r="O34" s="2">
        <f>SUM(M34:N34)</f>
        <v>10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1.0353817504655494</v>
      </c>
      <c r="D35" s="4">
        <f>'CV Rotina &lt;2A - residência'!N35</f>
        <v>1.1545623836126628</v>
      </c>
      <c r="E35" s="4">
        <f>'CV Rotina &lt;2A - residência'!H35</f>
        <v>1.0502793296089385</v>
      </c>
      <c r="F35" s="4">
        <f>'CV Rotina &lt;2A - residência'!J35</f>
        <v>1.0353817504655494</v>
      </c>
      <c r="G35" s="4">
        <f>'CV Rotina &lt;2A - residência'!L35</f>
        <v>1.1843575418994414</v>
      </c>
      <c r="H35" s="4">
        <f>'CV Rotina &lt;2A - residência'!V35</f>
        <v>1.0130353817504656</v>
      </c>
      <c r="I35" s="4">
        <f>'CV Rotina &lt;2A - residência'!P35</f>
        <v>1.0726256983240223</v>
      </c>
      <c r="J35" s="4">
        <f>'CV Rotina &lt;2A - residência'!R35</f>
        <v>1.1024208566108007</v>
      </c>
      <c r="K35" s="4">
        <f>'CV Rotina &lt;2A - residência'!T35</f>
        <v>1.1545623836126628</v>
      </c>
      <c r="L35" s="4">
        <f>'CV Rotina &lt;2A - residência'!X35</f>
        <v>1.0800744878957169</v>
      </c>
      <c r="M35" s="2">
        <f t="shared" si="0"/>
        <v>2</v>
      </c>
      <c r="N35" s="2">
        <f t="shared" si="1"/>
        <v>8</v>
      </c>
      <c r="O35" s="2">
        <f t="shared" si="2"/>
        <v>10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1.0610328638497653</v>
      </c>
      <c r="D36" s="4">
        <f>'CV Rotina &lt;2A - residência'!N36</f>
        <v>1.0140845070422535</v>
      </c>
      <c r="E36" s="4">
        <f>'CV Rotina &lt;2A - residência'!H36</f>
        <v>1.0892018779342723</v>
      </c>
      <c r="F36" s="4">
        <f>'CV Rotina &lt;2A - residência'!J36</f>
        <v>1.0892018779342723</v>
      </c>
      <c r="G36" s="4">
        <f>'CV Rotina &lt;2A - residência'!L36</f>
        <v>1.0046948356807512</v>
      </c>
      <c r="H36" s="4">
        <f>'CV Rotina &lt;2A - residência'!V36</f>
        <v>0.96713615023474175</v>
      </c>
      <c r="I36" s="4">
        <f>'CV Rotina &lt;2A - residência'!P36</f>
        <v>1.0328638497652582</v>
      </c>
      <c r="J36" s="4">
        <f>'CV Rotina &lt;2A - residência'!R36</f>
        <v>0.95774647887323938</v>
      </c>
      <c r="K36" s="4">
        <f>'CV Rotina &lt;2A - residência'!T36</f>
        <v>0.90140845070422537</v>
      </c>
      <c r="L36" s="4">
        <f>'CV Rotina &lt;2A - residência'!X36</f>
        <v>0.90140845070422537</v>
      </c>
      <c r="M36" s="2">
        <f t="shared" si="0"/>
        <v>2</v>
      </c>
      <c r="N36" s="2">
        <f t="shared" si="1"/>
        <v>6</v>
      </c>
      <c r="O36" s="2">
        <f t="shared" si="2"/>
        <v>8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0.92086330935251803</v>
      </c>
      <c r="D37" s="4">
        <f>'CV Rotina &lt;2A - residência'!N37</f>
        <v>0.90887290167865709</v>
      </c>
      <c r="E37" s="4">
        <f>'CV Rotina &lt;2A - residência'!H37</f>
        <v>0.91606714628297359</v>
      </c>
      <c r="F37" s="4">
        <f>'CV Rotina &lt;2A - residência'!J37</f>
        <v>0.87050359712230219</v>
      </c>
      <c r="G37" s="4">
        <f>'CV Rotina &lt;2A - residência'!L37</f>
        <v>0.93285371702637887</v>
      </c>
      <c r="H37" s="4">
        <f>'CV Rotina &lt;2A - residência'!V37</f>
        <v>0.86091127098321341</v>
      </c>
      <c r="I37" s="4">
        <f>'CV Rotina &lt;2A - residência'!P37</f>
        <v>0.87529976019184652</v>
      </c>
      <c r="J37" s="4">
        <f>'CV Rotina &lt;2A - residência'!R37</f>
        <v>0.69304556354916069</v>
      </c>
      <c r="K37" s="4">
        <f>'CV Rotina &lt;2A - residência'!T37</f>
        <v>0.80095923261390889</v>
      </c>
      <c r="L37" s="4">
        <f>'CV Rotina &lt;2A - residência'!X37</f>
        <v>0.69304556354916069</v>
      </c>
      <c r="M37" s="2">
        <f t="shared" si="0"/>
        <v>2</v>
      </c>
      <c r="N37" s="2">
        <f t="shared" si="1"/>
        <v>0</v>
      </c>
      <c r="O37" s="2">
        <f t="shared" si="2"/>
        <v>2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1.2692307692307692</v>
      </c>
      <c r="D38" s="4">
        <f>'CV Rotina &lt;2A - residência'!N38</f>
        <v>1.141025641025641</v>
      </c>
      <c r="E38" s="4">
        <f>'CV Rotina &lt;2A - residência'!H38</f>
        <v>1.0256410256410255</v>
      </c>
      <c r="F38" s="4">
        <f>'CV Rotina &lt;2A - residência'!J38</f>
        <v>1.0256410256410255</v>
      </c>
      <c r="G38" s="4">
        <f>'CV Rotina &lt;2A - residência'!L38</f>
        <v>1.1025641025641026</v>
      </c>
      <c r="H38" s="4">
        <f>'CV Rotina &lt;2A - residência'!V38</f>
        <v>1.1794871794871795</v>
      </c>
      <c r="I38" s="4">
        <f>'CV Rotina &lt;2A - residência'!P38</f>
        <v>1.0256410256410255</v>
      </c>
      <c r="J38" s="4">
        <f>'CV Rotina &lt;2A - residência'!R38</f>
        <v>1.0256410256410255</v>
      </c>
      <c r="K38" s="4">
        <f>'CV Rotina &lt;2A - residência'!T38</f>
        <v>1.0384615384615385</v>
      </c>
      <c r="L38" s="4">
        <f>'CV Rotina &lt;2A - residência'!X38</f>
        <v>0.98717948717948723</v>
      </c>
      <c r="M38" s="2">
        <f t="shared" si="0"/>
        <v>2</v>
      </c>
      <c r="N38" s="2">
        <f t="shared" si="1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0.93572496263079219</v>
      </c>
      <c r="D39" s="4">
        <f>'CV Rotina &lt;2A - residência'!N39</f>
        <v>0.86696562032884905</v>
      </c>
      <c r="E39" s="4">
        <f>'CV Rotina &lt;2A - residência'!H39</f>
        <v>0.82212257100149477</v>
      </c>
      <c r="F39" s="4">
        <f>'CV Rotina &lt;2A - residência'!J39</f>
        <v>0.83109118086696565</v>
      </c>
      <c r="G39" s="4">
        <f>'CV Rotina &lt;2A - residência'!L39</f>
        <v>0.89088191330343802</v>
      </c>
      <c r="H39" s="4">
        <f>'CV Rotina &lt;2A - residência'!V39</f>
        <v>0.77428998505231694</v>
      </c>
      <c r="I39" s="4">
        <f>'CV Rotina &lt;2A - residência'!P39</f>
        <v>0.87294469357249627</v>
      </c>
      <c r="J39" s="4">
        <f>'CV Rotina &lt;2A - residência'!R39</f>
        <v>0.69656203288490282</v>
      </c>
      <c r="K39" s="4">
        <f>'CV Rotina &lt;2A - residência'!T39</f>
        <v>0.84005979073243642</v>
      </c>
      <c r="L39" s="4">
        <f>'CV Rotina &lt;2A - residência'!X39</f>
        <v>0.83109118086696565</v>
      </c>
      <c r="M39" s="2">
        <f t="shared" si="0"/>
        <v>1</v>
      </c>
      <c r="N39" s="2">
        <f t="shared" si="1"/>
        <v>0</v>
      </c>
      <c r="O39" s="2">
        <f t="shared" si="2"/>
        <v>1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1.0813186813186813</v>
      </c>
      <c r="D40" s="4">
        <f>'CV Rotina &lt;2A - residência'!N40</f>
        <v>1.0285714285714285</v>
      </c>
      <c r="E40" s="4">
        <f>'CV Rotina &lt;2A - residência'!H40</f>
        <v>0.96410256410256412</v>
      </c>
      <c r="F40" s="4">
        <f>'CV Rotina &lt;2A - residência'!J40</f>
        <v>0.96996336996336996</v>
      </c>
      <c r="G40" s="4">
        <f>'CV Rotina &lt;2A - residência'!L40</f>
        <v>1.0461538461538462</v>
      </c>
      <c r="H40" s="4">
        <f>'CV Rotina &lt;2A - residência'!V40</f>
        <v>1.0930402930402929</v>
      </c>
      <c r="I40" s="4">
        <f>'CV Rotina &lt;2A - residência'!P40</f>
        <v>0.99047619047619051</v>
      </c>
      <c r="J40" s="4">
        <f>'CV Rotina &lt;2A - residência'!R40</f>
        <v>0.80586080586080588</v>
      </c>
      <c r="K40" s="4">
        <f>'CV Rotina &lt;2A - residência'!T40</f>
        <v>0.98461538461538467</v>
      </c>
      <c r="L40" s="4">
        <f>'CV Rotina &lt;2A - residência'!X40</f>
        <v>0.8908424908424909</v>
      </c>
      <c r="M40" s="2">
        <f t="shared" si="0"/>
        <v>2</v>
      </c>
      <c r="N40" s="2">
        <f t="shared" si="1"/>
        <v>6</v>
      </c>
      <c r="O40" s="2">
        <f t="shared" si="2"/>
        <v>8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1.1200000000000001</v>
      </c>
      <c r="D41" s="4">
        <f>'CV Rotina &lt;2A - residência'!N41</f>
        <v>1.0044444444444445</v>
      </c>
      <c r="E41" s="4">
        <f>'CV Rotina &lt;2A - residência'!H41</f>
        <v>1.0222222222222221</v>
      </c>
      <c r="F41" s="4">
        <f>'CV Rotina &lt;2A - residência'!J41</f>
        <v>1.0311111111111111</v>
      </c>
      <c r="G41" s="4">
        <f>'CV Rotina &lt;2A - residência'!L41</f>
        <v>1.0666666666666667</v>
      </c>
      <c r="H41" s="4">
        <f>'CV Rotina &lt;2A - residência'!V41</f>
        <v>1.0044444444444445</v>
      </c>
      <c r="I41" s="4">
        <f>'CV Rotina &lt;2A - residência'!P41</f>
        <v>1.04</v>
      </c>
      <c r="J41" s="4">
        <f>'CV Rotina &lt;2A - residência'!R41</f>
        <v>0.87111111111111106</v>
      </c>
      <c r="K41" s="4">
        <f>'CV Rotina &lt;2A - residência'!T41</f>
        <v>0.99555555555555553</v>
      </c>
      <c r="L41" s="4">
        <f>'CV Rotina &lt;2A - residência'!X41</f>
        <v>0.84444444444444444</v>
      </c>
      <c r="M41" s="2">
        <f t="shared" si="0"/>
        <v>2</v>
      </c>
      <c r="N41" s="2">
        <f t="shared" si="1"/>
        <v>6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1.2666666666666666</v>
      </c>
      <c r="D42" s="4">
        <f>'CV Rotina &lt;2A - residência'!N42</f>
        <v>0.97499999999999998</v>
      </c>
      <c r="E42" s="4">
        <f>'CV Rotina &lt;2A - residência'!H42</f>
        <v>0.8666666666666667</v>
      </c>
      <c r="F42" s="4">
        <f>'CV Rotina &lt;2A - residência'!J42</f>
        <v>0.85833333333333328</v>
      </c>
      <c r="G42" s="4">
        <f>'CV Rotina &lt;2A - residência'!L42</f>
        <v>0.98333333333333328</v>
      </c>
      <c r="H42" s="4">
        <f>'CV Rotina &lt;2A - residência'!V42</f>
        <v>0.9</v>
      </c>
      <c r="I42" s="4">
        <f>'CV Rotina &lt;2A - residência'!P42</f>
        <v>0.93333333333333335</v>
      </c>
      <c r="J42" s="4">
        <f>'CV Rotina &lt;2A - residência'!R42</f>
        <v>0.81666666666666665</v>
      </c>
      <c r="K42" s="4">
        <f>'CV Rotina &lt;2A - residência'!T42</f>
        <v>0.95833333333333337</v>
      </c>
      <c r="L42" s="4">
        <f>'CV Rotina &lt;2A - residência'!X42</f>
        <v>0.8833333333333333</v>
      </c>
      <c r="M42" s="2">
        <f t="shared" si="0"/>
        <v>2</v>
      </c>
      <c r="N42" s="2">
        <f t="shared" si="1"/>
        <v>2</v>
      </c>
      <c r="O42" s="2">
        <f t="shared" si="2"/>
        <v>4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1.3333333333333333</v>
      </c>
      <c r="D43" s="4">
        <f>'CV Rotina &lt;2A - residência'!N43</f>
        <v>1.3333333333333333</v>
      </c>
      <c r="E43" s="4">
        <f>'CV Rotina &lt;2A - residência'!H43</f>
        <v>1.1527777777777777</v>
      </c>
      <c r="F43" s="4">
        <f>'CV Rotina &lt;2A - residência'!J43</f>
        <v>1.1388888888888888</v>
      </c>
      <c r="G43" s="4">
        <f>'CV Rotina &lt;2A - residência'!L43</f>
        <v>1.3611111111111112</v>
      </c>
      <c r="H43" s="4">
        <f>'CV Rotina &lt;2A - residência'!V43</f>
        <v>0.98611111111111116</v>
      </c>
      <c r="I43" s="4">
        <f>'CV Rotina &lt;2A - residência'!P43</f>
        <v>1.125</v>
      </c>
      <c r="J43" s="4">
        <f>'CV Rotina &lt;2A - residência'!R43</f>
        <v>0.91666666666666663</v>
      </c>
      <c r="K43" s="4">
        <f>'CV Rotina &lt;2A - residência'!T43</f>
        <v>0.95833333333333337</v>
      </c>
      <c r="L43" s="4">
        <f>'CV Rotina &lt;2A - residência'!X43</f>
        <v>0.95833333333333337</v>
      </c>
      <c r="M43" s="2">
        <f t="shared" si="0"/>
        <v>2</v>
      </c>
      <c r="N43" s="2">
        <f t="shared" si="1"/>
        <v>7</v>
      </c>
      <c r="O43" s="2">
        <f t="shared" si="2"/>
        <v>9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0.9402756508422665</v>
      </c>
      <c r="D44" s="4">
        <f>'CV Rotina &lt;2A - residência'!N44</f>
        <v>0.83818274629913225</v>
      </c>
      <c r="E44" s="4">
        <f>'CV Rotina &lt;2A - residência'!H44</f>
        <v>0.80296069423175087</v>
      </c>
      <c r="F44" s="4">
        <f>'CV Rotina &lt;2A - residência'!J44</f>
        <v>0.79428279734558449</v>
      </c>
      <c r="G44" s="4">
        <f>'CV Rotina &lt;2A - residência'!L44</f>
        <v>0.84073506891271055</v>
      </c>
      <c r="H44" s="4">
        <f>'CV Rotina &lt;2A - residência'!V44</f>
        <v>0.90148034711587544</v>
      </c>
      <c r="I44" s="4">
        <f>'CV Rotina &lt;2A - residência'!P44</f>
        <v>0.82184788157223077</v>
      </c>
      <c r="J44" s="4">
        <f>'CV Rotina &lt;2A - residência'!R44</f>
        <v>0.73711077080142928</v>
      </c>
      <c r="K44" s="4">
        <f>'CV Rotina &lt;2A - residência'!T44</f>
        <v>0.86268504338948448</v>
      </c>
      <c r="L44" s="4">
        <f>'CV Rotina &lt;2A - residência'!X44</f>
        <v>0.82388973966309342</v>
      </c>
      <c r="M44" s="2">
        <f t="shared" si="0"/>
        <v>1</v>
      </c>
      <c r="N44" s="2">
        <f t="shared" si="1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0.84291187739463602</v>
      </c>
      <c r="D45" s="4">
        <f>'CV Rotina &lt;2A - residência'!N45</f>
        <v>1.0038314176245211</v>
      </c>
      <c r="E45" s="4">
        <f>'CV Rotina &lt;2A - residência'!H45</f>
        <v>0.85823754789272033</v>
      </c>
      <c r="F45" s="4">
        <f>'CV Rotina &lt;2A - residência'!J45</f>
        <v>0.86590038314176243</v>
      </c>
      <c r="G45" s="4">
        <f>'CV Rotina &lt;2A - residência'!L45</f>
        <v>1.0268199233716475</v>
      </c>
      <c r="H45" s="4">
        <f>'CV Rotina &lt;2A - residência'!V45</f>
        <v>0.71264367816091956</v>
      </c>
      <c r="I45" s="4">
        <f>'CV Rotina &lt;2A - residência'!P45</f>
        <v>0.92720306513409967</v>
      </c>
      <c r="J45" s="4">
        <f>'CV Rotina &lt;2A - residência'!R45</f>
        <v>0.72030651340996166</v>
      </c>
      <c r="K45" s="4">
        <f>'CV Rotina &lt;2A - residência'!T45</f>
        <v>0.71264367816091956</v>
      </c>
      <c r="L45" s="4">
        <f>'CV Rotina &lt;2A - residência'!X45</f>
        <v>0.70498084291187735</v>
      </c>
      <c r="M45" s="2">
        <f t="shared" si="0"/>
        <v>1</v>
      </c>
      <c r="N45" s="2">
        <f t="shared" si="1"/>
        <v>1</v>
      </c>
      <c r="O45" s="2">
        <f t="shared" si="2"/>
        <v>2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0.99938157081014223</v>
      </c>
      <c r="D46" s="4">
        <f>'CV Rotina &lt;2A - residência'!N46</f>
        <v>0.97959183673469385</v>
      </c>
      <c r="E46" s="4">
        <f>'CV Rotina &lt;2A - residência'!H46</f>
        <v>0.89053803339517623</v>
      </c>
      <c r="F46" s="4">
        <f>'CV Rotina &lt;2A - residência'!J46</f>
        <v>0.8954854669140383</v>
      </c>
      <c r="G46" s="4">
        <f>'CV Rotina &lt;2A - residência'!L46</f>
        <v>1.0117501546072976</v>
      </c>
      <c r="H46" s="4">
        <f>'CV Rotina &lt;2A - residência'!V46</f>
        <v>0.92269635126777982</v>
      </c>
      <c r="I46" s="4">
        <f>'CV Rotina &lt;2A - residência'!P46</f>
        <v>0.90290661719233145</v>
      </c>
      <c r="J46" s="4">
        <f>'CV Rotina &lt;2A - residência'!R46</f>
        <v>0.72232529375386523</v>
      </c>
      <c r="K46" s="4">
        <f>'CV Rotina &lt;2A - residência'!T46</f>
        <v>0.92022263450834885</v>
      </c>
      <c r="L46" s="4">
        <f>'CV Rotina &lt;2A - residência'!X46</f>
        <v>0.84848484848484851</v>
      </c>
      <c r="M46" s="2">
        <f t="shared" si="0"/>
        <v>2</v>
      </c>
      <c r="N46" s="2">
        <f t="shared" si="1"/>
        <v>1</v>
      </c>
      <c r="O46" s="2">
        <f t="shared" si="2"/>
        <v>3</v>
      </c>
      <c r="P46" s="2">
        <f t="shared" si="3"/>
        <v>1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0.84605087014725566</v>
      </c>
      <c r="D47" s="4">
        <f>'CV Rotina &lt;2A - residência'!N47</f>
        <v>0.83534136546184734</v>
      </c>
      <c r="E47" s="4">
        <f>'CV Rotina &lt;2A - residência'!H47</f>
        <v>0.77643908969210174</v>
      </c>
      <c r="F47" s="4">
        <f>'CV Rotina &lt;2A - residência'!J47</f>
        <v>0.77643908969210174</v>
      </c>
      <c r="G47" s="4">
        <f>'CV Rotina &lt;2A - residência'!L47</f>
        <v>0.85140562248995988</v>
      </c>
      <c r="H47" s="4">
        <f>'CV Rotina &lt;2A - residência'!V47</f>
        <v>0.85140562248995988</v>
      </c>
      <c r="I47" s="4">
        <f>'CV Rotina &lt;2A - residência'!P47</f>
        <v>0.81927710843373491</v>
      </c>
      <c r="J47" s="4">
        <f>'CV Rotina &lt;2A - residência'!R47</f>
        <v>0.61044176706827313</v>
      </c>
      <c r="K47" s="4">
        <f>'CV Rotina &lt;2A - residência'!T47</f>
        <v>0.92101740294511381</v>
      </c>
      <c r="L47" s="4">
        <f>'CV Rotina &lt;2A - residência'!X47</f>
        <v>0.78179384203480584</v>
      </c>
      <c r="M47" s="2">
        <f t="shared" si="0"/>
        <v>0</v>
      </c>
      <c r="N47" s="2">
        <f t="shared" si="1"/>
        <v>0</v>
      </c>
      <c r="O47" s="2">
        <f t="shared" si="2"/>
        <v>0</v>
      </c>
      <c r="P47" s="2">
        <f t="shared" si="3"/>
        <v>0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0.94063926940639264</v>
      </c>
      <c r="D48" s="4">
        <f>'CV Rotina &lt;2A - residência'!N48</f>
        <v>0.88584474885844744</v>
      </c>
      <c r="E48" s="4">
        <f>'CV Rotina &lt;2A - residência'!H48</f>
        <v>0.87671232876712324</v>
      </c>
      <c r="F48" s="4">
        <f>'CV Rotina &lt;2A - residência'!J48</f>
        <v>0.88584474885844744</v>
      </c>
      <c r="G48" s="4">
        <f>'CV Rotina &lt;2A - residência'!L48</f>
        <v>0.87671232876712324</v>
      </c>
      <c r="H48" s="4">
        <f>'CV Rotina &lt;2A - residência'!V48</f>
        <v>0.93150684931506844</v>
      </c>
      <c r="I48" s="4">
        <f>'CV Rotina &lt;2A - residência'!P48</f>
        <v>0.73059360730593603</v>
      </c>
      <c r="J48" s="4">
        <f>'CV Rotina &lt;2A - residência'!R48</f>
        <v>0.97716894977168944</v>
      </c>
      <c r="K48" s="4">
        <f>'CV Rotina &lt;2A - residência'!T48</f>
        <v>1.0593607305936072</v>
      </c>
      <c r="L48" s="4">
        <f>'CV Rotina &lt;2A - residência'!X48</f>
        <v>1.0319634703196348</v>
      </c>
      <c r="M48" s="2">
        <f t="shared" si="0"/>
        <v>1</v>
      </c>
      <c r="N48" s="2">
        <f t="shared" si="1"/>
        <v>3</v>
      </c>
      <c r="O48" s="2">
        <f t="shared" si="2"/>
        <v>4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0.80347448425624324</v>
      </c>
      <c r="D49" s="4">
        <f>'CV Rotina &lt;2A - residência'!N49</f>
        <v>0.74701411509229099</v>
      </c>
      <c r="E49" s="4">
        <f>'CV Rotina &lt;2A - residência'!H49</f>
        <v>0.75135722041259501</v>
      </c>
      <c r="F49" s="4">
        <f>'CV Rotina &lt;2A - residência'!J49</f>
        <v>0.74701411509229099</v>
      </c>
      <c r="G49" s="4">
        <f>'CV Rotina &lt;2A - residência'!L49</f>
        <v>0.7730727470141151</v>
      </c>
      <c r="H49" s="4">
        <f>'CV Rotina &lt;2A - residência'!V49</f>
        <v>0.84690553745928343</v>
      </c>
      <c r="I49" s="4">
        <f>'CV Rotina &lt;2A - residência'!P49</f>
        <v>0.71661237785016285</v>
      </c>
      <c r="J49" s="4">
        <f>'CV Rotina &lt;2A - residência'!R49</f>
        <v>0.74701411509229099</v>
      </c>
      <c r="K49" s="4">
        <f>'CV Rotina &lt;2A - residência'!T49</f>
        <v>0.82519001085776333</v>
      </c>
      <c r="L49" s="4">
        <f>'CV Rotina &lt;2A - residência'!X49</f>
        <v>0.82084690553745931</v>
      </c>
      <c r="M49" s="2">
        <f t="shared" si="0"/>
        <v>0</v>
      </c>
      <c r="N49" s="2">
        <f t="shared" si="1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0.92388451443569553</v>
      </c>
      <c r="D50" s="4">
        <f>'CV Rotina &lt;2A - residência'!N50</f>
        <v>0.98687664041994749</v>
      </c>
      <c r="E50" s="4">
        <f>'CV Rotina &lt;2A - residência'!H50</f>
        <v>1.0026246719160106</v>
      </c>
      <c r="F50" s="4">
        <f>'CV Rotina &lt;2A - residência'!J50</f>
        <v>1.0026246719160106</v>
      </c>
      <c r="G50" s="4">
        <f>'CV Rotina &lt;2A - residência'!L50</f>
        <v>0.98162729658792647</v>
      </c>
      <c r="H50" s="4">
        <f>'CV Rotina &lt;2A - residência'!V50</f>
        <v>1.0971128608923884</v>
      </c>
      <c r="I50" s="4">
        <f>'CV Rotina &lt;2A - residência'!P50</f>
        <v>0.95013123359580054</v>
      </c>
      <c r="J50" s="4">
        <f>'CV Rotina &lt;2A - residência'!R50</f>
        <v>1.0656167979002624</v>
      </c>
      <c r="K50" s="4">
        <f>'CV Rotina &lt;2A - residência'!T50</f>
        <v>1.1076115485564304</v>
      </c>
      <c r="L50" s="4">
        <f>'CV Rotina &lt;2A - residência'!X50</f>
        <v>1.0971128608923884</v>
      </c>
      <c r="M50" s="2">
        <f t="shared" si="0"/>
        <v>2</v>
      </c>
      <c r="N50" s="2">
        <f t="shared" si="1"/>
        <v>8</v>
      </c>
      <c r="O50" s="2">
        <f t="shared" si="2"/>
        <v>10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0.76628352490421459</v>
      </c>
      <c r="D51" s="4">
        <f>'CV Rotina &lt;2A - residência'!N51</f>
        <v>0.72030651340996166</v>
      </c>
      <c r="E51" s="4">
        <f>'CV Rotina &lt;2A - residência'!H51</f>
        <v>0.55172413793103448</v>
      </c>
      <c r="F51" s="4">
        <f>'CV Rotina &lt;2A - residência'!J51</f>
        <v>0.56704980842911878</v>
      </c>
      <c r="G51" s="4">
        <f>'CV Rotina &lt;2A - residência'!L51</f>
        <v>0.72030651340996166</v>
      </c>
      <c r="H51" s="4">
        <f>'CV Rotina &lt;2A - residência'!V51</f>
        <v>0.84291187739463602</v>
      </c>
      <c r="I51" s="4">
        <f>'CV Rotina &lt;2A - residência'!P51</f>
        <v>0.67432950191570884</v>
      </c>
      <c r="J51" s="4">
        <f>'CV Rotina &lt;2A - residência'!R51</f>
        <v>0.65900383141762453</v>
      </c>
      <c r="K51" s="4">
        <f>'CV Rotina &lt;2A - residência'!T51</f>
        <v>0.91954022988505746</v>
      </c>
      <c r="L51" s="4">
        <f>'CV Rotina &lt;2A - residência'!X51</f>
        <v>0.96551724137931039</v>
      </c>
      <c r="M51" s="2">
        <f t="shared" si="0"/>
        <v>0</v>
      </c>
      <c r="N51" s="2">
        <f t="shared" si="1"/>
        <v>1</v>
      </c>
      <c r="O51" s="2">
        <f t="shared" si="2"/>
        <v>1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1.1944444444444444</v>
      </c>
      <c r="D52" s="4">
        <f>'CV Rotina &lt;2A - residência'!N52</f>
        <v>1.2569444444444444</v>
      </c>
      <c r="E52" s="4">
        <f>'CV Rotina &lt;2A - residência'!H52</f>
        <v>1.1180555555555556</v>
      </c>
      <c r="F52" s="4">
        <f>'CV Rotina &lt;2A - residência'!J52</f>
        <v>1.1111111111111112</v>
      </c>
      <c r="G52" s="4">
        <f>'CV Rotina &lt;2A - residência'!L52</f>
        <v>1.2777777777777777</v>
      </c>
      <c r="H52" s="4">
        <f>'CV Rotina &lt;2A - residência'!V52</f>
        <v>1.1388888888888888</v>
      </c>
      <c r="I52" s="4">
        <f>'CV Rotina &lt;2A - residência'!P52</f>
        <v>1.1458333333333333</v>
      </c>
      <c r="J52" s="4">
        <f>'CV Rotina &lt;2A - residência'!R52</f>
        <v>1.1111111111111112</v>
      </c>
      <c r="K52" s="4">
        <f>'CV Rotina &lt;2A - residência'!T52</f>
        <v>1.1666666666666667</v>
      </c>
      <c r="L52" s="4">
        <f>'CV Rotina &lt;2A - residência'!X52</f>
        <v>1.1180555555555556</v>
      </c>
      <c r="M52" s="2">
        <f t="shared" si="0"/>
        <v>2</v>
      </c>
      <c r="N52" s="2">
        <f t="shared" si="1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0.95880149812734083</v>
      </c>
      <c r="D53" s="4">
        <f>'CV Rotina &lt;2A - residência'!N53</f>
        <v>0.74906367041198507</v>
      </c>
      <c r="E53" s="4">
        <f>'CV Rotina &lt;2A - residência'!H53</f>
        <v>0.89138576779026213</v>
      </c>
      <c r="F53" s="4">
        <f>'CV Rotina &lt;2A - residência'!J53</f>
        <v>0.88389513108614237</v>
      </c>
      <c r="G53" s="4">
        <f>'CV Rotina &lt;2A - residência'!L53</f>
        <v>0.75655430711610483</v>
      </c>
      <c r="H53" s="4">
        <f>'CV Rotina &lt;2A - residência'!V53</f>
        <v>1.0786516853932584</v>
      </c>
      <c r="I53" s="4">
        <f>'CV Rotina &lt;2A - residência'!P53</f>
        <v>0.79400749063670417</v>
      </c>
      <c r="J53" s="4">
        <f>'CV Rotina &lt;2A - residência'!R53</f>
        <v>0.8764044943820225</v>
      </c>
      <c r="K53" s="4">
        <f>'CV Rotina &lt;2A - residência'!T53</f>
        <v>1.1835205992509363</v>
      </c>
      <c r="L53" s="4">
        <f>'CV Rotina &lt;2A - residência'!X53</f>
        <v>1.1760299625468165</v>
      </c>
      <c r="M53" s="2">
        <f t="shared" si="0"/>
        <v>1</v>
      </c>
      <c r="N53" s="2">
        <f t="shared" si="1"/>
        <v>3</v>
      </c>
      <c r="O53" s="2">
        <f t="shared" si="2"/>
        <v>4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1.0381679389312977</v>
      </c>
      <c r="D54" s="4">
        <f>'CV Rotina &lt;2A - residência'!N54</f>
        <v>0.98117048346055979</v>
      </c>
      <c r="E54" s="4">
        <f>'CV Rotina &lt;2A - residência'!H54</f>
        <v>0.96284987277353684</v>
      </c>
      <c r="F54" s="4">
        <f>'CV Rotina &lt;2A - residência'!J54</f>
        <v>0.95267175572519081</v>
      </c>
      <c r="G54" s="4">
        <f>'CV Rotina &lt;2A - residência'!L54</f>
        <v>1.001526717557252</v>
      </c>
      <c r="H54" s="4">
        <f>'CV Rotina &lt;2A - residência'!V54</f>
        <v>0.98320610687022902</v>
      </c>
      <c r="I54" s="4">
        <f>'CV Rotina &lt;2A - residência'!P54</f>
        <v>1.0035623409669212</v>
      </c>
      <c r="J54" s="4">
        <f>'CV Rotina &lt;2A - residência'!R54</f>
        <v>0.88142493638676844</v>
      </c>
      <c r="K54" s="4">
        <f>'CV Rotina &lt;2A - residência'!T54</f>
        <v>0.98117048346055979</v>
      </c>
      <c r="L54" s="4">
        <f>'CV Rotina &lt;2A - residência'!X54</f>
        <v>0.9893129770992366</v>
      </c>
      <c r="M54" s="2">
        <f t="shared" si="0"/>
        <v>2</v>
      </c>
      <c r="N54" s="2">
        <f t="shared" si="1"/>
        <v>7</v>
      </c>
      <c r="O54" s="2">
        <f t="shared" si="2"/>
        <v>9</v>
      </c>
      <c r="P54" s="2">
        <f t="shared" si="3"/>
        <v>4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0.81185185185185182</v>
      </c>
      <c r="D55" s="4">
        <f>'CV Rotina &lt;2A - residência'!N55</f>
        <v>0.90074074074074073</v>
      </c>
      <c r="E55" s="4">
        <f>'CV Rotina &lt;2A - residência'!H55</f>
        <v>0.98370370370370375</v>
      </c>
      <c r="F55" s="4">
        <f>'CV Rotina &lt;2A - residência'!J55</f>
        <v>0.97185185185185186</v>
      </c>
      <c r="G55" s="4">
        <f>'CV Rotina &lt;2A - residência'!L55</f>
        <v>0.94814814814814818</v>
      </c>
      <c r="H55" s="4">
        <f>'CV Rotina &lt;2A - residência'!V55</f>
        <v>0.94814814814814818</v>
      </c>
      <c r="I55" s="4">
        <f>'CV Rotina &lt;2A - residência'!P55</f>
        <v>0.97777777777777775</v>
      </c>
      <c r="J55" s="4">
        <f>'CV Rotina &lt;2A - residência'!R55</f>
        <v>0.95407407407407407</v>
      </c>
      <c r="K55" s="4">
        <f>'CV Rotina &lt;2A - residência'!T55</f>
        <v>0.85925925925925928</v>
      </c>
      <c r="L55" s="4">
        <f>'CV Rotina &lt;2A - residência'!X55</f>
        <v>0.87111111111111106</v>
      </c>
      <c r="M55" s="2">
        <f t="shared" si="0"/>
        <v>1</v>
      </c>
      <c r="N55" s="2">
        <f t="shared" si="1"/>
        <v>4</v>
      </c>
      <c r="O55" s="2">
        <f t="shared" si="2"/>
        <v>5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0.82025316455696207</v>
      </c>
      <c r="D56" s="4">
        <f>'CV Rotina &lt;2A - residência'!N56</f>
        <v>0.94514767932489452</v>
      </c>
      <c r="E56" s="4">
        <f>'CV Rotina &lt;2A - residência'!H56</f>
        <v>0.85400843881856536</v>
      </c>
      <c r="F56" s="4">
        <f>'CV Rotina &lt;2A - residência'!J56</f>
        <v>0.85063291139240504</v>
      </c>
      <c r="G56" s="4">
        <f>'CV Rotina &lt;2A - residência'!L56</f>
        <v>0.98565400843881856</v>
      </c>
      <c r="H56" s="4">
        <f>'CV Rotina &lt;2A - residência'!V56</f>
        <v>0.84388185654008441</v>
      </c>
      <c r="I56" s="4">
        <f>'CV Rotina &lt;2A - residência'!P56</f>
        <v>0.86075949367088611</v>
      </c>
      <c r="J56" s="4">
        <f>'CV Rotina &lt;2A - residência'!R56</f>
        <v>0.70210970464135025</v>
      </c>
      <c r="K56" s="4">
        <f>'CV Rotina &lt;2A - residência'!T56</f>
        <v>0.93164556962025313</v>
      </c>
      <c r="L56" s="4">
        <f>'CV Rotina &lt;2A - residência'!X56</f>
        <v>0.85063291139240504</v>
      </c>
      <c r="M56" s="2">
        <f t="shared" si="0"/>
        <v>1</v>
      </c>
      <c r="N56" s="2">
        <f t="shared" si="1"/>
        <v>1</v>
      </c>
      <c r="O56" s="2">
        <f t="shared" si="2"/>
        <v>2</v>
      </c>
      <c r="P56" s="2">
        <f t="shared" si="3"/>
        <v>1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0.89275362318840579</v>
      </c>
      <c r="D57" s="4">
        <f>'CV Rotina &lt;2A - residência'!N57</f>
        <v>0.78454106280193237</v>
      </c>
      <c r="E57" s="4">
        <f>'CV Rotina &lt;2A - residência'!H57</f>
        <v>0.71111111111111114</v>
      </c>
      <c r="F57" s="4">
        <f>'CV Rotina &lt;2A - residência'!J57</f>
        <v>0.69951690821256041</v>
      </c>
      <c r="G57" s="4">
        <f>'CV Rotina &lt;2A - residência'!L57</f>
        <v>0.82705314009661834</v>
      </c>
      <c r="H57" s="4">
        <f>'CV Rotina &lt;2A - residência'!V57</f>
        <v>0.83864734299516908</v>
      </c>
      <c r="I57" s="4">
        <f>'CV Rotina &lt;2A - residência'!P57</f>
        <v>0.68405797101449273</v>
      </c>
      <c r="J57" s="4">
        <f>'CV Rotina &lt;2A - residência'!R57</f>
        <v>0.66473429951690821</v>
      </c>
      <c r="K57" s="4">
        <f>'CV Rotina &lt;2A - residência'!T57</f>
        <v>0.89661835748792273</v>
      </c>
      <c r="L57" s="4">
        <f>'CV Rotina &lt;2A - residência'!X57</f>
        <v>0.80772946859903383</v>
      </c>
      <c r="M57" s="2">
        <f t="shared" si="0"/>
        <v>0</v>
      </c>
      <c r="N57" s="2">
        <f t="shared" si="1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0.79059829059829057</v>
      </c>
      <c r="D58" s="4">
        <f>'CV Rotina &lt;2A - residência'!N58</f>
        <v>0.87606837606837606</v>
      </c>
      <c r="E58" s="4">
        <f>'CV Rotina &lt;2A - residência'!H58</f>
        <v>0.9145299145299145</v>
      </c>
      <c r="F58" s="4">
        <f>'CV Rotina &lt;2A - residência'!J58</f>
        <v>0.90598290598290598</v>
      </c>
      <c r="G58" s="4">
        <f>'CV Rotina &lt;2A - residência'!L58</f>
        <v>0.92735042735042739</v>
      </c>
      <c r="H58" s="4">
        <f>'CV Rotina &lt;2A - residência'!V58</f>
        <v>0.89316239316239321</v>
      </c>
      <c r="I58" s="4">
        <f>'CV Rotina &lt;2A - residência'!P58</f>
        <v>0.86752136752136755</v>
      </c>
      <c r="J58" s="4">
        <f>'CV Rotina &lt;2A - residência'!R58</f>
        <v>0.79059829059829057</v>
      </c>
      <c r="K58" s="4">
        <f>'CV Rotina &lt;2A - residência'!T58</f>
        <v>0.88461538461538458</v>
      </c>
      <c r="L58" s="4">
        <f>'CV Rotina &lt;2A - residência'!X58</f>
        <v>0.77777777777777779</v>
      </c>
      <c r="M58" s="2">
        <f t="shared" si="0"/>
        <v>0</v>
      </c>
      <c r="N58" s="2">
        <f t="shared" si="1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0.84587813620071683</v>
      </c>
      <c r="D59" s="4">
        <f>'CV Rotina &lt;2A - residência'!N59</f>
        <v>0.91756272401433692</v>
      </c>
      <c r="E59" s="4">
        <f>'CV Rotina &lt;2A - residência'!H59</f>
        <v>0.91756272401433692</v>
      </c>
      <c r="F59" s="4">
        <f>'CV Rotina &lt;2A - residência'!J59</f>
        <v>0.90322580645161288</v>
      </c>
      <c r="G59" s="4">
        <f>'CV Rotina &lt;2A - residência'!L59</f>
        <v>0.91756272401433692</v>
      </c>
      <c r="H59" s="4">
        <f>'CV Rotina &lt;2A - residência'!V59</f>
        <v>0.90322580645161288</v>
      </c>
      <c r="I59" s="4">
        <f>'CV Rotina &lt;2A - residência'!P59</f>
        <v>0.93189964157706096</v>
      </c>
      <c r="J59" s="4">
        <f>'CV Rotina &lt;2A - residência'!R59</f>
        <v>0.78853046594982079</v>
      </c>
      <c r="K59" s="4">
        <f>'CV Rotina &lt;2A - residência'!T59</f>
        <v>0.94623655913978499</v>
      </c>
      <c r="L59" s="4">
        <f>'CV Rotina &lt;2A - residência'!X59</f>
        <v>0.93189964157706096</v>
      </c>
      <c r="M59" s="2">
        <f t="shared" si="0"/>
        <v>1</v>
      </c>
      <c r="N59" s="2">
        <f t="shared" si="1"/>
        <v>0</v>
      </c>
      <c r="O59" s="2">
        <f t="shared" si="2"/>
        <v>1</v>
      </c>
      <c r="P59" s="2">
        <f t="shared" si="3"/>
        <v>0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1.0114942528735633</v>
      </c>
      <c r="D60" s="4">
        <f>'CV Rotina &lt;2A - residência'!N60</f>
        <v>1.0246305418719213</v>
      </c>
      <c r="E60" s="4">
        <f>'CV Rotina &lt;2A - residência'!H60</f>
        <v>0.93267651888341541</v>
      </c>
      <c r="F60" s="4">
        <f>'CV Rotina &lt;2A - residência'!J60</f>
        <v>0.93267651888341541</v>
      </c>
      <c r="G60" s="4">
        <f>'CV Rotina &lt;2A - residência'!L60</f>
        <v>1.0640394088669951</v>
      </c>
      <c r="H60" s="4">
        <f>'CV Rotina &lt;2A - residência'!V60</f>
        <v>0.91297208538587848</v>
      </c>
      <c r="I60" s="4">
        <f>'CV Rotina &lt;2A - residência'!P60</f>
        <v>0.99835796387520526</v>
      </c>
      <c r="J60" s="4">
        <f>'CV Rotina &lt;2A - residência'!R60</f>
        <v>0.77504105090311992</v>
      </c>
      <c r="K60" s="4">
        <f>'CV Rotina &lt;2A - residência'!T60</f>
        <v>1.0311986863711002</v>
      </c>
      <c r="L60" s="4">
        <f>'CV Rotina &lt;2A - residência'!X60</f>
        <v>0.95894909688013141</v>
      </c>
      <c r="M60" s="2">
        <f t="shared" si="0"/>
        <v>2</v>
      </c>
      <c r="N60" s="2">
        <f t="shared" si="1"/>
        <v>4</v>
      </c>
      <c r="O60" s="2">
        <f t="shared" si="2"/>
        <v>6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0.98269896193771622</v>
      </c>
      <c r="D61" s="4">
        <f>'CV Rotina &lt;2A - residência'!N61</f>
        <v>0.9965397923875432</v>
      </c>
      <c r="E61" s="4">
        <f>'CV Rotina &lt;2A - residência'!H61</f>
        <v>0.9273356401384083</v>
      </c>
      <c r="F61" s="4">
        <f>'CV Rotina &lt;2A - residência'!J61</f>
        <v>0.93656286043829295</v>
      </c>
      <c r="G61" s="4">
        <f>'CV Rotina &lt;2A - residência'!L61</f>
        <v>0.99192618223760087</v>
      </c>
      <c r="H61" s="4">
        <f>'CV Rotina &lt;2A - residência'!V61</f>
        <v>1.0103806228373702</v>
      </c>
      <c r="I61" s="4">
        <f>'CV Rotina &lt;2A - residência'!P61</f>
        <v>0.98269896193771622</v>
      </c>
      <c r="J61" s="4">
        <f>'CV Rotina &lt;2A - residência'!R61</f>
        <v>0.93194925028835063</v>
      </c>
      <c r="K61" s="4">
        <f>'CV Rotina &lt;2A - residência'!T61</f>
        <v>1.0749711649365628</v>
      </c>
      <c r="L61" s="4">
        <f>'CV Rotina &lt;2A - residência'!X61</f>
        <v>1.0196078431372548</v>
      </c>
      <c r="M61" s="2">
        <f t="shared" si="0"/>
        <v>2</v>
      </c>
      <c r="N61" s="2">
        <f t="shared" si="1"/>
        <v>5</v>
      </c>
      <c r="O61" s="2">
        <f t="shared" si="2"/>
        <v>7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0.9885057471264368</v>
      </c>
      <c r="D62" s="4">
        <f>'CV Rotina &lt;2A - residência'!N62</f>
        <v>0.93103448275862066</v>
      </c>
      <c r="E62" s="4">
        <f>'CV Rotina &lt;2A - residência'!H62</f>
        <v>0.65517241379310343</v>
      </c>
      <c r="F62" s="4">
        <f>'CV Rotina &lt;2A - residência'!J62</f>
        <v>0.65517241379310343</v>
      </c>
      <c r="G62" s="4">
        <f>'CV Rotina &lt;2A - residência'!L62</f>
        <v>0.94252873563218387</v>
      </c>
      <c r="H62" s="4">
        <f>'CV Rotina &lt;2A - residência'!V62</f>
        <v>1.0114942528735633</v>
      </c>
      <c r="I62" s="4">
        <f>'CV Rotina &lt;2A - residência'!P62</f>
        <v>0.89655172413793105</v>
      </c>
      <c r="J62" s="4">
        <f>'CV Rotina &lt;2A - residência'!R62</f>
        <v>0.87356321839080464</v>
      </c>
      <c r="K62" s="4">
        <f>'CV Rotina &lt;2A - residência'!T62</f>
        <v>1.0344827586206897</v>
      </c>
      <c r="L62" s="4">
        <f>'CV Rotina &lt;2A - residência'!X62</f>
        <v>0.97701149425287359</v>
      </c>
      <c r="M62" s="2">
        <f t="shared" si="0"/>
        <v>2</v>
      </c>
      <c r="N62" s="2">
        <f t="shared" si="1"/>
        <v>3</v>
      </c>
      <c r="O62" s="2">
        <f t="shared" si="2"/>
        <v>5</v>
      </c>
      <c r="P62" s="2">
        <f t="shared" si="3"/>
        <v>1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0.9116809116809117</v>
      </c>
      <c r="D63" s="4">
        <f>'CV Rotina &lt;2A - residência'!N63</f>
        <v>1.037037037037037</v>
      </c>
      <c r="E63" s="4">
        <f>'CV Rotina &lt;2A - residência'!H63</f>
        <v>0.88888888888888884</v>
      </c>
      <c r="F63" s="4">
        <f>'CV Rotina &lt;2A - residência'!J63</f>
        <v>0.87749287749287752</v>
      </c>
      <c r="G63" s="4">
        <f>'CV Rotina &lt;2A - residência'!L63</f>
        <v>1.037037037037037</v>
      </c>
      <c r="H63" s="4">
        <f>'CV Rotina &lt;2A - residência'!V63</f>
        <v>0.86609686609686609</v>
      </c>
      <c r="I63" s="4">
        <f>'CV Rotina &lt;2A - residência'!P63</f>
        <v>0.94586894586894588</v>
      </c>
      <c r="J63" s="4">
        <f>'CV Rotina &lt;2A - residência'!R63</f>
        <v>0.72934472934472938</v>
      </c>
      <c r="K63" s="4">
        <f>'CV Rotina &lt;2A - residência'!T63</f>
        <v>0.99145299145299148</v>
      </c>
      <c r="L63" s="4">
        <f>'CV Rotina &lt;2A - residência'!X63</f>
        <v>0.94586894586894588</v>
      </c>
      <c r="M63" s="2">
        <f t="shared" si="0"/>
        <v>2</v>
      </c>
      <c r="N63" s="2">
        <f t="shared" si="1"/>
        <v>2</v>
      </c>
      <c r="O63" s="2">
        <f t="shared" si="2"/>
        <v>4</v>
      </c>
      <c r="P63" s="2">
        <f t="shared" si="3"/>
        <v>1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0.92867132867132862</v>
      </c>
      <c r="D64" s="4">
        <f>'CV Rotina &lt;2A - residência'!N64</f>
        <v>0.90256410256410258</v>
      </c>
      <c r="E64" s="4">
        <f>'CV Rotina &lt;2A - residência'!H64</f>
        <v>0.80186480186480191</v>
      </c>
      <c r="F64" s="4">
        <f>'CV Rotina &lt;2A - residência'!J64</f>
        <v>0.80372960372960378</v>
      </c>
      <c r="G64" s="4">
        <f>'CV Rotina &lt;2A - residência'!L64</f>
        <v>0.88764568764568763</v>
      </c>
      <c r="H64" s="4">
        <f>'CV Rotina &lt;2A - residência'!V64</f>
        <v>0.83543123543123543</v>
      </c>
      <c r="I64" s="4">
        <f>'CV Rotina &lt;2A - residência'!P64</f>
        <v>0.85780885780885785</v>
      </c>
      <c r="J64" s="4">
        <f>'CV Rotina &lt;2A - residência'!R64</f>
        <v>0.77202797202797202</v>
      </c>
      <c r="K64" s="4">
        <f>'CV Rotina &lt;2A - residência'!T64</f>
        <v>0.85780885780885785</v>
      </c>
      <c r="L64" s="4">
        <f>'CV Rotina &lt;2A - residência'!X64</f>
        <v>0.82797202797202796</v>
      </c>
      <c r="M64" s="2">
        <f t="shared" si="0"/>
        <v>2</v>
      </c>
      <c r="N64" s="2">
        <f t="shared" si="1"/>
        <v>0</v>
      </c>
      <c r="O64" s="2">
        <f t="shared" si="2"/>
        <v>2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0.86324786324786329</v>
      </c>
      <c r="D65" s="4">
        <f>'CV Rotina &lt;2A - residência'!N65</f>
        <v>0.76068376068376065</v>
      </c>
      <c r="E65" s="4">
        <f>'CV Rotina &lt;2A - residência'!H65</f>
        <v>0.78205128205128205</v>
      </c>
      <c r="F65" s="4">
        <f>'CV Rotina &lt;2A - residência'!J65</f>
        <v>0.79059829059829057</v>
      </c>
      <c r="G65" s="4">
        <f>'CV Rotina &lt;2A - residência'!L65</f>
        <v>0.75641025641025639</v>
      </c>
      <c r="H65" s="4">
        <f>'CV Rotina &lt;2A - residência'!V65</f>
        <v>0.95726495726495731</v>
      </c>
      <c r="I65" s="4">
        <f>'CV Rotina &lt;2A - residência'!P65</f>
        <v>0.71794871794871795</v>
      </c>
      <c r="J65" s="4">
        <f>'CV Rotina &lt;2A - residência'!R65</f>
        <v>0.79059829059829057</v>
      </c>
      <c r="K65" s="4">
        <f>'CV Rotina &lt;2A - residência'!T65</f>
        <v>0.88888888888888884</v>
      </c>
      <c r="L65" s="4">
        <f>'CV Rotina &lt;2A - residência'!X65</f>
        <v>0.79914529914529919</v>
      </c>
      <c r="M65" s="2">
        <f t="shared" si="0"/>
        <v>0</v>
      </c>
      <c r="N65" s="2">
        <f t="shared" si="1"/>
        <v>1</v>
      </c>
      <c r="O65" s="2">
        <f t="shared" si="2"/>
        <v>1</v>
      </c>
      <c r="P65" s="2">
        <f t="shared" si="3"/>
        <v>1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0.91428571428571426</v>
      </c>
      <c r="D66" s="4">
        <f>'CV Rotina &lt;2A - residência'!N66</f>
        <v>0.82539682539682535</v>
      </c>
      <c r="E66" s="4">
        <f>'CV Rotina &lt;2A - residência'!H66</f>
        <v>0.8</v>
      </c>
      <c r="F66" s="4">
        <f>'CV Rotina &lt;2A - residência'!J66</f>
        <v>0.82539682539682535</v>
      </c>
      <c r="G66" s="4">
        <f>'CV Rotina &lt;2A - residência'!L66</f>
        <v>0.82539682539682535</v>
      </c>
      <c r="H66" s="4">
        <f>'CV Rotina &lt;2A - residência'!V66</f>
        <v>1.0793650793650793</v>
      </c>
      <c r="I66" s="4">
        <f>'CV Rotina &lt;2A - residência'!P66</f>
        <v>0.77460317460317463</v>
      </c>
      <c r="J66" s="4">
        <f>'CV Rotina &lt;2A - residência'!R66</f>
        <v>0.95238095238095233</v>
      </c>
      <c r="K66" s="4">
        <f>'CV Rotina &lt;2A - residência'!T66</f>
        <v>1.1936507936507936</v>
      </c>
      <c r="L66" s="4">
        <f>'CV Rotina &lt;2A - residência'!X66</f>
        <v>1.1428571428571428</v>
      </c>
      <c r="M66" s="2">
        <f t="shared" ref="M66:M79" si="4">COUNTIF(C66:D66,"&gt;=0,9")</f>
        <v>1</v>
      </c>
      <c r="N66" s="2">
        <f t="shared" ref="N66:N79" si="5">COUNTIFS(E66:L66,"&gt;=0,95")</f>
        <v>4</v>
      </c>
      <c r="O66" s="2">
        <f t="shared" si="2"/>
        <v>5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0.81367521367521367</v>
      </c>
      <c r="D67" s="4">
        <f>'CV Rotina &lt;2A - residência'!N67</f>
        <v>0.85470085470085466</v>
      </c>
      <c r="E67" s="4">
        <f>'CV Rotina &lt;2A - residência'!H67</f>
        <v>0.86153846153846159</v>
      </c>
      <c r="F67" s="4">
        <f>'CV Rotina &lt;2A - residência'!J67</f>
        <v>0.85470085470085466</v>
      </c>
      <c r="G67" s="4">
        <f>'CV Rotina &lt;2A - residência'!L67</f>
        <v>0.86495726495726499</v>
      </c>
      <c r="H67" s="4">
        <f>'CV Rotina &lt;2A - residência'!V67</f>
        <v>1.0666666666666667</v>
      </c>
      <c r="I67" s="4">
        <f>'CV Rotina &lt;2A - residência'!P67</f>
        <v>0.84786324786324785</v>
      </c>
      <c r="J67" s="4">
        <f>'CV Rotina &lt;2A - residência'!R67</f>
        <v>0.90598290598290598</v>
      </c>
      <c r="K67" s="4">
        <f>'CV Rotina &lt;2A - residência'!T67</f>
        <v>1.029059829059829</v>
      </c>
      <c r="L67" s="4">
        <f>'CV Rotina &lt;2A - residência'!X67</f>
        <v>0.9982905982905983</v>
      </c>
      <c r="M67" s="2">
        <f t="shared" si="4"/>
        <v>0</v>
      </c>
      <c r="N67" s="2">
        <f t="shared" si="5"/>
        <v>3</v>
      </c>
      <c r="O67" s="2">
        <f t="shared" ref="O67:O79" si="6">SUM(M67:N67)</f>
        <v>3</v>
      </c>
      <c r="P67" s="2">
        <f t="shared" ref="P67:P79" si="7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0.98039215686274506</v>
      </c>
      <c r="D68" s="4">
        <f>'CV Rotina &lt;2A - residência'!N68</f>
        <v>0.94117647058823528</v>
      </c>
      <c r="E68" s="4">
        <f>'CV Rotina &lt;2A - residência'!H68</f>
        <v>0.94117647058823528</v>
      </c>
      <c r="F68" s="4">
        <f>'CV Rotina &lt;2A - residência'!J68</f>
        <v>0.94117647058823528</v>
      </c>
      <c r="G68" s="4">
        <f>'CV Rotina &lt;2A - residência'!L68</f>
        <v>0.97058823529411764</v>
      </c>
      <c r="H68" s="4">
        <f>'CV Rotina &lt;2A - residência'!V68</f>
        <v>0.81372549019607843</v>
      </c>
      <c r="I68" s="4">
        <f>'CV Rotina &lt;2A - residência'!P68</f>
        <v>0.93137254901960786</v>
      </c>
      <c r="J68" s="4">
        <f>'CV Rotina &lt;2A - residência'!R68</f>
        <v>0.66666666666666663</v>
      </c>
      <c r="K68" s="4">
        <f>'CV Rotina &lt;2A - residência'!T68</f>
        <v>0.65686274509803921</v>
      </c>
      <c r="L68" s="4">
        <f>'CV Rotina &lt;2A - residência'!X68</f>
        <v>0.63725490196078427</v>
      </c>
      <c r="M68" s="2">
        <f t="shared" si="4"/>
        <v>2</v>
      </c>
      <c r="N68" s="2">
        <f t="shared" si="5"/>
        <v>1</v>
      </c>
      <c r="O68" s="2">
        <f t="shared" si="6"/>
        <v>3</v>
      </c>
      <c r="P68" s="2">
        <f t="shared" si="7"/>
        <v>1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0.956989247311828</v>
      </c>
      <c r="D69" s="4">
        <f>'CV Rotina &lt;2A - residência'!N69</f>
        <v>0.80931899641577065</v>
      </c>
      <c r="E69" s="4">
        <f>'CV Rotina &lt;2A - residência'!H69</f>
        <v>0.78064516129032258</v>
      </c>
      <c r="F69" s="4">
        <f>'CV Rotina &lt;2A - residência'!J69</f>
        <v>0.77419354838709675</v>
      </c>
      <c r="G69" s="4">
        <f>'CV Rotina &lt;2A - residência'!L69</f>
        <v>0.83512544802867383</v>
      </c>
      <c r="H69" s="4">
        <f>'CV Rotina &lt;2A - residência'!V69</f>
        <v>0.84372759856630819</v>
      </c>
      <c r="I69" s="4">
        <f>'CV Rotina &lt;2A - residência'!P69</f>
        <v>0.78924731182795704</v>
      </c>
      <c r="J69" s="4">
        <f>'CV Rotina &lt;2A - residência'!R69</f>
        <v>0.65376344086021509</v>
      </c>
      <c r="K69" s="4">
        <f>'CV Rotina &lt;2A - residência'!T69</f>
        <v>0.87956989247311823</v>
      </c>
      <c r="L69" s="4">
        <f>'CV Rotina &lt;2A - residência'!X69</f>
        <v>0.74910394265232971</v>
      </c>
      <c r="M69" s="2">
        <f t="shared" si="4"/>
        <v>1</v>
      </c>
      <c r="N69" s="2">
        <f t="shared" si="5"/>
        <v>0</v>
      </c>
      <c r="O69" s="2">
        <f t="shared" si="6"/>
        <v>1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1.0409356725146199</v>
      </c>
      <c r="D70" s="4">
        <f>'CV Rotina &lt;2A - residência'!N70</f>
        <v>1.0292397660818713</v>
      </c>
      <c r="E70" s="4">
        <f>'CV Rotina &lt;2A - residência'!H70</f>
        <v>0.8771929824561403</v>
      </c>
      <c r="F70" s="4">
        <f>'CV Rotina &lt;2A - residência'!J70</f>
        <v>0.85380116959064323</v>
      </c>
      <c r="G70" s="4">
        <f>'CV Rotina &lt;2A - residência'!L70</f>
        <v>0.98245614035087714</v>
      </c>
      <c r="H70" s="4">
        <f>'CV Rotina &lt;2A - residência'!V70</f>
        <v>0.8771929824561403</v>
      </c>
      <c r="I70" s="4">
        <f>'CV Rotina &lt;2A - residência'!P70</f>
        <v>0.84210526315789469</v>
      </c>
      <c r="J70" s="4">
        <f>'CV Rotina &lt;2A - residência'!R70</f>
        <v>0.783625730994152</v>
      </c>
      <c r="K70" s="4">
        <f>'CV Rotina &lt;2A - residência'!T70</f>
        <v>1.0409356725146199</v>
      </c>
      <c r="L70" s="4">
        <f>'CV Rotina &lt;2A - residência'!X70</f>
        <v>1.0175438596491229</v>
      </c>
      <c r="M70" s="2">
        <f t="shared" si="4"/>
        <v>2</v>
      </c>
      <c r="N70" s="2">
        <f t="shared" si="5"/>
        <v>3</v>
      </c>
      <c r="O70" s="2">
        <f t="shared" si="6"/>
        <v>5</v>
      </c>
      <c r="P70" s="2">
        <f t="shared" si="7"/>
        <v>1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0.99213942415667256</v>
      </c>
      <c r="D71" s="4">
        <f>'CV Rotina &lt;2A - residência'!N71</f>
        <v>0.86798724340834565</v>
      </c>
      <c r="E71" s="4">
        <f>'CV Rotina &lt;2A - residência'!H71</f>
        <v>0.83923999460989085</v>
      </c>
      <c r="F71" s="4">
        <f>'CV Rotina &lt;2A - residência'!J71</f>
        <v>0.83852131338992952</v>
      </c>
      <c r="G71" s="4">
        <f>'CV Rotina &lt;2A - residência'!L71</f>
        <v>0.90751471050622112</v>
      </c>
      <c r="H71" s="4">
        <f>'CV Rotina &lt;2A - residência'!V71</f>
        <v>0.86870592462830709</v>
      </c>
      <c r="I71" s="4">
        <f>'CV Rotina &lt;2A - residência'!P71</f>
        <v>0.82235098594079858</v>
      </c>
      <c r="J71" s="4">
        <f>'CV Rotina &lt;2A - residência'!R71</f>
        <v>0.70520594708709516</v>
      </c>
      <c r="K71" s="4">
        <f>'CV Rotina &lt;2A - residência'!T71</f>
        <v>0.86870592462830709</v>
      </c>
      <c r="L71" s="4">
        <f>'CV Rotina &lt;2A - residência'!X71</f>
        <v>0.67717737950860168</v>
      </c>
      <c r="M71" s="2">
        <f t="shared" si="4"/>
        <v>1</v>
      </c>
      <c r="N71" s="2">
        <f t="shared" si="5"/>
        <v>0</v>
      </c>
      <c r="O71" s="2">
        <f t="shared" si="6"/>
        <v>1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0.82051282051282048</v>
      </c>
      <c r="D72" s="4">
        <f>'CV Rotina &lt;2A - residência'!N72</f>
        <v>0.83809523809523812</v>
      </c>
      <c r="E72" s="4">
        <f>'CV Rotina &lt;2A - residência'!H72</f>
        <v>0.80586080586080588</v>
      </c>
      <c r="F72" s="4">
        <f>'CV Rotina &lt;2A - residência'!J72</f>
        <v>0.80293040293040296</v>
      </c>
      <c r="G72" s="4">
        <f>'CV Rotina &lt;2A - residência'!L72</f>
        <v>0.85567765567765564</v>
      </c>
      <c r="H72" s="4">
        <f>'CV Rotina &lt;2A - residência'!V72</f>
        <v>0.88498168498168495</v>
      </c>
      <c r="I72" s="4">
        <f>'CV Rotina &lt;2A - residência'!P72</f>
        <v>0.80586080586080588</v>
      </c>
      <c r="J72" s="4">
        <f>'CV Rotina &lt;2A - residência'!R72</f>
        <v>0.73553113553113558</v>
      </c>
      <c r="K72" s="4">
        <f>'CV Rotina &lt;2A - residência'!T72</f>
        <v>0.89670329670329674</v>
      </c>
      <c r="L72" s="4">
        <f>'CV Rotina &lt;2A - residência'!X72</f>
        <v>0.77362637362637365</v>
      </c>
      <c r="M72" s="2">
        <f t="shared" si="4"/>
        <v>0</v>
      </c>
      <c r="N72" s="2">
        <f t="shared" si="5"/>
        <v>0</v>
      </c>
      <c r="O72" s="2">
        <f t="shared" si="6"/>
        <v>0</v>
      </c>
      <c r="P72" s="2">
        <f t="shared" si="7"/>
        <v>0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1.0623306233062331</v>
      </c>
      <c r="D73" s="4">
        <f>'CV Rotina &lt;2A - residência'!N73</f>
        <v>0.99728997289972898</v>
      </c>
      <c r="E73" s="4">
        <f>'CV Rotina &lt;2A - residência'!H73</f>
        <v>0.90514905149051494</v>
      </c>
      <c r="F73" s="4">
        <f>'CV Rotina &lt;2A - residência'!J73</f>
        <v>0.89972899728997291</v>
      </c>
      <c r="G73" s="4">
        <f>'CV Rotina &lt;2A - residência'!L73</f>
        <v>1.0027100271002709</v>
      </c>
      <c r="H73" s="4">
        <f>'CV Rotina &lt;2A - residência'!V73</f>
        <v>0.97560975609756095</v>
      </c>
      <c r="I73" s="4">
        <f>'CV Rotina &lt;2A - residência'!P73</f>
        <v>0.97018970189701892</v>
      </c>
      <c r="J73" s="4">
        <f>'CV Rotina &lt;2A - residência'!R73</f>
        <v>0.87804878048780488</v>
      </c>
      <c r="K73" s="4">
        <f>'CV Rotina &lt;2A - residência'!T73</f>
        <v>0.99186991869918695</v>
      </c>
      <c r="L73" s="4">
        <f>'CV Rotina &lt;2A - residência'!X73</f>
        <v>0.88888888888888884</v>
      </c>
      <c r="M73" s="2">
        <f t="shared" si="4"/>
        <v>2</v>
      </c>
      <c r="N73" s="2">
        <f t="shared" si="5"/>
        <v>4</v>
      </c>
      <c r="O73" s="2">
        <f t="shared" si="6"/>
        <v>6</v>
      </c>
      <c r="P73" s="2">
        <f t="shared" si="7"/>
        <v>2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1.2071005917159763</v>
      </c>
      <c r="D74" s="4">
        <f>'CV Rotina &lt;2A - residência'!N74</f>
        <v>1.0769230769230769</v>
      </c>
      <c r="E74" s="4">
        <f>'CV Rotina &lt;2A - residência'!H74</f>
        <v>1.1242603550295858</v>
      </c>
      <c r="F74" s="4">
        <f>'CV Rotina &lt;2A - residência'!J74</f>
        <v>1.1203155818540433</v>
      </c>
      <c r="G74" s="4">
        <f>'CV Rotina &lt;2A - residência'!L74</f>
        <v>1.0808678500986193</v>
      </c>
      <c r="H74" s="4">
        <f>'CV Rotina &lt;2A - residência'!V74</f>
        <v>1.1282051282051282</v>
      </c>
      <c r="I74" s="4">
        <f>'CV Rotina &lt;2A - residência'!P74</f>
        <v>1.0650887573964498</v>
      </c>
      <c r="J74" s="4">
        <f>'CV Rotina &lt;2A - residência'!R74</f>
        <v>1.1282051282051282</v>
      </c>
      <c r="K74" s="4">
        <f>'CV Rotina &lt;2A - residência'!T74</f>
        <v>1.0887573964497042</v>
      </c>
      <c r="L74" s="4">
        <f>'CV Rotina &lt;2A - residência'!X74</f>
        <v>1.029585798816568</v>
      </c>
      <c r="M74" s="2">
        <f t="shared" si="4"/>
        <v>2</v>
      </c>
      <c r="N74" s="2">
        <f t="shared" si="5"/>
        <v>8</v>
      </c>
      <c r="O74" s="2">
        <f t="shared" si="6"/>
        <v>10</v>
      </c>
      <c r="P74" s="2">
        <f t="shared" si="7"/>
        <v>4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0.93836978131212723</v>
      </c>
      <c r="D75" s="4">
        <f>'CV Rotina &lt;2A - residência'!N75</f>
        <v>0.86812458581842278</v>
      </c>
      <c r="E75" s="4">
        <f>'CV Rotina &lt;2A - residência'!H75</f>
        <v>0.82041086812458586</v>
      </c>
      <c r="F75" s="4">
        <f>'CV Rotina &lt;2A - residência'!J75</f>
        <v>0.8217362491716369</v>
      </c>
      <c r="G75" s="4">
        <f>'CV Rotina &lt;2A - residência'!L75</f>
        <v>0.93174287607687212</v>
      </c>
      <c r="H75" s="4">
        <f>'CV Rotina &lt;2A - residência'!V75</f>
        <v>0.83233929754804503</v>
      </c>
      <c r="I75" s="4">
        <f>'CV Rotina &lt;2A - residência'!P75</f>
        <v>0.88005301524188206</v>
      </c>
      <c r="J75" s="4">
        <f>'CV Rotina &lt;2A - residência'!R75</f>
        <v>0.63485752153744202</v>
      </c>
      <c r="K75" s="4">
        <f>'CV Rotina &lt;2A - residência'!T75</f>
        <v>0.86547382372432069</v>
      </c>
      <c r="L75" s="4">
        <f>'CV Rotina &lt;2A - residência'!X75</f>
        <v>0.71040424121935053</v>
      </c>
      <c r="M75" s="2">
        <f t="shared" si="4"/>
        <v>1</v>
      </c>
      <c r="N75" s="2">
        <f t="shared" si="5"/>
        <v>0</v>
      </c>
      <c r="O75" s="2">
        <f t="shared" si="6"/>
        <v>1</v>
      </c>
      <c r="P75" s="2">
        <f t="shared" si="7"/>
        <v>0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0.98717948717948723</v>
      </c>
      <c r="D76" s="4">
        <f>'CV Rotina &lt;2A - residência'!N76</f>
        <v>0.97435897435897434</v>
      </c>
      <c r="E76" s="4">
        <f>'CV Rotina &lt;2A - residência'!H76</f>
        <v>0.91025641025641024</v>
      </c>
      <c r="F76" s="4">
        <f>'CV Rotina &lt;2A - residência'!J76</f>
        <v>0.9358974358974359</v>
      </c>
      <c r="G76" s="4">
        <f>'CV Rotina &lt;2A - residência'!L76</f>
        <v>1.0384615384615385</v>
      </c>
      <c r="H76" s="4">
        <f>'CV Rotina &lt;2A - residência'!V76</f>
        <v>1.1025641025641026</v>
      </c>
      <c r="I76" s="4">
        <f>'CV Rotina &lt;2A - residência'!P76</f>
        <v>0.94871794871794868</v>
      </c>
      <c r="J76" s="4">
        <f>'CV Rotina &lt;2A - residência'!R76</f>
        <v>0.87179487179487181</v>
      </c>
      <c r="K76" s="4">
        <f>'CV Rotina &lt;2A - residência'!T76</f>
        <v>1.2820512820512822</v>
      </c>
      <c r="L76" s="4">
        <f>'CV Rotina &lt;2A - residência'!X76</f>
        <v>1.1923076923076923</v>
      </c>
      <c r="M76" s="2">
        <f t="shared" si="4"/>
        <v>2</v>
      </c>
      <c r="N76" s="2">
        <f t="shared" si="5"/>
        <v>4</v>
      </c>
      <c r="O76" s="2">
        <f t="shared" si="6"/>
        <v>6</v>
      </c>
      <c r="P76" s="2">
        <f t="shared" si="7"/>
        <v>2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0.97314375987361768</v>
      </c>
      <c r="D77" s="4">
        <f>'CV Rotina &lt;2A - residência'!N77</f>
        <v>1.0173775671406002</v>
      </c>
      <c r="E77" s="4">
        <f>'CV Rotina &lt;2A - residência'!H77</f>
        <v>1.0110584518167456</v>
      </c>
      <c r="F77" s="4">
        <f>'CV Rotina &lt;2A - residência'!J77</f>
        <v>1.0110584518167456</v>
      </c>
      <c r="G77" s="4">
        <f>'CV Rotina &lt;2A - residência'!L77</f>
        <v>1.0173775671406002</v>
      </c>
      <c r="H77" s="4">
        <f>'CV Rotina &lt;2A - residência'!V77</f>
        <v>1.080568720379147</v>
      </c>
      <c r="I77" s="4">
        <f>'CV Rotina &lt;2A - residência'!P77</f>
        <v>1.0173775671406002</v>
      </c>
      <c r="J77" s="4">
        <f>'CV Rotina &lt;2A - residência'!R77</f>
        <v>0.94786729857819907</v>
      </c>
      <c r="K77" s="4">
        <f>'CV Rotina &lt;2A - residência'!T77</f>
        <v>1.061611374407583</v>
      </c>
      <c r="L77" s="4">
        <f>'CV Rotina &lt;2A - residência'!X77</f>
        <v>0.99210110584518163</v>
      </c>
      <c r="M77" s="2">
        <f t="shared" si="4"/>
        <v>2</v>
      </c>
      <c r="N77" s="2">
        <f t="shared" si="5"/>
        <v>7</v>
      </c>
      <c r="O77" s="2">
        <f t="shared" si="6"/>
        <v>9</v>
      </c>
      <c r="P77" s="2">
        <f t="shared" si="7"/>
        <v>4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0.94559774964838261</v>
      </c>
      <c r="D78" s="4">
        <f>'CV Rotina &lt;2A - residência'!N78</f>
        <v>0.77524613220815752</v>
      </c>
      <c r="E78" s="4">
        <f>'CV Rotina &lt;2A - residência'!H78</f>
        <v>0.73406469760900139</v>
      </c>
      <c r="F78" s="4">
        <f>'CV Rotina &lt;2A - residência'!J78</f>
        <v>0.73676511954992963</v>
      </c>
      <c r="G78" s="4">
        <f>'CV Rotina &lt;2A - residência'!L78</f>
        <v>0.79617440225035163</v>
      </c>
      <c r="H78" s="4">
        <f>'CV Rotina &lt;2A - residência'!V78</f>
        <v>0.77547116736990152</v>
      </c>
      <c r="I78" s="4">
        <f>'CV Rotina &lt;2A - residência'!P78</f>
        <v>0.75184247538677917</v>
      </c>
      <c r="J78" s="4">
        <f>'CV Rotina &lt;2A - residência'!R78</f>
        <v>0.67555555555555558</v>
      </c>
      <c r="K78" s="4">
        <f>'CV Rotina &lt;2A - residência'!T78</f>
        <v>0.80427566807313644</v>
      </c>
      <c r="L78" s="4">
        <f>'CV Rotina &lt;2A - residência'!X78</f>
        <v>0.66115330520393811</v>
      </c>
      <c r="M78" s="2">
        <f t="shared" si="4"/>
        <v>1</v>
      </c>
      <c r="N78" s="2">
        <f t="shared" si="5"/>
        <v>0</v>
      </c>
      <c r="O78" s="2">
        <f t="shared" si="6"/>
        <v>1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0.94721729583650027</v>
      </c>
      <c r="D79" s="4">
        <f>'CV Rotina &lt;2A - residência'!N79</f>
        <v>0.72797905582298794</v>
      </c>
      <c r="E79" s="4">
        <f>'CV Rotina &lt;2A - residência'!H79</f>
        <v>0.70568364158432562</v>
      </c>
      <c r="F79" s="4">
        <f>'CV Rotina &lt;2A - residência'!J79</f>
        <v>0.70399459505109363</v>
      </c>
      <c r="G79" s="4">
        <f>'CV Rotina &lt;2A - residência'!L79</f>
        <v>0.74588294907524699</v>
      </c>
      <c r="H79" s="4">
        <f>'CV Rotina &lt;2A - residência'!V79</f>
        <v>0.77662359598006925</v>
      </c>
      <c r="I79" s="4">
        <f>'CV Rotina &lt;2A - residência'!P79</f>
        <v>0.68777974833206657</v>
      </c>
      <c r="J79" s="4">
        <f>'CV Rotina &lt;2A - residência'!R79</f>
        <v>0.5962334262308927</v>
      </c>
      <c r="K79" s="4">
        <f>'CV Rotina &lt;2A - residência'!T79</f>
        <v>0.79351406131238911</v>
      </c>
      <c r="L79" s="4">
        <f>'CV Rotina &lt;2A - residência'!X79</f>
        <v>0.68913098555865215</v>
      </c>
      <c r="M79" s="2">
        <f t="shared" si="4"/>
        <v>1</v>
      </c>
      <c r="N79" s="2">
        <f t="shared" si="5"/>
        <v>0</v>
      </c>
      <c r="O79" s="2">
        <f t="shared" si="6"/>
        <v>1</v>
      </c>
      <c r="P79" s="2">
        <f t="shared" si="7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0.74180327868852458</v>
      </c>
      <c r="D81" s="4">
        <f>'CV Rotina &lt;2A - procedência'!N81</f>
        <v>0.90027322404371579</v>
      </c>
      <c r="E81" s="4">
        <f>'CV Rotina &lt;2A - procedência'!H81</f>
        <v>0.87613843351548271</v>
      </c>
      <c r="F81" s="4">
        <f>'CV Rotina &lt;2A - procedência'!J81</f>
        <v>0.87135701275045541</v>
      </c>
      <c r="G81" s="4">
        <f>'CV Rotina &lt;2A - procedência'!L81</f>
        <v>0.9266848816029144</v>
      </c>
      <c r="H81" s="4">
        <f>'CV Rotina &lt;2A - procedência'!V81</f>
        <v>0.91917122040072863</v>
      </c>
      <c r="I81" s="4">
        <f>'CV Rotina &lt;2A - procedência'!P81</f>
        <v>0.88729508196721307</v>
      </c>
      <c r="J81" s="4">
        <f>'CV Rotina &lt;2A - procedência'!R81</f>
        <v>0.7741347905282332</v>
      </c>
      <c r="K81" s="4">
        <f>'CV Rotina &lt;2A - procedência'!T81</f>
        <v>0.93693078324225865</v>
      </c>
      <c r="L81" s="4">
        <f>'CV Rotina &lt;2A - procedência'!X81</f>
        <v>0.86065573770491799</v>
      </c>
      <c r="M81" s="2">
        <f>COUNTIF(C81:D81,"&gt;=0,9")</f>
        <v>1</v>
      </c>
      <c r="N81" s="2">
        <f>COUNTIFS(E81:L81,"&gt;=0,95")</f>
        <v>0</v>
      </c>
      <c r="O81" s="2">
        <f t="shared" ref="O81:O85" si="8">SUM(M81:N81)</f>
        <v>1</v>
      </c>
      <c r="P81" s="2">
        <f t="shared" ref="P81:P85" si="9">COUNTIF(E81:H81,"&gt;=0,95")</f>
        <v>0</v>
      </c>
    </row>
    <row r="82" spans="1:16" s="38" customFormat="1" x14ac:dyDescent="0.25">
      <c r="A82"/>
      <c r="B82" s="33" t="s">
        <v>112</v>
      </c>
      <c r="C82" s="4">
        <f>'CV Rotina &lt;2A - procedência'!F82</f>
        <v>1.1124237621860442</v>
      </c>
      <c r="D82" s="4">
        <f>'CV Rotina &lt;2A - procedência'!N82</f>
        <v>0.88190942707582964</v>
      </c>
      <c r="E82" s="4">
        <f>'CV Rotina &lt;2A - procedência'!H82</f>
        <v>0.83388560726120153</v>
      </c>
      <c r="F82" s="4">
        <f>'CV Rotina &lt;2A - procedência'!J82</f>
        <v>0.83100417807232385</v>
      </c>
      <c r="G82" s="4">
        <f>'CV Rotina &lt;2A - procedência'!L82</f>
        <v>0.88613552321951683</v>
      </c>
      <c r="H82" s="4">
        <f>'CV Rotina &lt;2A - procedência'!V82</f>
        <v>0.91879172069346393</v>
      </c>
      <c r="I82" s="4">
        <f>'CV Rotina &lt;2A - procedência'!P82</f>
        <v>0.84829275320558994</v>
      </c>
      <c r="J82" s="4">
        <f>'CV Rotina &lt;2A - procedência'!R82</f>
        <v>0.793929789175431</v>
      </c>
      <c r="K82" s="4">
        <f>'CV Rotina &lt;2A - procedência'!T82</f>
        <v>0.91341305287422558</v>
      </c>
      <c r="L82" s="4">
        <f>'CV Rotina &lt;2A - procedência'!X82</f>
        <v>0.85501608797963791</v>
      </c>
      <c r="M82" s="2">
        <f t="shared" ref="M82:M85" si="10">COUNTIF(C82:D82,"&gt;=0,9")</f>
        <v>1</v>
      </c>
      <c r="N82" s="2">
        <f t="shared" ref="N82:N85" si="11">COUNTIFS(E82:L82,"&gt;=0,95")</f>
        <v>0</v>
      </c>
      <c r="O82" s="2">
        <f t="shared" si="8"/>
        <v>1</v>
      </c>
      <c r="P82" s="2">
        <f t="shared" si="9"/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0.96065000911127552</v>
      </c>
      <c r="D83" s="4">
        <f>'CV Rotina &lt;2A - procedência'!N83</f>
        <v>0.84749868690441732</v>
      </c>
      <c r="E83" s="4">
        <f>'CV Rotina &lt;2A - procedência'!H83</f>
        <v>0.81422645271248029</v>
      </c>
      <c r="F83" s="4">
        <f>'CV Rotina &lt;2A - procedência'!J83</f>
        <v>0.81375481021749152</v>
      </c>
      <c r="G83" s="4">
        <f>'CV Rotina &lt;2A - procedência'!L83</f>
        <v>0.87562573024193113</v>
      </c>
      <c r="H83" s="4">
        <f>'CV Rotina &lt;2A - procedência'!V83</f>
        <v>0.84261075559271525</v>
      </c>
      <c r="I83" s="4">
        <f>'CV Rotina &lt;2A - procedência'!P83</f>
        <v>0.81727069063468072</v>
      </c>
      <c r="J83" s="4">
        <f>'CV Rotina &lt;2A - procedência'!R83</f>
        <v>0.71543878830755381</v>
      </c>
      <c r="K83" s="4">
        <f>'CV Rotina &lt;2A - procedência'!T83</f>
        <v>0.86456356990492111</v>
      </c>
      <c r="L83" s="4">
        <f>'CV Rotina &lt;2A - procedência'!X83</f>
        <v>0.72924505043358956</v>
      </c>
      <c r="M83" s="2">
        <f t="shared" si="10"/>
        <v>1</v>
      </c>
      <c r="N83" s="2">
        <f t="shared" si="11"/>
        <v>0</v>
      </c>
      <c r="O83" s="2">
        <f t="shared" si="8"/>
        <v>1</v>
      </c>
      <c r="P83" s="2">
        <f t="shared" si="9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0.98091111371354955</v>
      </c>
      <c r="D84" s="4">
        <f>'CV Rotina &lt;2A - procedência'!N84</f>
        <v>0.94765194987703483</v>
      </c>
      <c r="E84" s="4">
        <f>'CV Rotina &lt;2A - procedência'!H84</f>
        <v>0.91283132294960379</v>
      </c>
      <c r="F84" s="4">
        <f>'CV Rotina &lt;2A - procedência'!J84</f>
        <v>0.90736620213139707</v>
      </c>
      <c r="G84" s="4">
        <f>'CV Rotina &lt;2A - procedência'!L84</f>
        <v>0.96841940898622014</v>
      </c>
      <c r="H84" s="4">
        <f>'CV Rotina &lt;2A - procedência'!V84</f>
        <v>0.93375492836788065</v>
      </c>
      <c r="I84" s="4">
        <f>'CV Rotina &lt;2A - procedência'!P84</f>
        <v>0.91548581020416131</v>
      </c>
      <c r="J84" s="4">
        <f>'CV Rotina &lt;2A - procedência'!R84</f>
        <v>0.80212358980364606</v>
      </c>
      <c r="K84" s="4">
        <f>'CV Rotina &lt;2A - procedência'!T84</f>
        <v>0.93141273373150646</v>
      </c>
      <c r="L84" s="4">
        <f>'CV Rotina &lt;2A - procedência'!X84</f>
        <v>0.85271499394933048</v>
      </c>
      <c r="M84" s="2">
        <f t="shared" si="10"/>
        <v>2</v>
      </c>
      <c r="N84" s="2">
        <f t="shared" si="11"/>
        <v>1</v>
      </c>
      <c r="O84" s="2">
        <f t="shared" si="8"/>
        <v>3</v>
      </c>
      <c r="P84" s="2">
        <f t="shared" si="9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0.9595992345787322</v>
      </c>
      <c r="D85" s="43">
        <f>'CV Rotina &lt;2A - procedência'!N85</f>
        <v>0.87425857761333514</v>
      </c>
      <c r="E85" s="43">
        <f>'CV Rotina &lt;2A - procedência'!H85</f>
        <v>0.83980190592438608</v>
      </c>
      <c r="F85" s="43">
        <f>'CV Rotina &lt;2A - procedência'!J85</f>
        <v>0.83771670512844965</v>
      </c>
      <c r="G85" s="43">
        <f>'CV Rotina &lt;2A - procedência'!L85</f>
        <v>0.89783151831861618</v>
      </c>
      <c r="H85" s="43">
        <f>'CV Rotina &lt;2A - procedência'!V85</f>
        <v>0.87608948562927924</v>
      </c>
      <c r="I85" s="43">
        <f>'CV Rotina &lt;2A - procedência'!P85</f>
        <v>0.84519291286022158</v>
      </c>
      <c r="J85" s="43">
        <f>'CV Rotina &lt;2A - procedência'!R85</f>
        <v>0.74650188494523173</v>
      </c>
      <c r="K85" s="43">
        <f>'CV Rotina &lt;2A - procedência'!T85</f>
        <v>0.889999300694855</v>
      </c>
      <c r="L85" s="43">
        <f>'CV Rotina &lt;2A - procedência'!X85</f>
        <v>0.78067883457618925</v>
      </c>
      <c r="M85" s="2">
        <f t="shared" si="10"/>
        <v>1</v>
      </c>
      <c r="N85" s="2">
        <f t="shared" si="11"/>
        <v>0</v>
      </c>
      <c r="O85" s="2">
        <f t="shared" si="8"/>
        <v>1</v>
      </c>
      <c r="P85" s="2">
        <f t="shared" si="9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4" tint="0.39997558519241921"/>
  </sheetPr>
  <dimension ref="A1:AI99"/>
  <sheetViews>
    <sheetView showGridLines="0" workbookViewId="0">
      <pane ySplit="1" topLeftCell="A2" activePane="bottomLeft" state="frozen"/>
      <selection activeCell="AC87" sqref="AC87"/>
      <selection pane="bottomLeft" activeCell="U2" sqref="U2:U79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4" width="14.140625" style="9" customWidth="1"/>
    <col min="5" max="5" width="12" style="9" customWidth="1"/>
    <col min="6" max="22" width="13" style="9" customWidth="1"/>
    <col min="23" max="23" width="13.28515625" style="9" customWidth="1"/>
    <col min="24" max="24" width="10.140625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155</v>
      </c>
      <c r="D1" s="32" t="s">
        <v>135</v>
      </c>
      <c r="E1" s="30" t="s">
        <v>136</v>
      </c>
      <c r="F1" s="31" t="s">
        <v>137</v>
      </c>
      <c r="G1" s="30" t="s">
        <v>138</v>
      </c>
      <c r="H1" s="31" t="s">
        <v>139</v>
      </c>
      <c r="I1" s="30" t="s">
        <v>140</v>
      </c>
      <c r="J1" s="31" t="s">
        <v>141</v>
      </c>
      <c r="K1" s="30" t="s">
        <v>142</v>
      </c>
      <c r="L1" s="31" t="s">
        <v>143</v>
      </c>
      <c r="M1" s="30" t="s">
        <v>144</v>
      </c>
      <c r="N1" s="31" t="s">
        <v>145</v>
      </c>
      <c r="O1" s="30" t="s">
        <v>146</v>
      </c>
      <c r="P1" s="31" t="s">
        <v>147</v>
      </c>
      <c r="Q1" s="30" t="s">
        <v>148</v>
      </c>
      <c r="R1" s="31" t="s">
        <v>149</v>
      </c>
      <c r="S1" s="30" t="s">
        <v>150</v>
      </c>
      <c r="T1" s="31" t="s">
        <v>151</v>
      </c>
      <c r="U1" s="30" t="s">
        <v>152</v>
      </c>
      <c r="V1" s="31" t="s">
        <v>153</v>
      </c>
      <c r="W1" s="30" t="s">
        <v>175</v>
      </c>
      <c r="X1" s="31" t="s">
        <v>154</v>
      </c>
      <c r="Z1" s="30" t="s">
        <v>189</v>
      </c>
      <c r="AA1" s="72" t="s">
        <v>190</v>
      </c>
      <c r="AC1" s="45" t="s">
        <v>162</v>
      </c>
      <c r="AD1" s="45" t="s">
        <v>164</v>
      </c>
      <c r="AE1" s="46" t="s">
        <v>165</v>
      </c>
      <c r="AF1" s="46" t="s">
        <v>163</v>
      </c>
    </row>
    <row r="2" spans="1:35" ht="15" customHeight="1" x14ac:dyDescent="0.25">
      <c r="A2" s="50" t="s">
        <v>2</v>
      </c>
      <c r="B2" s="50" t="s">
        <v>6</v>
      </c>
      <c r="C2" s="34">
        <v>421</v>
      </c>
      <c r="D2" s="34">
        <f>(C2/12)*9</f>
        <v>315.75</v>
      </c>
      <c r="E2" s="33">
        <v>320</v>
      </c>
      <c r="F2" s="51">
        <f>E2/D2</f>
        <v>1.0134600158353126</v>
      </c>
      <c r="G2" s="33">
        <v>309</v>
      </c>
      <c r="H2" s="51">
        <f>G2/D2</f>
        <v>0.97862232779097391</v>
      </c>
      <c r="I2" s="33">
        <v>309</v>
      </c>
      <c r="J2" s="51">
        <f>I2/D2</f>
        <v>0.97862232779097391</v>
      </c>
      <c r="K2" s="33">
        <v>293</v>
      </c>
      <c r="L2" s="51">
        <f>K2/D2</f>
        <v>0.92794932699920818</v>
      </c>
      <c r="M2" s="33">
        <v>291</v>
      </c>
      <c r="N2" s="51">
        <f>M2/D2</f>
        <v>0.92161520190023749</v>
      </c>
      <c r="O2" s="33">
        <v>282</v>
      </c>
      <c r="P2" s="51">
        <f>O2/D2</f>
        <v>0.89311163895486934</v>
      </c>
      <c r="Q2" s="33">
        <v>252</v>
      </c>
      <c r="R2" s="51">
        <f>Q2/D2</f>
        <v>0.79809976247030878</v>
      </c>
      <c r="S2" s="33">
        <v>301</v>
      </c>
      <c r="T2" s="51">
        <f>S2/D2</f>
        <v>0.95328582739509105</v>
      </c>
      <c r="U2" s="33">
        <v>281</v>
      </c>
      <c r="V2" s="51">
        <f>U2/D2</f>
        <v>0.88994457640538405</v>
      </c>
      <c r="W2" s="33">
        <v>294</v>
      </c>
      <c r="X2" s="51">
        <f>W2/D2</f>
        <v>0.93111638954869358</v>
      </c>
      <c r="Z2" s="33">
        <v>305</v>
      </c>
      <c r="AA2" s="73">
        <f t="shared" ref="AA2:AA65" si="0">Z2/D2</f>
        <v>0.96595407759303242</v>
      </c>
      <c r="AC2" s="41">
        <f>cálculos2!O2</f>
        <v>5</v>
      </c>
      <c r="AD2" s="42">
        <f>AC2*0.1</f>
        <v>0.5</v>
      </c>
      <c r="AE2" s="41">
        <f>cálculos2!P2</f>
        <v>2</v>
      </c>
      <c r="AF2" s="42">
        <f>AE2*0.25</f>
        <v>0.5</v>
      </c>
      <c r="AH2" s="84" t="s">
        <v>172</v>
      </c>
      <c r="AI2" s="84"/>
    </row>
    <row r="3" spans="1:35" x14ac:dyDescent="0.25">
      <c r="A3" s="50" t="s">
        <v>3</v>
      </c>
      <c r="B3" s="50" t="s">
        <v>7</v>
      </c>
      <c r="C3" s="34">
        <v>160</v>
      </c>
      <c r="D3" s="34">
        <f t="shared" ref="D3:D66" si="1">(C3/12)*9</f>
        <v>120</v>
      </c>
      <c r="E3" s="33">
        <v>122</v>
      </c>
      <c r="F3" s="51">
        <f t="shared" ref="F3:F66" si="2">E3/D3</f>
        <v>1.0166666666666666</v>
      </c>
      <c r="G3" s="33">
        <v>107</v>
      </c>
      <c r="H3" s="51">
        <f t="shared" ref="H3:H66" si="3">G3/D3</f>
        <v>0.89166666666666672</v>
      </c>
      <c r="I3" s="33">
        <v>107</v>
      </c>
      <c r="J3" s="51">
        <f t="shared" ref="J3:J66" si="4">I3/D3</f>
        <v>0.89166666666666672</v>
      </c>
      <c r="K3" s="33">
        <v>111</v>
      </c>
      <c r="L3" s="51">
        <f t="shared" ref="L3:L66" si="5">K3/D3</f>
        <v>0.92500000000000004</v>
      </c>
      <c r="M3" s="33">
        <v>102</v>
      </c>
      <c r="N3" s="51">
        <f t="shared" ref="N3:N66" si="6">M3/D3</f>
        <v>0.85</v>
      </c>
      <c r="O3" s="33">
        <v>111</v>
      </c>
      <c r="P3" s="51">
        <f t="shared" ref="P3:P66" si="7">O3/D3</f>
        <v>0.92500000000000004</v>
      </c>
      <c r="Q3" s="33">
        <v>84</v>
      </c>
      <c r="R3" s="51">
        <f t="shared" ref="R3:R66" si="8">Q3/D3</f>
        <v>0.7</v>
      </c>
      <c r="S3" s="33">
        <v>125</v>
      </c>
      <c r="T3" s="51">
        <f t="shared" ref="T3:T66" si="9">S3/D3</f>
        <v>1.0416666666666667</v>
      </c>
      <c r="U3" s="33">
        <v>121</v>
      </c>
      <c r="V3" s="51">
        <f t="shared" ref="V3:V66" si="10">U3/D3</f>
        <v>1.0083333333333333</v>
      </c>
      <c r="W3" s="33">
        <v>115</v>
      </c>
      <c r="X3" s="51">
        <f t="shared" ref="X3:X66" si="11">W3/D3</f>
        <v>0.95833333333333337</v>
      </c>
      <c r="Z3" s="33">
        <v>43</v>
      </c>
      <c r="AA3" s="73">
        <f t="shared" si="0"/>
        <v>0.35833333333333334</v>
      </c>
      <c r="AC3" s="41">
        <f>cálculos2!O3</f>
        <v>4</v>
      </c>
      <c r="AD3" s="42">
        <f t="shared" ref="AD3:AD66" si="12">AC3*0.1</f>
        <v>0.4</v>
      </c>
      <c r="AE3" s="41">
        <f>cálculos2!P3</f>
        <v>1</v>
      </c>
      <c r="AF3" s="42">
        <f t="shared" ref="AF3:AF66" si="13">AE3*0.25</f>
        <v>0.25</v>
      </c>
      <c r="AH3" s="46" t="s">
        <v>171</v>
      </c>
      <c r="AI3" s="46" t="s">
        <v>170</v>
      </c>
    </row>
    <row r="4" spans="1:35" x14ac:dyDescent="0.25">
      <c r="A4" s="50" t="s">
        <v>4</v>
      </c>
      <c r="B4" s="50" t="s">
        <v>8</v>
      </c>
      <c r="C4" s="34">
        <v>120</v>
      </c>
      <c r="D4" s="34">
        <f t="shared" si="1"/>
        <v>90</v>
      </c>
      <c r="E4" s="33">
        <v>110</v>
      </c>
      <c r="F4" s="51">
        <f t="shared" si="2"/>
        <v>1.2222222222222223</v>
      </c>
      <c r="G4" s="33">
        <v>92</v>
      </c>
      <c r="H4" s="51">
        <f t="shared" si="3"/>
        <v>1.0222222222222221</v>
      </c>
      <c r="I4" s="33">
        <v>91</v>
      </c>
      <c r="J4" s="51">
        <f t="shared" si="4"/>
        <v>1.0111111111111111</v>
      </c>
      <c r="K4" s="33">
        <v>95</v>
      </c>
      <c r="L4" s="51">
        <f t="shared" si="5"/>
        <v>1.0555555555555556</v>
      </c>
      <c r="M4" s="33">
        <v>96</v>
      </c>
      <c r="N4" s="51">
        <f t="shared" si="6"/>
        <v>1.0666666666666667</v>
      </c>
      <c r="O4" s="33">
        <v>96</v>
      </c>
      <c r="P4" s="51">
        <f t="shared" si="7"/>
        <v>1.0666666666666667</v>
      </c>
      <c r="Q4" s="33">
        <v>83</v>
      </c>
      <c r="R4" s="51">
        <f t="shared" si="8"/>
        <v>0.92222222222222228</v>
      </c>
      <c r="S4" s="33">
        <v>102</v>
      </c>
      <c r="T4" s="51">
        <f t="shared" si="9"/>
        <v>1.1333333333333333</v>
      </c>
      <c r="U4" s="33">
        <v>106</v>
      </c>
      <c r="V4" s="51">
        <f t="shared" si="10"/>
        <v>1.1777777777777778</v>
      </c>
      <c r="W4" s="33">
        <v>100</v>
      </c>
      <c r="X4" s="51">
        <f t="shared" si="11"/>
        <v>1.1111111111111112</v>
      </c>
      <c r="Z4" s="33">
        <v>85</v>
      </c>
      <c r="AA4" s="73">
        <f t="shared" si="0"/>
        <v>0.94444444444444442</v>
      </c>
      <c r="AC4" s="41">
        <f>cálculos2!O4</f>
        <v>9</v>
      </c>
      <c r="AD4" s="42">
        <f t="shared" si="12"/>
        <v>0.9</v>
      </c>
      <c r="AE4" s="41">
        <f>cálculos2!P4</f>
        <v>4</v>
      </c>
      <c r="AF4" s="42">
        <f t="shared" si="13"/>
        <v>1</v>
      </c>
      <c r="AH4" s="42">
        <v>0</v>
      </c>
      <c r="AI4" s="33">
        <f>COUNTIF($AF$2:$AF$79,"=0")</f>
        <v>28</v>
      </c>
    </row>
    <row r="5" spans="1:35" x14ac:dyDescent="0.25">
      <c r="A5" s="50" t="s">
        <v>5</v>
      </c>
      <c r="B5" s="50" t="s">
        <v>9</v>
      </c>
      <c r="C5" s="34">
        <v>343</v>
      </c>
      <c r="D5" s="34">
        <f t="shared" si="1"/>
        <v>257.25</v>
      </c>
      <c r="E5" s="33">
        <v>198</v>
      </c>
      <c r="F5" s="51">
        <f t="shared" si="2"/>
        <v>0.76967930029154519</v>
      </c>
      <c r="G5" s="33">
        <v>226</v>
      </c>
      <c r="H5" s="51">
        <f t="shared" si="3"/>
        <v>0.87852283770651118</v>
      </c>
      <c r="I5" s="33">
        <v>226</v>
      </c>
      <c r="J5" s="51">
        <f t="shared" si="4"/>
        <v>0.87852283770651118</v>
      </c>
      <c r="K5" s="33">
        <v>243</v>
      </c>
      <c r="L5" s="51">
        <f t="shared" si="5"/>
        <v>0.94460641399416911</v>
      </c>
      <c r="M5" s="33">
        <v>241</v>
      </c>
      <c r="N5" s="51">
        <f t="shared" si="6"/>
        <v>0.93683187560738579</v>
      </c>
      <c r="O5" s="33">
        <v>222</v>
      </c>
      <c r="P5" s="51">
        <f t="shared" si="7"/>
        <v>0.86297376093294464</v>
      </c>
      <c r="Q5" s="33">
        <v>201</v>
      </c>
      <c r="R5" s="51">
        <f t="shared" si="8"/>
        <v>0.78134110787172006</v>
      </c>
      <c r="S5" s="33">
        <v>246</v>
      </c>
      <c r="T5" s="51">
        <f t="shared" si="9"/>
        <v>0.95626822157434399</v>
      </c>
      <c r="U5" s="33">
        <v>236</v>
      </c>
      <c r="V5" s="51">
        <f t="shared" si="10"/>
        <v>0.91739552964042759</v>
      </c>
      <c r="W5" s="33">
        <v>236</v>
      </c>
      <c r="X5" s="51">
        <f t="shared" si="11"/>
        <v>0.91739552964042759</v>
      </c>
      <c r="Z5" s="33">
        <v>182</v>
      </c>
      <c r="AA5" s="73">
        <f t="shared" si="0"/>
        <v>0.70748299319727892</v>
      </c>
      <c r="AC5" s="41">
        <f>cálculos2!O5</f>
        <v>2</v>
      </c>
      <c r="AD5" s="42">
        <f t="shared" si="12"/>
        <v>0.2</v>
      </c>
      <c r="AE5" s="41">
        <f>cálculos2!P5</f>
        <v>0</v>
      </c>
      <c r="AF5" s="42">
        <f t="shared" si="13"/>
        <v>0</v>
      </c>
      <c r="AH5" s="42">
        <v>0.25</v>
      </c>
      <c r="AI5" s="33">
        <f>COUNTIF($AF$2:$AF$79,"=0,25")</f>
        <v>21</v>
      </c>
    </row>
    <row r="6" spans="1:35" x14ac:dyDescent="0.25">
      <c r="A6" s="50" t="s">
        <v>5</v>
      </c>
      <c r="B6" s="50" t="s">
        <v>10</v>
      </c>
      <c r="C6" s="34">
        <v>139</v>
      </c>
      <c r="D6" s="34">
        <f t="shared" si="1"/>
        <v>104.25</v>
      </c>
      <c r="E6" s="33">
        <v>108</v>
      </c>
      <c r="F6" s="51">
        <f t="shared" si="2"/>
        <v>1.0359712230215827</v>
      </c>
      <c r="G6" s="33">
        <v>74</v>
      </c>
      <c r="H6" s="51">
        <f t="shared" si="3"/>
        <v>0.70983213429256597</v>
      </c>
      <c r="I6" s="33">
        <v>74</v>
      </c>
      <c r="J6" s="51">
        <f t="shared" si="4"/>
        <v>0.70983213429256597</v>
      </c>
      <c r="K6" s="33">
        <v>103</v>
      </c>
      <c r="L6" s="51">
        <f t="shared" si="5"/>
        <v>0.98800959232613905</v>
      </c>
      <c r="M6" s="33">
        <v>101</v>
      </c>
      <c r="N6" s="51">
        <f t="shared" si="6"/>
        <v>0.9688249400479616</v>
      </c>
      <c r="O6" s="33">
        <v>94</v>
      </c>
      <c r="P6" s="51">
        <f t="shared" si="7"/>
        <v>0.90167865707434047</v>
      </c>
      <c r="Q6" s="33">
        <v>80</v>
      </c>
      <c r="R6" s="51">
        <f t="shared" si="8"/>
        <v>0.76738609112709832</v>
      </c>
      <c r="S6" s="33">
        <v>86</v>
      </c>
      <c r="T6" s="51">
        <f t="shared" si="9"/>
        <v>0.82494004796163067</v>
      </c>
      <c r="U6" s="33">
        <v>79</v>
      </c>
      <c r="V6" s="51">
        <f t="shared" si="10"/>
        <v>0.75779376498800954</v>
      </c>
      <c r="W6" s="33">
        <v>91</v>
      </c>
      <c r="X6" s="51">
        <f t="shared" si="11"/>
        <v>0.87290167865707435</v>
      </c>
      <c r="Z6" s="33">
        <v>52</v>
      </c>
      <c r="AA6" s="73">
        <f t="shared" si="0"/>
        <v>0.49880095923261392</v>
      </c>
      <c r="AC6" s="41">
        <f>cálculos2!O6</f>
        <v>3</v>
      </c>
      <c r="AD6" s="42">
        <f t="shared" si="12"/>
        <v>0.30000000000000004</v>
      </c>
      <c r="AE6" s="41">
        <f>cálculos2!P6</f>
        <v>1</v>
      </c>
      <c r="AF6" s="42">
        <f t="shared" si="13"/>
        <v>0.25</v>
      </c>
      <c r="AH6" s="42">
        <v>0.5</v>
      </c>
      <c r="AI6" s="33">
        <f>COUNTIF($AF$2:$AF$79,"=0,5")</f>
        <v>6</v>
      </c>
    </row>
    <row r="7" spans="1:35" x14ac:dyDescent="0.25">
      <c r="A7" s="50" t="s">
        <v>4</v>
      </c>
      <c r="B7" s="50" t="s">
        <v>11</v>
      </c>
      <c r="C7" s="34">
        <v>101</v>
      </c>
      <c r="D7" s="34">
        <f t="shared" si="1"/>
        <v>75.75</v>
      </c>
      <c r="E7" s="33">
        <v>63</v>
      </c>
      <c r="F7" s="51">
        <f t="shared" si="2"/>
        <v>0.83168316831683164</v>
      </c>
      <c r="G7" s="33">
        <v>56</v>
      </c>
      <c r="H7" s="51">
        <f t="shared" si="3"/>
        <v>0.73927392739273923</v>
      </c>
      <c r="I7" s="33">
        <v>56</v>
      </c>
      <c r="J7" s="51">
        <f t="shared" si="4"/>
        <v>0.73927392739273923</v>
      </c>
      <c r="K7" s="33">
        <v>62</v>
      </c>
      <c r="L7" s="51">
        <f t="shared" si="5"/>
        <v>0.81848184818481851</v>
      </c>
      <c r="M7" s="33">
        <v>62</v>
      </c>
      <c r="N7" s="51">
        <f t="shared" si="6"/>
        <v>0.81848184818481851</v>
      </c>
      <c r="O7" s="33">
        <v>60</v>
      </c>
      <c r="P7" s="51">
        <f t="shared" si="7"/>
        <v>0.79207920792079212</v>
      </c>
      <c r="Q7" s="33">
        <v>50</v>
      </c>
      <c r="R7" s="51">
        <f t="shared" si="8"/>
        <v>0.66006600660066006</v>
      </c>
      <c r="S7" s="33">
        <v>76</v>
      </c>
      <c r="T7" s="51">
        <f t="shared" si="9"/>
        <v>1.0033003300330032</v>
      </c>
      <c r="U7" s="33">
        <v>67</v>
      </c>
      <c r="V7" s="51">
        <f t="shared" si="10"/>
        <v>0.88448844884488453</v>
      </c>
      <c r="W7" s="33">
        <v>75</v>
      </c>
      <c r="X7" s="51">
        <f t="shared" si="11"/>
        <v>0.99009900990099009</v>
      </c>
      <c r="Z7" s="33">
        <v>39</v>
      </c>
      <c r="AA7" s="73">
        <f t="shared" si="0"/>
        <v>0.51485148514851486</v>
      </c>
      <c r="AC7" s="41">
        <f>cálculos2!O7</f>
        <v>2</v>
      </c>
      <c r="AD7" s="42">
        <f t="shared" si="12"/>
        <v>0.2</v>
      </c>
      <c r="AE7" s="41">
        <f>cálculos2!P7</f>
        <v>0</v>
      </c>
      <c r="AF7" s="42">
        <f t="shared" si="13"/>
        <v>0</v>
      </c>
      <c r="AH7" s="42">
        <v>0.75</v>
      </c>
      <c r="AI7" s="33">
        <f>COUNTIF($AF$2:$AF$79,"=0,75")</f>
        <v>5</v>
      </c>
    </row>
    <row r="8" spans="1:35" x14ac:dyDescent="0.25">
      <c r="A8" s="50" t="s">
        <v>5</v>
      </c>
      <c r="B8" s="50" t="s">
        <v>12</v>
      </c>
      <c r="C8" s="34">
        <v>389</v>
      </c>
      <c r="D8" s="34">
        <f t="shared" si="1"/>
        <v>291.75</v>
      </c>
      <c r="E8" s="33">
        <v>310</v>
      </c>
      <c r="F8" s="51">
        <f t="shared" si="2"/>
        <v>1.0625535561268209</v>
      </c>
      <c r="G8" s="33">
        <v>278</v>
      </c>
      <c r="H8" s="51">
        <f t="shared" si="3"/>
        <v>0.95287060839760074</v>
      </c>
      <c r="I8" s="33">
        <v>275</v>
      </c>
      <c r="J8" s="51">
        <f t="shared" si="4"/>
        <v>0.94258783204798624</v>
      </c>
      <c r="K8" s="33">
        <v>296</v>
      </c>
      <c r="L8" s="51">
        <f t="shared" si="5"/>
        <v>1.0145672664952872</v>
      </c>
      <c r="M8" s="33">
        <v>293</v>
      </c>
      <c r="N8" s="51">
        <f t="shared" si="6"/>
        <v>1.0042844901456727</v>
      </c>
      <c r="O8" s="33">
        <v>274</v>
      </c>
      <c r="P8" s="51">
        <f t="shared" si="7"/>
        <v>0.93916023993144815</v>
      </c>
      <c r="Q8" s="33">
        <v>237</v>
      </c>
      <c r="R8" s="51">
        <f t="shared" si="8"/>
        <v>0.81233933161953731</v>
      </c>
      <c r="S8" s="33">
        <v>289</v>
      </c>
      <c r="T8" s="51">
        <f t="shared" si="9"/>
        <v>0.99057412167952019</v>
      </c>
      <c r="U8" s="33">
        <v>308</v>
      </c>
      <c r="V8" s="51">
        <f t="shared" si="10"/>
        <v>1.0556983718937447</v>
      </c>
      <c r="W8" s="33">
        <v>272</v>
      </c>
      <c r="X8" s="51">
        <f t="shared" si="11"/>
        <v>0.93230505569837185</v>
      </c>
      <c r="Z8" s="33">
        <v>105</v>
      </c>
      <c r="AA8" s="73">
        <f t="shared" si="0"/>
        <v>0.35989717223650386</v>
      </c>
      <c r="AC8" s="41">
        <f>cálculos2!O8</f>
        <v>6</v>
      </c>
      <c r="AD8" s="42">
        <f t="shared" si="12"/>
        <v>0.60000000000000009</v>
      </c>
      <c r="AE8" s="41">
        <f>cálculos2!P8</f>
        <v>3</v>
      </c>
      <c r="AF8" s="42">
        <f t="shared" si="13"/>
        <v>0.75</v>
      </c>
      <c r="AH8" s="42">
        <v>1</v>
      </c>
      <c r="AI8" s="33">
        <f>COUNTIF($AF$2:$AF$79,"=1,0")</f>
        <v>18</v>
      </c>
    </row>
    <row r="9" spans="1:35" ht="15" customHeight="1" x14ac:dyDescent="0.25">
      <c r="A9" s="50" t="s">
        <v>5</v>
      </c>
      <c r="B9" s="50" t="s">
        <v>13</v>
      </c>
      <c r="C9" s="34">
        <v>75</v>
      </c>
      <c r="D9" s="34">
        <f t="shared" si="1"/>
        <v>56.25</v>
      </c>
      <c r="E9" s="33">
        <v>56</v>
      </c>
      <c r="F9" s="51">
        <f t="shared" si="2"/>
        <v>0.99555555555555553</v>
      </c>
      <c r="G9" s="33">
        <v>38</v>
      </c>
      <c r="H9" s="51">
        <f t="shared" si="3"/>
        <v>0.67555555555555558</v>
      </c>
      <c r="I9" s="33">
        <v>39</v>
      </c>
      <c r="J9" s="51">
        <f t="shared" si="4"/>
        <v>0.69333333333333336</v>
      </c>
      <c r="K9" s="33">
        <v>43</v>
      </c>
      <c r="L9" s="51">
        <f t="shared" si="5"/>
        <v>0.76444444444444448</v>
      </c>
      <c r="M9" s="33">
        <v>49</v>
      </c>
      <c r="N9" s="51">
        <f t="shared" si="6"/>
        <v>0.87111111111111106</v>
      </c>
      <c r="O9" s="33">
        <v>38</v>
      </c>
      <c r="P9" s="51">
        <f t="shared" si="7"/>
        <v>0.67555555555555558</v>
      </c>
      <c r="Q9" s="33">
        <v>32</v>
      </c>
      <c r="R9" s="51">
        <f t="shared" si="8"/>
        <v>0.56888888888888889</v>
      </c>
      <c r="S9" s="33">
        <v>45</v>
      </c>
      <c r="T9" s="51">
        <f t="shared" si="9"/>
        <v>0.8</v>
      </c>
      <c r="U9" s="33">
        <v>56</v>
      </c>
      <c r="V9" s="51">
        <f t="shared" si="10"/>
        <v>0.99555555555555553</v>
      </c>
      <c r="W9" s="33">
        <v>45</v>
      </c>
      <c r="X9" s="51">
        <f t="shared" si="11"/>
        <v>0.8</v>
      </c>
      <c r="Z9" s="33">
        <v>45</v>
      </c>
      <c r="AA9" s="73">
        <f t="shared" si="0"/>
        <v>0.8</v>
      </c>
      <c r="AC9" s="41">
        <f>cálculos2!O9</f>
        <v>2</v>
      </c>
      <c r="AD9" s="42">
        <f t="shared" si="12"/>
        <v>0.2</v>
      </c>
      <c r="AE9" s="41">
        <f>cálculos2!P9</f>
        <v>1</v>
      </c>
      <c r="AF9" s="42">
        <f t="shared" si="13"/>
        <v>0.25</v>
      </c>
    </row>
    <row r="10" spans="1:35" x14ac:dyDescent="0.25">
      <c r="A10" s="50" t="s">
        <v>2</v>
      </c>
      <c r="B10" s="50" t="s">
        <v>14</v>
      </c>
      <c r="C10" s="34">
        <v>1449</v>
      </c>
      <c r="D10" s="34">
        <f t="shared" si="1"/>
        <v>1086.75</v>
      </c>
      <c r="E10" s="33">
        <v>1141</v>
      </c>
      <c r="F10" s="51">
        <f t="shared" si="2"/>
        <v>1.0499194847020934</v>
      </c>
      <c r="G10" s="33">
        <v>1019</v>
      </c>
      <c r="H10" s="51">
        <f t="shared" si="3"/>
        <v>0.93765815504945937</v>
      </c>
      <c r="I10" s="33">
        <v>1019</v>
      </c>
      <c r="J10" s="51">
        <f t="shared" si="4"/>
        <v>0.93765815504945937</v>
      </c>
      <c r="K10" s="33">
        <v>1131</v>
      </c>
      <c r="L10" s="51">
        <f t="shared" si="5"/>
        <v>1.0407177363699103</v>
      </c>
      <c r="M10" s="33">
        <v>1092</v>
      </c>
      <c r="N10" s="51">
        <f t="shared" si="6"/>
        <v>1.0048309178743962</v>
      </c>
      <c r="O10" s="33">
        <v>1048</v>
      </c>
      <c r="P10" s="51">
        <f t="shared" si="7"/>
        <v>0.96434322521279048</v>
      </c>
      <c r="Q10" s="33">
        <v>879</v>
      </c>
      <c r="R10" s="51">
        <f t="shared" si="8"/>
        <v>0.80883367839889575</v>
      </c>
      <c r="S10" s="33">
        <v>995</v>
      </c>
      <c r="T10" s="51">
        <f t="shared" si="9"/>
        <v>0.91557395905221994</v>
      </c>
      <c r="U10" s="33">
        <v>1029</v>
      </c>
      <c r="V10" s="51">
        <f t="shared" si="10"/>
        <v>0.9468599033816425</v>
      </c>
      <c r="W10" s="33">
        <v>920</v>
      </c>
      <c r="X10" s="51">
        <f t="shared" si="11"/>
        <v>0.84656084656084651</v>
      </c>
      <c r="Z10" s="33">
        <v>1013</v>
      </c>
      <c r="AA10" s="73">
        <f t="shared" si="0"/>
        <v>0.93213710605014954</v>
      </c>
      <c r="AC10" s="41">
        <f>cálculos2!O10</f>
        <v>4</v>
      </c>
      <c r="AD10" s="42">
        <f t="shared" si="12"/>
        <v>0.4</v>
      </c>
      <c r="AE10" s="41">
        <f>cálculos2!P10</f>
        <v>1</v>
      </c>
      <c r="AF10" s="42">
        <f t="shared" si="13"/>
        <v>0.25</v>
      </c>
    </row>
    <row r="11" spans="1:35" x14ac:dyDescent="0.25">
      <c r="A11" s="50" t="s">
        <v>5</v>
      </c>
      <c r="B11" s="50" t="s">
        <v>15</v>
      </c>
      <c r="C11" s="34">
        <v>145</v>
      </c>
      <c r="D11" s="34">
        <f t="shared" si="1"/>
        <v>108.75</v>
      </c>
      <c r="E11" s="33">
        <v>87</v>
      </c>
      <c r="F11" s="51">
        <f t="shared" si="2"/>
        <v>0.8</v>
      </c>
      <c r="G11" s="33">
        <v>102</v>
      </c>
      <c r="H11" s="51">
        <f t="shared" si="3"/>
        <v>0.93793103448275861</v>
      </c>
      <c r="I11" s="33">
        <v>103</v>
      </c>
      <c r="J11" s="51">
        <f t="shared" si="4"/>
        <v>0.94712643678160924</v>
      </c>
      <c r="K11" s="33">
        <v>106</v>
      </c>
      <c r="L11" s="51">
        <f t="shared" si="5"/>
        <v>0.97471264367816091</v>
      </c>
      <c r="M11" s="33">
        <v>105</v>
      </c>
      <c r="N11" s="51">
        <f t="shared" si="6"/>
        <v>0.96551724137931039</v>
      </c>
      <c r="O11" s="33">
        <v>95</v>
      </c>
      <c r="P11" s="51">
        <f t="shared" si="7"/>
        <v>0.87356321839080464</v>
      </c>
      <c r="Q11" s="33">
        <v>86</v>
      </c>
      <c r="R11" s="51">
        <f t="shared" si="8"/>
        <v>0.79080459770114941</v>
      </c>
      <c r="S11" s="33">
        <v>98</v>
      </c>
      <c r="T11" s="51">
        <f t="shared" si="9"/>
        <v>0.90114942528735631</v>
      </c>
      <c r="U11" s="33">
        <v>104</v>
      </c>
      <c r="V11" s="51">
        <f t="shared" si="10"/>
        <v>0.95632183908045976</v>
      </c>
      <c r="W11" s="33">
        <v>96</v>
      </c>
      <c r="X11" s="51">
        <f t="shared" si="11"/>
        <v>0.88275862068965516</v>
      </c>
      <c r="Z11" s="33">
        <v>81</v>
      </c>
      <c r="AA11" s="73">
        <f t="shared" si="0"/>
        <v>0.7448275862068966</v>
      </c>
      <c r="AC11" s="41">
        <f>cálculos2!O11</f>
        <v>3</v>
      </c>
      <c r="AD11" s="42">
        <f t="shared" si="12"/>
        <v>0.30000000000000004</v>
      </c>
      <c r="AE11" s="41">
        <f>cálculos2!P11</f>
        <v>2</v>
      </c>
      <c r="AF11" s="42">
        <f t="shared" si="13"/>
        <v>0.5</v>
      </c>
      <c r="AH11" s="85" t="s">
        <v>173</v>
      </c>
      <c r="AI11" s="85"/>
    </row>
    <row r="12" spans="1:35" x14ac:dyDescent="0.25">
      <c r="A12" s="50" t="s">
        <v>4</v>
      </c>
      <c r="B12" s="50" t="s">
        <v>16</v>
      </c>
      <c r="C12" s="34">
        <v>380</v>
      </c>
      <c r="D12" s="34">
        <f t="shared" si="1"/>
        <v>285</v>
      </c>
      <c r="E12" s="33">
        <v>209</v>
      </c>
      <c r="F12" s="51">
        <f t="shared" si="2"/>
        <v>0.73333333333333328</v>
      </c>
      <c r="G12" s="33">
        <v>230</v>
      </c>
      <c r="H12" s="51">
        <f t="shared" si="3"/>
        <v>0.80701754385964908</v>
      </c>
      <c r="I12" s="33">
        <v>232</v>
      </c>
      <c r="J12" s="51">
        <f t="shared" si="4"/>
        <v>0.81403508771929822</v>
      </c>
      <c r="K12" s="33">
        <v>270</v>
      </c>
      <c r="L12" s="51">
        <f t="shared" si="5"/>
        <v>0.94736842105263153</v>
      </c>
      <c r="M12" s="33">
        <v>258</v>
      </c>
      <c r="N12" s="51">
        <f t="shared" si="6"/>
        <v>0.90526315789473688</v>
      </c>
      <c r="O12" s="33">
        <v>242</v>
      </c>
      <c r="P12" s="51">
        <f t="shared" si="7"/>
        <v>0.84912280701754383</v>
      </c>
      <c r="Q12" s="33">
        <v>242</v>
      </c>
      <c r="R12" s="51">
        <f t="shared" si="8"/>
        <v>0.84912280701754383</v>
      </c>
      <c r="S12" s="33">
        <v>283</v>
      </c>
      <c r="T12" s="51">
        <f t="shared" si="9"/>
        <v>0.99298245614035086</v>
      </c>
      <c r="U12" s="33">
        <v>269</v>
      </c>
      <c r="V12" s="51">
        <f t="shared" si="10"/>
        <v>0.94385964912280707</v>
      </c>
      <c r="W12" s="33">
        <v>252</v>
      </c>
      <c r="X12" s="51">
        <f t="shared" si="11"/>
        <v>0.88421052631578945</v>
      </c>
      <c r="Z12" s="33">
        <v>100</v>
      </c>
      <c r="AA12" s="73">
        <f t="shared" si="0"/>
        <v>0.35087719298245612</v>
      </c>
      <c r="AC12" s="41">
        <f>cálculos2!O12</f>
        <v>2</v>
      </c>
      <c r="AD12" s="42">
        <f t="shared" si="12"/>
        <v>0.2</v>
      </c>
      <c r="AE12" s="41">
        <f>cálculos2!P12</f>
        <v>0</v>
      </c>
      <c r="AF12" s="42">
        <f t="shared" si="13"/>
        <v>0</v>
      </c>
      <c r="AH12" s="45" t="s">
        <v>171</v>
      </c>
      <c r="AI12" s="45" t="s">
        <v>170</v>
      </c>
    </row>
    <row r="13" spans="1:35" x14ac:dyDescent="0.25">
      <c r="A13" s="50" t="s">
        <v>3</v>
      </c>
      <c r="B13" s="50" t="s">
        <v>17</v>
      </c>
      <c r="C13" s="34">
        <v>633</v>
      </c>
      <c r="D13" s="34">
        <f t="shared" si="1"/>
        <v>474.75</v>
      </c>
      <c r="E13" s="33">
        <v>359</v>
      </c>
      <c r="F13" s="51">
        <f t="shared" si="2"/>
        <v>0.75618746708794105</v>
      </c>
      <c r="G13" s="33">
        <v>390</v>
      </c>
      <c r="H13" s="51">
        <f t="shared" si="3"/>
        <v>0.82148499210110582</v>
      </c>
      <c r="I13" s="33">
        <v>387</v>
      </c>
      <c r="J13" s="51">
        <f t="shared" si="4"/>
        <v>0.81516587677725116</v>
      </c>
      <c r="K13" s="33">
        <v>403</v>
      </c>
      <c r="L13" s="51">
        <f t="shared" si="5"/>
        <v>0.84886782517114268</v>
      </c>
      <c r="M13" s="33">
        <v>391</v>
      </c>
      <c r="N13" s="51">
        <f t="shared" si="6"/>
        <v>0.82359136387572407</v>
      </c>
      <c r="O13" s="33">
        <v>408</v>
      </c>
      <c r="P13" s="51">
        <f t="shared" si="7"/>
        <v>0.85939968404423384</v>
      </c>
      <c r="Q13" s="33">
        <v>357</v>
      </c>
      <c r="R13" s="51">
        <f t="shared" si="8"/>
        <v>0.75197472353870454</v>
      </c>
      <c r="S13" s="33">
        <v>339</v>
      </c>
      <c r="T13" s="51">
        <f t="shared" si="9"/>
        <v>0.71406003159557663</v>
      </c>
      <c r="U13" s="33">
        <v>354</v>
      </c>
      <c r="V13" s="51">
        <f t="shared" si="10"/>
        <v>0.74565560821484989</v>
      </c>
      <c r="W13" s="33">
        <v>308</v>
      </c>
      <c r="X13" s="51">
        <f t="shared" si="11"/>
        <v>0.64876250658241175</v>
      </c>
      <c r="Z13" s="33">
        <v>252</v>
      </c>
      <c r="AA13" s="73">
        <f t="shared" si="0"/>
        <v>0.53080568720379151</v>
      </c>
      <c r="AC13" s="41">
        <f>cálculos2!O13</f>
        <v>0</v>
      </c>
      <c r="AD13" s="42">
        <f t="shared" si="12"/>
        <v>0</v>
      </c>
      <c r="AE13" s="41">
        <f>cálculos2!P13</f>
        <v>0</v>
      </c>
      <c r="AF13" s="42">
        <f t="shared" si="13"/>
        <v>0</v>
      </c>
      <c r="AH13" s="55">
        <v>0</v>
      </c>
      <c r="AI13" s="33">
        <f>COUNTIF($AD$2:$AD$79,"=0")</f>
        <v>8</v>
      </c>
    </row>
    <row r="14" spans="1:35" x14ac:dyDescent="0.25">
      <c r="A14" s="50" t="s">
        <v>3</v>
      </c>
      <c r="B14" s="50" t="s">
        <v>18</v>
      </c>
      <c r="C14" s="34">
        <v>166</v>
      </c>
      <c r="D14" s="34">
        <f t="shared" si="1"/>
        <v>124.5</v>
      </c>
      <c r="E14" s="33">
        <v>156</v>
      </c>
      <c r="F14" s="51">
        <f t="shared" si="2"/>
        <v>1.2530120481927711</v>
      </c>
      <c r="G14" s="33">
        <v>146</v>
      </c>
      <c r="H14" s="51">
        <f t="shared" si="3"/>
        <v>1.1726907630522088</v>
      </c>
      <c r="I14" s="33">
        <v>147</v>
      </c>
      <c r="J14" s="51">
        <f t="shared" si="4"/>
        <v>1.1807228915662651</v>
      </c>
      <c r="K14" s="33">
        <v>147</v>
      </c>
      <c r="L14" s="51">
        <f t="shared" si="5"/>
        <v>1.1807228915662651</v>
      </c>
      <c r="M14" s="33">
        <v>149</v>
      </c>
      <c r="N14" s="51">
        <f t="shared" si="6"/>
        <v>1.1967871485943775</v>
      </c>
      <c r="O14" s="33">
        <v>133</v>
      </c>
      <c r="P14" s="51">
        <f t="shared" si="7"/>
        <v>1.0682730923694779</v>
      </c>
      <c r="Q14" s="33">
        <v>129</v>
      </c>
      <c r="R14" s="51">
        <f t="shared" si="8"/>
        <v>1.036144578313253</v>
      </c>
      <c r="S14" s="33">
        <v>129</v>
      </c>
      <c r="T14" s="51">
        <f t="shared" si="9"/>
        <v>1.036144578313253</v>
      </c>
      <c r="U14" s="33">
        <v>138</v>
      </c>
      <c r="V14" s="51">
        <f t="shared" si="10"/>
        <v>1.1084337349397591</v>
      </c>
      <c r="W14" s="33">
        <v>115</v>
      </c>
      <c r="X14" s="51">
        <f t="shared" si="11"/>
        <v>0.92369477911646591</v>
      </c>
      <c r="Z14" s="33">
        <v>85</v>
      </c>
      <c r="AA14" s="73">
        <f t="shared" si="0"/>
        <v>0.68273092369477917</v>
      </c>
      <c r="AC14" s="41">
        <f>cálculos2!O14</f>
        <v>9</v>
      </c>
      <c r="AD14" s="42">
        <f t="shared" si="12"/>
        <v>0.9</v>
      </c>
      <c r="AE14" s="41">
        <f>cálculos2!P14</f>
        <v>4</v>
      </c>
      <c r="AF14" s="42">
        <f t="shared" si="13"/>
        <v>1</v>
      </c>
      <c r="AH14" s="55">
        <v>0.1</v>
      </c>
      <c r="AI14" s="33">
        <f>COUNTIF($AD$2:$AD$79,"=0,1")</f>
        <v>14</v>
      </c>
    </row>
    <row r="15" spans="1:35" x14ac:dyDescent="0.25">
      <c r="A15" s="50" t="s">
        <v>5</v>
      </c>
      <c r="B15" s="50" t="s">
        <v>19</v>
      </c>
      <c r="C15" s="34">
        <v>109</v>
      </c>
      <c r="D15" s="34">
        <f t="shared" si="1"/>
        <v>81.75</v>
      </c>
      <c r="E15" s="33">
        <v>90</v>
      </c>
      <c r="F15" s="51">
        <f t="shared" si="2"/>
        <v>1.1009174311926606</v>
      </c>
      <c r="G15" s="33">
        <v>47</v>
      </c>
      <c r="H15" s="51">
        <f t="shared" si="3"/>
        <v>0.57492354740061158</v>
      </c>
      <c r="I15" s="33">
        <v>47</v>
      </c>
      <c r="J15" s="51">
        <f t="shared" si="4"/>
        <v>0.57492354740061158</v>
      </c>
      <c r="K15" s="33">
        <v>66</v>
      </c>
      <c r="L15" s="51">
        <f t="shared" si="5"/>
        <v>0.80733944954128445</v>
      </c>
      <c r="M15" s="33">
        <v>64</v>
      </c>
      <c r="N15" s="51">
        <f t="shared" si="6"/>
        <v>0.78287461773700306</v>
      </c>
      <c r="O15" s="33">
        <v>62</v>
      </c>
      <c r="P15" s="51">
        <f t="shared" si="7"/>
        <v>0.75840978593272168</v>
      </c>
      <c r="Q15" s="33">
        <v>43</v>
      </c>
      <c r="R15" s="51">
        <f t="shared" si="8"/>
        <v>0.52599388379204892</v>
      </c>
      <c r="S15" s="33">
        <v>49</v>
      </c>
      <c r="T15" s="51">
        <f t="shared" si="9"/>
        <v>0.59938837920489296</v>
      </c>
      <c r="U15" s="33">
        <v>48</v>
      </c>
      <c r="V15" s="51">
        <f t="shared" si="10"/>
        <v>0.58715596330275233</v>
      </c>
      <c r="W15" s="33">
        <v>36</v>
      </c>
      <c r="X15" s="51">
        <f t="shared" si="11"/>
        <v>0.44036697247706424</v>
      </c>
      <c r="Z15" s="33">
        <v>81</v>
      </c>
      <c r="AA15" s="73">
        <f t="shared" si="0"/>
        <v>0.99082568807339455</v>
      </c>
      <c r="AC15" s="41">
        <f>cálculos2!O15</f>
        <v>1</v>
      </c>
      <c r="AD15" s="42">
        <f t="shared" si="12"/>
        <v>0.1</v>
      </c>
      <c r="AE15" s="41">
        <f>cálculos2!P15</f>
        <v>0</v>
      </c>
      <c r="AF15" s="42">
        <f t="shared" si="13"/>
        <v>0</v>
      </c>
      <c r="AH15" s="55">
        <v>0.2</v>
      </c>
      <c r="AI15" s="33">
        <f>COUNTIF($AD$2:$AD$79,"=0,2")</f>
        <v>10</v>
      </c>
    </row>
    <row r="16" spans="1:35" x14ac:dyDescent="0.25">
      <c r="A16" s="50" t="s">
        <v>2</v>
      </c>
      <c r="B16" s="50" t="s">
        <v>20</v>
      </c>
      <c r="C16" s="34">
        <v>203</v>
      </c>
      <c r="D16" s="34">
        <f t="shared" si="1"/>
        <v>152.25</v>
      </c>
      <c r="E16" s="33">
        <v>114</v>
      </c>
      <c r="F16" s="51">
        <f t="shared" si="2"/>
        <v>0.74876847290640391</v>
      </c>
      <c r="G16" s="33">
        <v>159</v>
      </c>
      <c r="H16" s="51">
        <f t="shared" si="3"/>
        <v>1.0443349753694582</v>
      </c>
      <c r="I16" s="33">
        <v>157</v>
      </c>
      <c r="J16" s="51">
        <f t="shared" si="4"/>
        <v>1.0311986863711002</v>
      </c>
      <c r="K16" s="33">
        <v>143</v>
      </c>
      <c r="L16" s="51">
        <f t="shared" si="5"/>
        <v>0.93924466338259438</v>
      </c>
      <c r="M16" s="33">
        <v>138</v>
      </c>
      <c r="N16" s="51">
        <f t="shared" si="6"/>
        <v>0.90640394088669951</v>
      </c>
      <c r="O16" s="33">
        <v>151</v>
      </c>
      <c r="P16" s="51">
        <f t="shared" si="7"/>
        <v>0.99178981937602628</v>
      </c>
      <c r="Q16" s="33">
        <v>153</v>
      </c>
      <c r="R16" s="51">
        <f t="shared" si="8"/>
        <v>1.0049261083743843</v>
      </c>
      <c r="S16" s="33">
        <v>163</v>
      </c>
      <c r="T16" s="51">
        <f t="shared" si="9"/>
        <v>1.0706075533661741</v>
      </c>
      <c r="U16" s="33">
        <v>172</v>
      </c>
      <c r="V16" s="51">
        <f t="shared" si="10"/>
        <v>1.1297208538587848</v>
      </c>
      <c r="W16" s="33">
        <v>153</v>
      </c>
      <c r="X16" s="51">
        <f t="shared" si="11"/>
        <v>1.0049261083743843</v>
      </c>
      <c r="Z16" s="33">
        <v>18</v>
      </c>
      <c r="AA16" s="73">
        <f t="shared" si="0"/>
        <v>0.11822660098522167</v>
      </c>
      <c r="AC16" s="41">
        <f>cálculos2!O16</f>
        <v>8</v>
      </c>
      <c r="AD16" s="42">
        <f t="shared" si="12"/>
        <v>0.8</v>
      </c>
      <c r="AE16" s="41">
        <f>cálculos2!P16</f>
        <v>3</v>
      </c>
      <c r="AF16" s="42">
        <f t="shared" si="13"/>
        <v>0.75</v>
      </c>
      <c r="AH16" s="55">
        <v>0.3</v>
      </c>
      <c r="AI16" s="33">
        <f>COUNTIF($AD$2:$AD$79,"=0,3")</f>
        <v>7</v>
      </c>
    </row>
    <row r="17" spans="1:35" x14ac:dyDescent="0.25">
      <c r="A17" s="50" t="s">
        <v>5</v>
      </c>
      <c r="B17" s="50" t="s">
        <v>21</v>
      </c>
      <c r="C17" s="34">
        <v>2550</v>
      </c>
      <c r="D17" s="34">
        <f t="shared" si="1"/>
        <v>1912.5</v>
      </c>
      <c r="E17" s="33">
        <v>2018</v>
      </c>
      <c r="F17" s="51">
        <f t="shared" si="2"/>
        <v>1.0551633986928104</v>
      </c>
      <c r="G17" s="33">
        <v>1691</v>
      </c>
      <c r="H17" s="51">
        <f t="shared" si="3"/>
        <v>0.88418300653594772</v>
      </c>
      <c r="I17" s="33">
        <v>1680</v>
      </c>
      <c r="J17" s="51">
        <f t="shared" si="4"/>
        <v>0.8784313725490196</v>
      </c>
      <c r="K17" s="33">
        <v>1776</v>
      </c>
      <c r="L17" s="51">
        <f t="shared" si="5"/>
        <v>0.92862745098039212</v>
      </c>
      <c r="M17" s="33">
        <v>1722</v>
      </c>
      <c r="N17" s="51">
        <f t="shared" si="6"/>
        <v>0.9003921568627451</v>
      </c>
      <c r="O17" s="33">
        <v>1681</v>
      </c>
      <c r="P17" s="51">
        <f t="shared" si="7"/>
        <v>0.8789542483660131</v>
      </c>
      <c r="Q17" s="33">
        <v>1427</v>
      </c>
      <c r="R17" s="51">
        <f t="shared" si="8"/>
        <v>0.74614379084967319</v>
      </c>
      <c r="S17" s="33">
        <v>1701</v>
      </c>
      <c r="T17" s="51">
        <f t="shared" si="9"/>
        <v>0.88941176470588235</v>
      </c>
      <c r="U17" s="33">
        <v>1715</v>
      </c>
      <c r="V17" s="51">
        <f t="shared" si="10"/>
        <v>0.89673202614379088</v>
      </c>
      <c r="W17" s="33">
        <v>1449</v>
      </c>
      <c r="X17" s="51">
        <f t="shared" si="11"/>
        <v>0.75764705882352945</v>
      </c>
      <c r="Z17" s="33">
        <v>1820</v>
      </c>
      <c r="AA17" s="73">
        <f t="shared" si="0"/>
        <v>0.95163398692810452</v>
      </c>
      <c r="AC17" s="41">
        <f>cálculos2!O17</f>
        <v>2</v>
      </c>
      <c r="AD17" s="42">
        <f t="shared" si="12"/>
        <v>0.2</v>
      </c>
      <c r="AE17" s="41">
        <f>cálculos2!P17</f>
        <v>0</v>
      </c>
      <c r="AF17" s="42">
        <f t="shared" si="13"/>
        <v>0</v>
      </c>
      <c r="AH17" s="55">
        <v>0.4</v>
      </c>
      <c r="AI17" s="33">
        <f>COUNTIF($AD$2:$AD$79,"=0,4")</f>
        <v>7</v>
      </c>
    </row>
    <row r="18" spans="1:35" x14ac:dyDescent="0.25">
      <c r="A18" s="50" t="s">
        <v>2</v>
      </c>
      <c r="B18" s="50" t="s">
        <v>22</v>
      </c>
      <c r="C18" s="34">
        <v>5265</v>
      </c>
      <c r="D18" s="34">
        <f t="shared" si="1"/>
        <v>3948.75</v>
      </c>
      <c r="E18" s="33">
        <v>3588</v>
      </c>
      <c r="F18" s="51">
        <f t="shared" si="2"/>
        <v>0.90864197530864199</v>
      </c>
      <c r="G18" s="33">
        <v>3194</v>
      </c>
      <c r="H18" s="51">
        <f t="shared" si="3"/>
        <v>0.80886356441912</v>
      </c>
      <c r="I18" s="33">
        <v>3187</v>
      </c>
      <c r="J18" s="51">
        <f t="shared" si="4"/>
        <v>0.80709085153529603</v>
      </c>
      <c r="K18" s="33">
        <v>3471</v>
      </c>
      <c r="L18" s="51">
        <f t="shared" si="5"/>
        <v>0.87901234567901232</v>
      </c>
      <c r="M18" s="33">
        <v>3337</v>
      </c>
      <c r="N18" s="51">
        <f t="shared" si="6"/>
        <v>0.84507755618866731</v>
      </c>
      <c r="O18" s="33">
        <v>3276</v>
      </c>
      <c r="P18" s="51">
        <f t="shared" si="7"/>
        <v>0.82962962962962961</v>
      </c>
      <c r="Q18" s="33">
        <v>2919</v>
      </c>
      <c r="R18" s="51">
        <f t="shared" si="8"/>
        <v>0.7392212725546059</v>
      </c>
      <c r="S18" s="33">
        <v>3403</v>
      </c>
      <c r="T18" s="51">
        <f t="shared" si="9"/>
        <v>0.86179170623615065</v>
      </c>
      <c r="U18" s="33">
        <v>3135</v>
      </c>
      <c r="V18" s="51">
        <f t="shared" si="10"/>
        <v>0.79392212725546063</v>
      </c>
      <c r="W18" s="33">
        <v>2743</v>
      </c>
      <c r="X18" s="51">
        <f t="shared" si="11"/>
        <v>0.69465020576131686</v>
      </c>
      <c r="Z18" s="33">
        <v>3264</v>
      </c>
      <c r="AA18" s="73">
        <f t="shared" si="0"/>
        <v>0.8265906932573599</v>
      </c>
      <c r="AC18" s="41">
        <f>cálculos2!O18</f>
        <v>1</v>
      </c>
      <c r="AD18" s="42">
        <f t="shared" si="12"/>
        <v>0.1</v>
      </c>
      <c r="AE18" s="41">
        <f>cálculos2!P18</f>
        <v>0</v>
      </c>
      <c r="AF18" s="42">
        <f t="shared" si="13"/>
        <v>0</v>
      </c>
      <c r="AH18" s="55">
        <v>0.5</v>
      </c>
      <c r="AI18" s="33">
        <f>COUNTIF($AD$2:$AD$79,"=0,5")</f>
        <v>6</v>
      </c>
    </row>
    <row r="19" spans="1:35" x14ac:dyDescent="0.25">
      <c r="A19" s="50" t="s">
        <v>5</v>
      </c>
      <c r="B19" s="50" t="s">
        <v>23</v>
      </c>
      <c r="C19" s="34">
        <v>407</v>
      </c>
      <c r="D19" s="34">
        <f t="shared" si="1"/>
        <v>305.25</v>
      </c>
      <c r="E19" s="33">
        <v>336</v>
      </c>
      <c r="F19" s="51">
        <f t="shared" si="2"/>
        <v>1.1007371007371007</v>
      </c>
      <c r="G19" s="33">
        <v>357</v>
      </c>
      <c r="H19" s="51">
        <f t="shared" si="3"/>
        <v>1.1695331695331694</v>
      </c>
      <c r="I19" s="33">
        <v>355</v>
      </c>
      <c r="J19" s="51">
        <f t="shared" si="4"/>
        <v>1.1629811629811631</v>
      </c>
      <c r="K19" s="33">
        <v>346</v>
      </c>
      <c r="L19" s="51">
        <f t="shared" si="5"/>
        <v>1.1334971334971335</v>
      </c>
      <c r="M19" s="33">
        <v>342</v>
      </c>
      <c r="N19" s="51">
        <f t="shared" si="6"/>
        <v>1.1203931203931203</v>
      </c>
      <c r="O19" s="33">
        <v>329</v>
      </c>
      <c r="P19" s="51">
        <f t="shared" si="7"/>
        <v>1.0778050778050778</v>
      </c>
      <c r="Q19" s="33">
        <v>333</v>
      </c>
      <c r="R19" s="51">
        <f t="shared" si="8"/>
        <v>1.0909090909090908</v>
      </c>
      <c r="S19" s="33">
        <v>337</v>
      </c>
      <c r="T19" s="51">
        <f t="shared" si="9"/>
        <v>1.104013104013104</v>
      </c>
      <c r="U19" s="33">
        <v>359</v>
      </c>
      <c r="V19" s="51">
        <f t="shared" si="10"/>
        <v>1.176085176085176</v>
      </c>
      <c r="W19" s="33">
        <v>330</v>
      </c>
      <c r="X19" s="51">
        <f t="shared" si="11"/>
        <v>1.0810810810810811</v>
      </c>
      <c r="Z19" s="33">
        <v>320</v>
      </c>
      <c r="AA19" s="73">
        <f t="shared" si="0"/>
        <v>1.0483210483210483</v>
      </c>
      <c r="AC19" s="41">
        <f>cálculos2!O19</f>
        <v>10</v>
      </c>
      <c r="AD19" s="42">
        <f t="shared" si="12"/>
        <v>1</v>
      </c>
      <c r="AE19" s="41">
        <f>cálculos2!P19</f>
        <v>4</v>
      </c>
      <c r="AF19" s="42">
        <f t="shared" si="13"/>
        <v>1</v>
      </c>
      <c r="AH19" s="55">
        <v>0.6</v>
      </c>
      <c r="AI19" s="33">
        <f>COUNTIF($AD$2:$AD$79,"=0,6")</f>
        <v>5</v>
      </c>
    </row>
    <row r="20" spans="1:35" x14ac:dyDescent="0.25">
      <c r="A20" s="50" t="s">
        <v>4</v>
      </c>
      <c r="B20" s="50" t="s">
        <v>24</v>
      </c>
      <c r="C20" s="34">
        <v>1491</v>
      </c>
      <c r="D20" s="34">
        <f t="shared" si="1"/>
        <v>1118.25</v>
      </c>
      <c r="E20" s="33">
        <v>1149</v>
      </c>
      <c r="F20" s="51">
        <f t="shared" si="2"/>
        <v>1.0274983232729711</v>
      </c>
      <c r="G20" s="33">
        <v>913</v>
      </c>
      <c r="H20" s="51">
        <f t="shared" si="3"/>
        <v>0.81645428124301367</v>
      </c>
      <c r="I20" s="33">
        <v>912</v>
      </c>
      <c r="J20" s="51">
        <f t="shared" si="4"/>
        <v>0.81556002682763251</v>
      </c>
      <c r="K20" s="33">
        <v>962</v>
      </c>
      <c r="L20" s="51">
        <f t="shared" si="5"/>
        <v>0.86027274759669126</v>
      </c>
      <c r="M20" s="33">
        <v>974</v>
      </c>
      <c r="N20" s="51">
        <f t="shared" si="6"/>
        <v>0.87100380058126536</v>
      </c>
      <c r="O20" s="33">
        <v>928</v>
      </c>
      <c r="P20" s="51">
        <f t="shared" si="7"/>
        <v>0.82986809747373125</v>
      </c>
      <c r="Q20" s="33">
        <v>827</v>
      </c>
      <c r="R20" s="51">
        <f t="shared" si="8"/>
        <v>0.73954840152023249</v>
      </c>
      <c r="S20" s="33">
        <v>873</v>
      </c>
      <c r="T20" s="51">
        <f t="shared" si="9"/>
        <v>0.78068410462776661</v>
      </c>
      <c r="U20" s="33">
        <v>870</v>
      </c>
      <c r="V20" s="51">
        <f t="shared" si="10"/>
        <v>0.77800134138162302</v>
      </c>
      <c r="W20" s="33">
        <v>762</v>
      </c>
      <c r="X20" s="51">
        <f t="shared" si="11"/>
        <v>0.68142186452045606</v>
      </c>
      <c r="Z20" s="33">
        <v>800</v>
      </c>
      <c r="AA20" s="73">
        <f t="shared" si="0"/>
        <v>0.7154035323049408</v>
      </c>
      <c r="AC20" s="41">
        <f>cálculos2!O20</f>
        <v>1</v>
      </c>
      <c r="AD20" s="42">
        <f t="shared" si="12"/>
        <v>0.1</v>
      </c>
      <c r="AE20" s="41">
        <f>cálculos2!P20</f>
        <v>0</v>
      </c>
      <c r="AF20" s="42">
        <f t="shared" si="13"/>
        <v>0</v>
      </c>
      <c r="AH20" s="55">
        <v>0.7</v>
      </c>
      <c r="AI20" s="33">
        <f>COUNTIF($AD$2:$AD$79,"=0,7")</f>
        <v>1</v>
      </c>
    </row>
    <row r="21" spans="1:35" x14ac:dyDescent="0.25">
      <c r="A21" s="50" t="s">
        <v>3</v>
      </c>
      <c r="B21" s="50" t="s">
        <v>25</v>
      </c>
      <c r="C21" s="34">
        <v>390</v>
      </c>
      <c r="D21" s="34">
        <f t="shared" si="1"/>
        <v>292.5</v>
      </c>
      <c r="E21" s="33">
        <v>264</v>
      </c>
      <c r="F21" s="51">
        <f t="shared" si="2"/>
        <v>0.90256410256410258</v>
      </c>
      <c r="G21" s="33">
        <v>304</v>
      </c>
      <c r="H21" s="51">
        <f t="shared" si="3"/>
        <v>1.0393162393162394</v>
      </c>
      <c r="I21" s="33">
        <v>302</v>
      </c>
      <c r="J21" s="51">
        <f t="shared" si="4"/>
        <v>1.0324786324786326</v>
      </c>
      <c r="K21" s="33">
        <v>296</v>
      </c>
      <c r="L21" s="51">
        <f t="shared" si="5"/>
        <v>1.0119658119658119</v>
      </c>
      <c r="M21" s="33">
        <v>282</v>
      </c>
      <c r="N21" s="51">
        <f t="shared" si="6"/>
        <v>0.96410256410256412</v>
      </c>
      <c r="O21" s="33">
        <v>303</v>
      </c>
      <c r="P21" s="51">
        <f t="shared" si="7"/>
        <v>1.035897435897436</v>
      </c>
      <c r="Q21" s="33">
        <v>270</v>
      </c>
      <c r="R21" s="51">
        <f t="shared" si="8"/>
        <v>0.92307692307692313</v>
      </c>
      <c r="S21" s="33">
        <v>307</v>
      </c>
      <c r="T21" s="51">
        <f t="shared" si="9"/>
        <v>1.0495726495726496</v>
      </c>
      <c r="U21" s="33">
        <v>320</v>
      </c>
      <c r="V21" s="51">
        <f t="shared" si="10"/>
        <v>1.0940170940170941</v>
      </c>
      <c r="W21" s="33">
        <v>304</v>
      </c>
      <c r="X21" s="51">
        <f t="shared" si="11"/>
        <v>1.0393162393162394</v>
      </c>
      <c r="Z21" s="33">
        <v>258</v>
      </c>
      <c r="AA21" s="73">
        <f t="shared" si="0"/>
        <v>0.88205128205128203</v>
      </c>
      <c r="AC21" s="41">
        <f>cálculos2!O21</f>
        <v>9</v>
      </c>
      <c r="AD21" s="42">
        <f t="shared" si="12"/>
        <v>0.9</v>
      </c>
      <c r="AE21" s="41">
        <f>cálculos2!P21</f>
        <v>4</v>
      </c>
      <c r="AF21" s="42">
        <f t="shared" si="13"/>
        <v>1</v>
      </c>
      <c r="AH21" s="55">
        <v>0.8</v>
      </c>
      <c r="AI21" s="33">
        <f>COUNTIF($AD$2:$AD$79,"=0,8")</f>
        <v>4</v>
      </c>
    </row>
    <row r="22" spans="1:35" x14ac:dyDescent="0.25">
      <c r="A22" s="50" t="s">
        <v>2</v>
      </c>
      <c r="B22" s="50" t="s">
        <v>26</v>
      </c>
      <c r="C22" s="34">
        <v>178</v>
      </c>
      <c r="D22" s="34">
        <f t="shared" si="1"/>
        <v>133.5</v>
      </c>
      <c r="E22" s="33">
        <v>113</v>
      </c>
      <c r="F22" s="51">
        <f t="shared" si="2"/>
        <v>0.84644194756554303</v>
      </c>
      <c r="G22" s="33">
        <v>83</v>
      </c>
      <c r="H22" s="51">
        <f t="shared" si="3"/>
        <v>0.62172284644194753</v>
      </c>
      <c r="I22" s="33">
        <v>84</v>
      </c>
      <c r="J22" s="51">
        <f t="shared" si="4"/>
        <v>0.6292134831460674</v>
      </c>
      <c r="K22" s="33">
        <v>95</v>
      </c>
      <c r="L22" s="51">
        <f t="shared" si="5"/>
        <v>0.71161048689138573</v>
      </c>
      <c r="M22" s="33">
        <v>98</v>
      </c>
      <c r="N22" s="51">
        <f t="shared" si="6"/>
        <v>0.73408239700374533</v>
      </c>
      <c r="O22" s="33">
        <v>94</v>
      </c>
      <c r="P22" s="51">
        <f t="shared" si="7"/>
        <v>0.70411985018726597</v>
      </c>
      <c r="Q22" s="33">
        <v>93</v>
      </c>
      <c r="R22" s="51">
        <f t="shared" si="8"/>
        <v>0.6966292134831461</v>
      </c>
      <c r="S22" s="33">
        <v>106</v>
      </c>
      <c r="T22" s="51">
        <f t="shared" si="9"/>
        <v>0.79400749063670417</v>
      </c>
      <c r="U22" s="33">
        <v>97</v>
      </c>
      <c r="V22" s="51">
        <f t="shared" si="10"/>
        <v>0.72659176029962547</v>
      </c>
      <c r="W22" s="33">
        <v>102</v>
      </c>
      <c r="X22" s="51">
        <f t="shared" si="11"/>
        <v>0.7640449438202247</v>
      </c>
      <c r="Z22" s="33">
        <v>95</v>
      </c>
      <c r="AA22" s="73">
        <f t="shared" si="0"/>
        <v>0.71161048689138573</v>
      </c>
      <c r="AC22" s="41">
        <f>cálculos2!O22</f>
        <v>0</v>
      </c>
      <c r="AD22" s="42">
        <f t="shared" si="12"/>
        <v>0</v>
      </c>
      <c r="AE22" s="41">
        <f>cálculos2!P22</f>
        <v>0</v>
      </c>
      <c r="AF22" s="42">
        <f t="shared" si="13"/>
        <v>0</v>
      </c>
      <c r="AH22" s="55">
        <v>0.9</v>
      </c>
      <c r="AI22" s="33">
        <f>COUNTIF($AD$2:$AD$79,"=0,9")</f>
        <v>9</v>
      </c>
    </row>
    <row r="23" spans="1:35" x14ac:dyDescent="0.25">
      <c r="A23" s="50" t="s">
        <v>5</v>
      </c>
      <c r="B23" s="50" t="s">
        <v>27</v>
      </c>
      <c r="C23" s="34">
        <v>59</v>
      </c>
      <c r="D23" s="34">
        <f t="shared" si="1"/>
        <v>44.25</v>
      </c>
      <c r="E23" s="33">
        <v>48</v>
      </c>
      <c r="F23" s="51">
        <f t="shared" si="2"/>
        <v>1.0847457627118644</v>
      </c>
      <c r="G23" s="33">
        <v>51</v>
      </c>
      <c r="H23" s="51">
        <f t="shared" si="3"/>
        <v>1.152542372881356</v>
      </c>
      <c r="I23" s="33">
        <v>51</v>
      </c>
      <c r="J23" s="51">
        <f t="shared" si="4"/>
        <v>1.152542372881356</v>
      </c>
      <c r="K23" s="33">
        <v>49</v>
      </c>
      <c r="L23" s="51">
        <f t="shared" si="5"/>
        <v>1.1073446327683616</v>
      </c>
      <c r="M23" s="33">
        <v>47</v>
      </c>
      <c r="N23" s="51">
        <f t="shared" si="6"/>
        <v>1.0621468926553672</v>
      </c>
      <c r="O23" s="33">
        <v>49</v>
      </c>
      <c r="P23" s="51">
        <f t="shared" si="7"/>
        <v>1.1073446327683616</v>
      </c>
      <c r="Q23" s="33">
        <v>40</v>
      </c>
      <c r="R23" s="51">
        <f t="shared" si="8"/>
        <v>0.903954802259887</v>
      </c>
      <c r="S23" s="33">
        <v>46</v>
      </c>
      <c r="T23" s="51">
        <f t="shared" si="9"/>
        <v>1.03954802259887</v>
      </c>
      <c r="U23" s="33">
        <v>50</v>
      </c>
      <c r="V23" s="51">
        <f t="shared" si="10"/>
        <v>1.1299435028248588</v>
      </c>
      <c r="W23" s="33">
        <v>45</v>
      </c>
      <c r="X23" s="51">
        <f t="shared" si="11"/>
        <v>1.0169491525423728</v>
      </c>
      <c r="Z23" s="33">
        <v>40</v>
      </c>
      <c r="AA23" s="73">
        <f t="shared" si="0"/>
        <v>0.903954802259887</v>
      </c>
      <c r="AC23" s="41">
        <f>cálculos2!O23</f>
        <v>9</v>
      </c>
      <c r="AD23" s="42">
        <f t="shared" si="12"/>
        <v>0.9</v>
      </c>
      <c r="AE23" s="41">
        <f>cálculos2!P23</f>
        <v>4</v>
      </c>
      <c r="AF23" s="42">
        <f t="shared" si="13"/>
        <v>1</v>
      </c>
      <c r="AH23" s="55">
        <v>1</v>
      </c>
      <c r="AI23" s="33">
        <f>COUNTIF($AD$2:$AD$79,"=1,0")</f>
        <v>7</v>
      </c>
    </row>
    <row r="24" spans="1:35" x14ac:dyDescent="0.25">
      <c r="A24" s="50" t="s">
        <v>2</v>
      </c>
      <c r="B24" s="50" t="s">
        <v>28</v>
      </c>
      <c r="C24" s="34">
        <v>443</v>
      </c>
      <c r="D24" s="34">
        <f t="shared" si="1"/>
        <v>332.25</v>
      </c>
      <c r="E24" s="33">
        <v>288</v>
      </c>
      <c r="F24" s="51">
        <f t="shared" si="2"/>
        <v>0.86681715575620766</v>
      </c>
      <c r="G24" s="33">
        <v>318</v>
      </c>
      <c r="H24" s="51">
        <f t="shared" si="3"/>
        <v>0.95711060948081261</v>
      </c>
      <c r="I24" s="33">
        <v>318</v>
      </c>
      <c r="J24" s="51">
        <f t="shared" si="4"/>
        <v>0.95711060948081261</v>
      </c>
      <c r="K24" s="33">
        <v>329</v>
      </c>
      <c r="L24" s="51">
        <f t="shared" si="5"/>
        <v>0.9902182091798345</v>
      </c>
      <c r="M24" s="33">
        <v>325</v>
      </c>
      <c r="N24" s="51">
        <f t="shared" si="6"/>
        <v>0.97817908201655379</v>
      </c>
      <c r="O24" s="33">
        <v>314</v>
      </c>
      <c r="P24" s="51">
        <f t="shared" si="7"/>
        <v>0.94507148231753202</v>
      </c>
      <c r="Q24" s="33">
        <v>304</v>
      </c>
      <c r="R24" s="51">
        <f t="shared" si="8"/>
        <v>0.91497366440933037</v>
      </c>
      <c r="S24" s="33">
        <v>301</v>
      </c>
      <c r="T24" s="51">
        <f t="shared" si="9"/>
        <v>0.90594431903686978</v>
      </c>
      <c r="U24" s="33">
        <v>301</v>
      </c>
      <c r="V24" s="51">
        <f t="shared" si="10"/>
        <v>0.90594431903686978</v>
      </c>
      <c r="W24" s="33">
        <v>280</v>
      </c>
      <c r="X24" s="51">
        <f t="shared" si="11"/>
        <v>0.84273890142964636</v>
      </c>
      <c r="Z24" s="33">
        <v>233</v>
      </c>
      <c r="AA24" s="73">
        <f t="shared" si="0"/>
        <v>0.70127915726109857</v>
      </c>
      <c r="AC24" s="41">
        <f>cálculos2!O24</f>
        <v>4</v>
      </c>
      <c r="AD24" s="42">
        <f t="shared" si="12"/>
        <v>0.4</v>
      </c>
      <c r="AE24" s="41">
        <f>cálculos2!P24</f>
        <v>3</v>
      </c>
      <c r="AF24" s="42">
        <f t="shared" si="13"/>
        <v>0.75</v>
      </c>
    </row>
    <row r="25" spans="1:35" x14ac:dyDescent="0.25">
      <c r="A25" s="50" t="s">
        <v>5</v>
      </c>
      <c r="B25" s="50" t="s">
        <v>29</v>
      </c>
      <c r="C25" s="34">
        <v>86</v>
      </c>
      <c r="D25" s="34">
        <f t="shared" si="1"/>
        <v>64.5</v>
      </c>
      <c r="E25" s="33">
        <v>53</v>
      </c>
      <c r="F25" s="51">
        <f t="shared" si="2"/>
        <v>0.82170542635658916</v>
      </c>
      <c r="G25" s="33">
        <v>59</v>
      </c>
      <c r="H25" s="51">
        <f t="shared" si="3"/>
        <v>0.9147286821705426</v>
      </c>
      <c r="I25" s="33">
        <v>59</v>
      </c>
      <c r="J25" s="51">
        <f t="shared" si="4"/>
        <v>0.9147286821705426</v>
      </c>
      <c r="K25" s="33">
        <v>67</v>
      </c>
      <c r="L25" s="51">
        <f t="shared" si="5"/>
        <v>1.0387596899224807</v>
      </c>
      <c r="M25" s="33">
        <v>67</v>
      </c>
      <c r="N25" s="51">
        <f t="shared" si="6"/>
        <v>1.0387596899224807</v>
      </c>
      <c r="O25" s="33">
        <v>65</v>
      </c>
      <c r="P25" s="51">
        <f t="shared" si="7"/>
        <v>1.0077519379844961</v>
      </c>
      <c r="Q25" s="33">
        <v>45</v>
      </c>
      <c r="R25" s="51">
        <f t="shared" si="8"/>
        <v>0.69767441860465118</v>
      </c>
      <c r="S25" s="33">
        <v>48</v>
      </c>
      <c r="T25" s="51">
        <f t="shared" si="9"/>
        <v>0.7441860465116279</v>
      </c>
      <c r="U25" s="33">
        <v>56</v>
      </c>
      <c r="V25" s="51">
        <f t="shared" si="10"/>
        <v>0.86821705426356588</v>
      </c>
      <c r="W25" s="33">
        <v>49</v>
      </c>
      <c r="X25" s="51">
        <f t="shared" si="11"/>
        <v>0.75968992248062017</v>
      </c>
      <c r="Z25" s="33">
        <v>44</v>
      </c>
      <c r="AA25" s="73">
        <f t="shared" si="0"/>
        <v>0.68217054263565891</v>
      </c>
      <c r="AC25" s="41">
        <f>cálculos2!O25</f>
        <v>3</v>
      </c>
      <c r="AD25" s="42">
        <f t="shared" si="12"/>
        <v>0.30000000000000004</v>
      </c>
      <c r="AE25" s="41">
        <f>cálculos2!P25</f>
        <v>1</v>
      </c>
      <c r="AF25" s="42">
        <f t="shared" si="13"/>
        <v>0.25</v>
      </c>
    </row>
    <row r="26" spans="1:35" x14ac:dyDescent="0.25">
      <c r="A26" s="50" t="s">
        <v>3</v>
      </c>
      <c r="B26" s="50" t="s">
        <v>30</v>
      </c>
      <c r="C26" s="34">
        <v>259</v>
      </c>
      <c r="D26" s="34">
        <f t="shared" si="1"/>
        <v>194.25</v>
      </c>
      <c r="E26" s="33">
        <v>191</v>
      </c>
      <c r="F26" s="51">
        <f t="shared" si="2"/>
        <v>0.98326898326898327</v>
      </c>
      <c r="G26" s="33">
        <v>191</v>
      </c>
      <c r="H26" s="51">
        <f t="shared" si="3"/>
        <v>0.98326898326898327</v>
      </c>
      <c r="I26" s="33">
        <v>191</v>
      </c>
      <c r="J26" s="51">
        <f t="shared" si="4"/>
        <v>0.98326898326898327</v>
      </c>
      <c r="K26" s="33">
        <v>195</v>
      </c>
      <c r="L26" s="51">
        <f t="shared" si="5"/>
        <v>1.0038610038610039</v>
      </c>
      <c r="M26" s="33">
        <v>188</v>
      </c>
      <c r="N26" s="51">
        <f t="shared" si="6"/>
        <v>0.96782496782496785</v>
      </c>
      <c r="O26" s="33">
        <v>191</v>
      </c>
      <c r="P26" s="51">
        <f t="shared" si="7"/>
        <v>0.98326898326898327</v>
      </c>
      <c r="Q26" s="33">
        <v>172</v>
      </c>
      <c r="R26" s="51">
        <f t="shared" si="8"/>
        <v>0.8854568854568855</v>
      </c>
      <c r="S26" s="33">
        <v>163</v>
      </c>
      <c r="T26" s="51">
        <f t="shared" si="9"/>
        <v>0.83912483912483915</v>
      </c>
      <c r="U26" s="33">
        <v>180</v>
      </c>
      <c r="V26" s="51">
        <f t="shared" si="10"/>
        <v>0.92664092664092668</v>
      </c>
      <c r="W26" s="33">
        <v>159</v>
      </c>
      <c r="X26" s="51">
        <f t="shared" si="11"/>
        <v>0.81853281853281856</v>
      </c>
      <c r="Z26" s="33">
        <v>114</v>
      </c>
      <c r="AA26" s="73">
        <f t="shared" si="0"/>
        <v>0.58687258687258692</v>
      </c>
      <c r="AC26" s="41">
        <f>cálculos2!O26</f>
        <v>6</v>
      </c>
      <c r="AD26" s="42">
        <f t="shared" si="12"/>
        <v>0.60000000000000009</v>
      </c>
      <c r="AE26" s="41">
        <f>cálculos2!P26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271</v>
      </c>
      <c r="D27" s="34">
        <f t="shared" si="1"/>
        <v>203.25</v>
      </c>
      <c r="E27" s="33">
        <v>150</v>
      </c>
      <c r="F27" s="51">
        <f t="shared" si="2"/>
        <v>0.73800738007380073</v>
      </c>
      <c r="G27" s="33">
        <v>148</v>
      </c>
      <c r="H27" s="51">
        <f t="shared" si="3"/>
        <v>0.72816728167281675</v>
      </c>
      <c r="I27" s="33">
        <v>152</v>
      </c>
      <c r="J27" s="51">
        <f t="shared" si="4"/>
        <v>0.74784747847478472</v>
      </c>
      <c r="K27" s="33">
        <v>157</v>
      </c>
      <c r="L27" s="51">
        <f t="shared" si="5"/>
        <v>0.77244772447724475</v>
      </c>
      <c r="M27" s="33">
        <v>154</v>
      </c>
      <c r="N27" s="51">
        <f t="shared" si="6"/>
        <v>0.75768757687576871</v>
      </c>
      <c r="O27" s="33">
        <v>156</v>
      </c>
      <c r="P27" s="51">
        <f t="shared" si="7"/>
        <v>0.76752767527675281</v>
      </c>
      <c r="Q27" s="33">
        <v>133</v>
      </c>
      <c r="R27" s="51">
        <f t="shared" si="8"/>
        <v>0.65436654366543667</v>
      </c>
      <c r="S27" s="33">
        <v>142</v>
      </c>
      <c r="T27" s="51">
        <f t="shared" si="9"/>
        <v>0.69864698646986467</v>
      </c>
      <c r="U27" s="33">
        <v>167</v>
      </c>
      <c r="V27" s="51">
        <f t="shared" si="10"/>
        <v>0.82164821648216479</v>
      </c>
      <c r="W27" s="33">
        <v>145</v>
      </c>
      <c r="X27" s="51">
        <f t="shared" si="11"/>
        <v>0.71340713407134071</v>
      </c>
      <c r="Z27" s="33">
        <v>129</v>
      </c>
      <c r="AA27" s="73">
        <f t="shared" si="0"/>
        <v>0.63468634686346859</v>
      </c>
      <c r="AC27" s="41">
        <f>cálculos2!O27</f>
        <v>0</v>
      </c>
      <c r="AD27" s="42">
        <f t="shared" si="12"/>
        <v>0</v>
      </c>
      <c r="AE27" s="41">
        <f>cálculos2!P27</f>
        <v>0</v>
      </c>
      <c r="AF27" s="42">
        <f t="shared" si="13"/>
        <v>0</v>
      </c>
    </row>
    <row r="28" spans="1:35" x14ac:dyDescent="0.25">
      <c r="A28" s="50" t="s">
        <v>4</v>
      </c>
      <c r="B28" s="50" t="s">
        <v>32</v>
      </c>
      <c r="C28" s="34">
        <v>128</v>
      </c>
      <c r="D28" s="34">
        <f t="shared" si="1"/>
        <v>96</v>
      </c>
      <c r="E28" s="33">
        <v>93</v>
      </c>
      <c r="F28" s="51">
        <f t="shared" si="2"/>
        <v>0.96875</v>
      </c>
      <c r="G28" s="33">
        <v>92</v>
      </c>
      <c r="H28" s="51">
        <f t="shared" si="3"/>
        <v>0.95833333333333337</v>
      </c>
      <c r="I28" s="33">
        <v>91</v>
      </c>
      <c r="J28" s="51">
        <f t="shared" si="4"/>
        <v>0.94791666666666663</v>
      </c>
      <c r="K28" s="33">
        <v>94</v>
      </c>
      <c r="L28" s="51">
        <f t="shared" si="5"/>
        <v>0.97916666666666663</v>
      </c>
      <c r="M28" s="33">
        <v>95</v>
      </c>
      <c r="N28" s="51">
        <f t="shared" si="6"/>
        <v>0.98958333333333337</v>
      </c>
      <c r="O28" s="33">
        <v>92</v>
      </c>
      <c r="P28" s="51">
        <f t="shared" si="7"/>
        <v>0.95833333333333337</v>
      </c>
      <c r="Q28" s="33">
        <v>96</v>
      </c>
      <c r="R28" s="51">
        <f t="shared" si="8"/>
        <v>1</v>
      </c>
      <c r="S28" s="33">
        <v>118</v>
      </c>
      <c r="T28" s="51">
        <f t="shared" si="9"/>
        <v>1.2291666666666667</v>
      </c>
      <c r="U28" s="33">
        <v>119</v>
      </c>
      <c r="V28" s="51">
        <f t="shared" si="10"/>
        <v>1.2395833333333333</v>
      </c>
      <c r="W28" s="33">
        <v>107</v>
      </c>
      <c r="X28" s="51">
        <f t="shared" si="11"/>
        <v>1.1145833333333333</v>
      </c>
      <c r="Z28" s="33">
        <v>58</v>
      </c>
      <c r="AA28" s="73">
        <f t="shared" si="0"/>
        <v>0.60416666666666663</v>
      </c>
      <c r="AC28" s="41">
        <f>cálculos2!O28</f>
        <v>9</v>
      </c>
      <c r="AD28" s="42">
        <f t="shared" si="12"/>
        <v>0.9</v>
      </c>
      <c r="AE28" s="41">
        <f>cálculos2!P28</f>
        <v>3</v>
      </c>
      <c r="AF28" s="42">
        <f t="shared" si="13"/>
        <v>0.75</v>
      </c>
    </row>
    <row r="29" spans="1:35" x14ac:dyDescent="0.25">
      <c r="A29" s="50" t="s">
        <v>5</v>
      </c>
      <c r="B29" s="50" t="s">
        <v>33</v>
      </c>
      <c r="C29" s="34">
        <v>429</v>
      </c>
      <c r="D29" s="34">
        <f t="shared" si="1"/>
        <v>321.75</v>
      </c>
      <c r="E29" s="33">
        <v>251</v>
      </c>
      <c r="F29" s="51">
        <f t="shared" si="2"/>
        <v>0.78010878010878015</v>
      </c>
      <c r="G29" s="33">
        <v>297</v>
      </c>
      <c r="H29" s="51">
        <f t="shared" si="3"/>
        <v>0.92307692307692313</v>
      </c>
      <c r="I29" s="33">
        <v>296</v>
      </c>
      <c r="J29" s="51">
        <f t="shared" si="4"/>
        <v>0.91996891996891994</v>
      </c>
      <c r="K29" s="33">
        <v>314</v>
      </c>
      <c r="L29" s="51">
        <f t="shared" si="5"/>
        <v>0.97591297591297588</v>
      </c>
      <c r="M29" s="33">
        <v>305</v>
      </c>
      <c r="N29" s="51">
        <f t="shared" si="6"/>
        <v>0.94794094794094796</v>
      </c>
      <c r="O29" s="33">
        <v>310</v>
      </c>
      <c r="P29" s="51">
        <f t="shared" si="7"/>
        <v>0.96348096348096346</v>
      </c>
      <c r="Q29" s="33">
        <v>265</v>
      </c>
      <c r="R29" s="51">
        <f t="shared" si="8"/>
        <v>0.82362082362082367</v>
      </c>
      <c r="S29" s="33">
        <v>247</v>
      </c>
      <c r="T29" s="51">
        <f t="shared" si="9"/>
        <v>0.76767676767676762</v>
      </c>
      <c r="U29" s="33">
        <v>270</v>
      </c>
      <c r="V29" s="51">
        <f t="shared" si="10"/>
        <v>0.83916083916083917</v>
      </c>
      <c r="W29" s="33">
        <v>232</v>
      </c>
      <c r="X29" s="51">
        <f t="shared" si="11"/>
        <v>0.72105672105672103</v>
      </c>
      <c r="Z29" s="33">
        <v>235</v>
      </c>
      <c r="AA29" s="73">
        <f t="shared" si="0"/>
        <v>0.73038073038073037</v>
      </c>
      <c r="AC29" s="41">
        <f>cálculos2!O29</f>
        <v>3</v>
      </c>
      <c r="AD29" s="42">
        <f t="shared" si="12"/>
        <v>0.30000000000000004</v>
      </c>
      <c r="AE29" s="41">
        <f>cálculos2!P29</f>
        <v>1</v>
      </c>
      <c r="AF29" s="42">
        <f t="shared" si="13"/>
        <v>0.25</v>
      </c>
    </row>
    <row r="30" spans="1:35" x14ac:dyDescent="0.25">
      <c r="A30" s="50" t="s">
        <v>2</v>
      </c>
      <c r="B30" s="50" t="s">
        <v>34</v>
      </c>
      <c r="C30" s="34">
        <v>1820</v>
      </c>
      <c r="D30" s="34">
        <f t="shared" si="1"/>
        <v>1365</v>
      </c>
      <c r="E30" s="33">
        <v>1298</v>
      </c>
      <c r="F30" s="51">
        <f t="shared" si="2"/>
        <v>0.95091575091575087</v>
      </c>
      <c r="G30" s="33">
        <v>1097</v>
      </c>
      <c r="H30" s="51">
        <f t="shared" si="3"/>
        <v>0.80366300366300369</v>
      </c>
      <c r="I30" s="33">
        <v>1098</v>
      </c>
      <c r="J30" s="51">
        <f t="shared" si="4"/>
        <v>0.80439560439560442</v>
      </c>
      <c r="K30" s="33">
        <v>1215</v>
      </c>
      <c r="L30" s="51">
        <f t="shared" si="5"/>
        <v>0.89010989010989006</v>
      </c>
      <c r="M30" s="33">
        <v>1184</v>
      </c>
      <c r="N30" s="51">
        <f t="shared" si="6"/>
        <v>0.86739926739926743</v>
      </c>
      <c r="O30" s="33">
        <v>1080</v>
      </c>
      <c r="P30" s="51">
        <f t="shared" si="7"/>
        <v>0.79120879120879117</v>
      </c>
      <c r="Q30" s="33">
        <v>870</v>
      </c>
      <c r="R30" s="51">
        <f t="shared" si="8"/>
        <v>0.63736263736263732</v>
      </c>
      <c r="S30" s="33">
        <v>1150</v>
      </c>
      <c r="T30" s="51">
        <f t="shared" si="9"/>
        <v>0.8424908424908425</v>
      </c>
      <c r="U30" s="33">
        <v>1146</v>
      </c>
      <c r="V30" s="51">
        <f t="shared" si="10"/>
        <v>0.83956043956043958</v>
      </c>
      <c r="W30" s="33">
        <v>1025</v>
      </c>
      <c r="X30" s="51">
        <f t="shared" si="11"/>
        <v>0.75091575091575091</v>
      </c>
      <c r="Z30" s="33">
        <v>266</v>
      </c>
      <c r="AA30" s="73">
        <f t="shared" si="0"/>
        <v>0.19487179487179487</v>
      </c>
      <c r="AC30" s="41">
        <f>cálculos2!O30</f>
        <v>1</v>
      </c>
      <c r="AD30" s="42">
        <f t="shared" si="12"/>
        <v>0.1</v>
      </c>
      <c r="AE30" s="41">
        <f>cálculos2!P30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368</v>
      </c>
      <c r="D31" s="34">
        <f t="shared" si="1"/>
        <v>276</v>
      </c>
      <c r="E31" s="33">
        <v>244</v>
      </c>
      <c r="F31" s="51">
        <f t="shared" si="2"/>
        <v>0.88405797101449279</v>
      </c>
      <c r="G31" s="33">
        <v>286</v>
      </c>
      <c r="H31" s="51">
        <f t="shared" si="3"/>
        <v>1.036231884057971</v>
      </c>
      <c r="I31" s="33">
        <v>282</v>
      </c>
      <c r="J31" s="51">
        <f t="shared" si="4"/>
        <v>1.0217391304347827</v>
      </c>
      <c r="K31" s="33">
        <v>298</v>
      </c>
      <c r="L31" s="51">
        <f t="shared" si="5"/>
        <v>1.0797101449275361</v>
      </c>
      <c r="M31" s="33">
        <v>292</v>
      </c>
      <c r="N31" s="51">
        <f t="shared" si="6"/>
        <v>1.0579710144927537</v>
      </c>
      <c r="O31" s="33">
        <v>287</v>
      </c>
      <c r="P31" s="51">
        <f t="shared" si="7"/>
        <v>1.0398550724637681</v>
      </c>
      <c r="Q31" s="33">
        <v>268</v>
      </c>
      <c r="R31" s="51">
        <f t="shared" si="8"/>
        <v>0.97101449275362317</v>
      </c>
      <c r="S31" s="33">
        <v>277</v>
      </c>
      <c r="T31" s="51">
        <f t="shared" si="9"/>
        <v>1.0036231884057971</v>
      </c>
      <c r="U31" s="33">
        <v>295</v>
      </c>
      <c r="V31" s="51">
        <f t="shared" si="10"/>
        <v>1.068840579710145</v>
      </c>
      <c r="W31" s="33">
        <v>276</v>
      </c>
      <c r="X31" s="51">
        <f t="shared" si="11"/>
        <v>1</v>
      </c>
      <c r="Z31" s="33">
        <v>82</v>
      </c>
      <c r="AA31" s="73">
        <f t="shared" si="0"/>
        <v>0.29710144927536231</v>
      </c>
      <c r="AC31" s="41">
        <f>cálculos2!O31</f>
        <v>9</v>
      </c>
      <c r="AD31" s="42">
        <f t="shared" si="12"/>
        <v>0.9</v>
      </c>
      <c r="AE31" s="41">
        <f>cálculos2!P31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147</v>
      </c>
      <c r="D32" s="34">
        <f t="shared" si="1"/>
        <v>110.25</v>
      </c>
      <c r="E32" s="33">
        <v>106</v>
      </c>
      <c r="F32" s="51">
        <f t="shared" si="2"/>
        <v>0.96145124716553287</v>
      </c>
      <c r="G32" s="33">
        <v>88</v>
      </c>
      <c r="H32" s="51">
        <f t="shared" si="3"/>
        <v>0.79818594104308394</v>
      </c>
      <c r="I32" s="33">
        <v>88</v>
      </c>
      <c r="J32" s="51">
        <f t="shared" si="4"/>
        <v>0.79818594104308394</v>
      </c>
      <c r="K32" s="33">
        <v>90</v>
      </c>
      <c r="L32" s="51">
        <f t="shared" si="5"/>
        <v>0.81632653061224492</v>
      </c>
      <c r="M32" s="33">
        <v>89</v>
      </c>
      <c r="N32" s="51">
        <f t="shared" si="6"/>
        <v>0.80725623582766437</v>
      </c>
      <c r="O32" s="33">
        <v>95</v>
      </c>
      <c r="P32" s="51">
        <f t="shared" si="7"/>
        <v>0.86167800453514742</v>
      </c>
      <c r="Q32" s="33">
        <v>82</v>
      </c>
      <c r="R32" s="51">
        <f t="shared" si="8"/>
        <v>0.74376417233560088</v>
      </c>
      <c r="S32" s="33">
        <v>100</v>
      </c>
      <c r="T32" s="51">
        <f t="shared" si="9"/>
        <v>0.90702947845804993</v>
      </c>
      <c r="U32" s="33">
        <v>107</v>
      </c>
      <c r="V32" s="51">
        <f t="shared" si="10"/>
        <v>0.97052154195011342</v>
      </c>
      <c r="W32" s="33">
        <v>99</v>
      </c>
      <c r="X32" s="51">
        <f t="shared" si="11"/>
        <v>0.89795918367346939</v>
      </c>
      <c r="Z32" s="33">
        <v>98</v>
      </c>
      <c r="AA32" s="73">
        <f t="shared" si="0"/>
        <v>0.88888888888888884</v>
      </c>
      <c r="AC32" s="41">
        <f>cálculos2!O32</f>
        <v>2</v>
      </c>
      <c r="AD32" s="42">
        <f t="shared" si="12"/>
        <v>0.2</v>
      </c>
      <c r="AE32" s="41">
        <f>cálculos2!P32</f>
        <v>1</v>
      </c>
      <c r="AF32" s="42">
        <f t="shared" si="13"/>
        <v>0.25</v>
      </c>
    </row>
    <row r="33" spans="1:32" x14ac:dyDescent="0.25">
      <c r="A33" s="50" t="s">
        <v>5</v>
      </c>
      <c r="B33" s="50" t="s">
        <v>37</v>
      </c>
      <c r="C33" s="34">
        <v>130</v>
      </c>
      <c r="D33" s="34">
        <f t="shared" si="1"/>
        <v>97.5</v>
      </c>
      <c r="E33" s="33">
        <v>89</v>
      </c>
      <c r="F33" s="51">
        <f t="shared" si="2"/>
        <v>0.9128205128205128</v>
      </c>
      <c r="G33" s="33">
        <v>79</v>
      </c>
      <c r="H33" s="51">
        <f t="shared" si="3"/>
        <v>0.81025641025641026</v>
      </c>
      <c r="I33" s="33">
        <v>79</v>
      </c>
      <c r="J33" s="51">
        <f t="shared" si="4"/>
        <v>0.81025641025641026</v>
      </c>
      <c r="K33" s="33">
        <v>90</v>
      </c>
      <c r="L33" s="51">
        <f t="shared" si="5"/>
        <v>0.92307692307692313</v>
      </c>
      <c r="M33" s="33">
        <v>89</v>
      </c>
      <c r="N33" s="51">
        <f t="shared" si="6"/>
        <v>0.9128205128205128</v>
      </c>
      <c r="O33" s="33">
        <v>81</v>
      </c>
      <c r="P33" s="51">
        <f t="shared" si="7"/>
        <v>0.83076923076923082</v>
      </c>
      <c r="Q33" s="33">
        <v>72</v>
      </c>
      <c r="R33" s="51">
        <f t="shared" si="8"/>
        <v>0.7384615384615385</v>
      </c>
      <c r="S33" s="33">
        <v>95</v>
      </c>
      <c r="T33" s="51">
        <f t="shared" si="9"/>
        <v>0.97435897435897434</v>
      </c>
      <c r="U33" s="33">
        <v>93</v>
      </c>
      <c r="V33" s="51">
        <f t="shared" si="10"/>
        <v>0.9538461538461539</v>
      </c>
      <c r="W33" s="33">
        <v>98</v>
      </c>
      <c r="X33" s="51">
        <f t="shared" si="11"/>
        <v>1.0051282051282051</v>
      </c>
      <c r="Z33" s="33">
        <v>38</v>
      </c>
      <c r="AA33" s="73">
        <f t="shared" si="0"/>
        <v>0.38974358974358975</v>
      </c>
      <c r="AC33" s="41">
        <f>cálculos2!O33</f>
        <v>5</v>
      </c>
      <c r="AD33" s="42">
        <f t="shared" si="12"/>
        <v>0.5</v>
      </c>
      <c r="AE33" s="41">
        <f>cálculos2!P33</f>
        <v>1</v>
      </c>
      <c r="AF33" s="42">
        <f t="shared" si="13"/>
        <v>0.25</v>
      </c>
    </row>
    <row r="34" spans="1:32" x14ac:dyDescent="0.25">
      <c r="A34" s="50" t="s">
        <v>5</v>
      </c>
      <c r="B34" s="50" t="s">
        <v>38</v>
      </c>
      <c r="C34" s="34">
        <v>118</v>
      </c>
      <c r="D34" s="34">
        <f t="shared" si="1"/>
        <v>88.5</v>
      </c>
      <c r="E34" s="33">
        <v>86</v>
      </c>
      <c r="F34" s="51">
        <f t="shared" si="2"/>
        <v>0.97175141242937857</v>
      </c>
      <c r="G34" s="33">
        <v>90</v>
      </c>
      <c r="H34" s="51">
        <f t="shared" si="3"/>
        <v>1.0169491525423728</v>
      </c>
      <c r="I34" s="33">
        <v>89</v>
      </c>
      <c r="J34" s="51">
        <f t="shared" si="4"/>
        <v>1.0056497175141244</v>
      </c>
      <c r="K34" s="33">
        <v>99</v>
      </c>
      <c r="L34" s="51">
        <f t="shared" si="5"/>
        <v>1.1186440677966101</v>
      </c>
      <c r="M34" s="33">
        <v>100</v>
      </c>
      <c r="N34" s="51">
        <f t="shared" si="6"/>
        <v>1.1299435028248588</v>
      </c>
      <c r="O34" s="33">
        <v>100</v>
      </c>
      <c r="P34" s="51">
        <f t="shared" si="7"/>
        <v>1.1299435028248588</v>
      </c>
      <c r="Q34" s="33">
        <v>99</v>
      </c>
      <c r="R34" s="51">
        <f t="shared" si="8"/>
        <v>1.1186440677966101</v>
      </c>
      <c r="S34" s="33">
        <v>106</v>
      </c>
      <c r="T34" s="51">
        <f t="shared" si="9"/>
        <v>1.1977401129943503</v>
      </c>
      <c r="U34" s="33">
        <v>103</v>
      </c>
      <c r="V34" s="51">
        <f t="shared" si="10"/>
        <v>1.1638418079096045</v>
      </c>
      <c r="W34" s="33">
        <v>96</v>
      </c>
      <c r="X34" s="51">
        <f t="shared" si="11"/>
        <v>1.0847457627118644</v>
      </c>
      <c r="Z34" s="33">
        <v>59</v>
      </c>
      <c r="AA34" s="73">
        <f t="shared" si="0"/>
        <v>0.66666666666666663</v>
      </c>
      <c r="AC34" s="41">
        <f>cálculos2!O34</f>
        <v>10</v>
      </c>
      <c r="AD34" s="42">
        <f t="shared" si="12"/>
        <v>1</v>
      </c>
      <c r="AE34" s="41">
        <f>cálculos2!P34</f>
        <v>4</v>
      </c>
      <c r="AF34" s="42">
        <f t="shared" si="13"/>
        <v>1</v>
      </c>
    </row>
    <row r="35" spans="1:32" x14ac:dyDescent="0.25">
      <c r="A35" s="50" t="s">
        <v>5</v>
      </c>
      <c r="B35" s="50" t="s">
        <v>39</v>
      </c>
      <c r="C35" s="34">
        <v>179</v>
      </c>
      <c r="D35" s="34">
        <f t="shared" si="1"/>
        <v>134.25</v>
      </c>
      <c r="E35" s="33">
        <v>139</v>
      </c>
      <c r="F35" s="51">
        <f t="shared" si="2"/>
        <v>1.0353817504655494</v>
      </c>
      <c r="G35" s="33">
        <v>141</v>
      </c>
      <c r="H35" s="51">
        <f t="shared" si="3"/>
        <v>1.0502793296089385</v>
      </c>
      <c r="I35" s="33">
        <v>139</v>
      </c>
      <c r="J35" s="51">
        <f t="shared" si="4"/>
        <v>1.0353817504655494</v>
      </c>
      <c r="K35" s="33">
        <v>159</v>
      </c>
      <c r="L35" s="51">
        <f t="shared" si="5"/>
        <v>1.1843575418994414</v>
      </c>
      <c r="M35" s="33">
        <v>155</v>
      </c>
      <c r="N35" s="51">
        <f t="shared" si="6"/>
        <v>1.1545623836126628</v>
      </c>
      <c r="O35" s="33">
        <v>144</v>
      </c>
      <c r="P35" s="51">
        <f t="shared" si="7"/>
        <v>1.0726256983240223</v>
      </c>
      <c r="Q35" s="33">
        <v>148</v>
      </c>
      <c r="R35" s="51">
        <f t="shared" si="8"/>
        <v>1.1024208566108007</v>
      </c>
      <c r="S35" s="33">
        <v>155</v>
      </c>
      <c r="T35" s="51">
        <f t="shared" si="9"/>
        <v>1.1545623836126628</v>
      </c>
      <c r="U35" s="33">
        <v>136</v>
      </c>
      <c r="V35" s="51">
        <f t="shared" si="10"/>
        <v>1.0130353817504656</v>
      </c>
      <c r="W35" s="33">
        <v>145</v>
      </c>
      <c r="X35" s="51">
        <f t="shared" si="11"/>
        <v>1.0800744878957169</v>
      </c>
      <c r="Z35" s="33">
        <v>67</v>
      </c>
      <c r="AA35" s="73">
        <f t="shared" si="0"/>
        <v>0.49906890130353815</v>
      </c>
      <c r="AC35" s="41">
        <f>cálculos2!O35</f>
        <v>10</v>
      </c>
      <c r="AD35" s="42">
        <f t="shared" si="12"/>
        <v>1</v>
      </c>
      <c r="AE35" s="41">
        <f>cálculos2!P35</f>
        <v>4</v>
      </c>
      <c r="AF35" s="42">
        <f t="shared" si="13"/>
        <v>1</v>
      </c>
    </row>
    <row r="36" spans="1:32" x14ac:dyDescent="0.25">
      <c r="A36" s="50" t="s">
        <v>2</v>
      </c>
      <c r="B36" s="50" t="s">
        <v>40</v>
      </c>
      <c r="C36" s="34">
        <v>142</v>
      </c>
      <c r="D36" s="34">
        <f t="shared" si="1"/>
        <v>106.5</v>
      </c>
      <c r="E36" s="33">
        <v>113</v>
      </c>
      <c r="F36" s="51">
        <f t="shared" si="2"/>
        <v>1.0610328638497653</v>
      </c>
      <c r="G36" s="33">
        <v>116</v>
      </c>
      <c r="H36" s="51">
        <f t="shared" si="3"/>
        <v>1.0892018779342723</v>
      </c>
      <c r="I36" s="33">
        <v>116</v>
      </c>
      <c r="J36" s="51">
        <f t="shared" si="4"/>
        <v>1.0892018779342723</v>
      </c>
      <c r="K36" s="33">
        <v>107</v>
      </c>
      <c r="L36" s="51">
        <f t="shared" si="5"/>
        <v>1.0046948356807512</v>
      </c>
      <c r="M36" s="33">
        <v>108</v>
      </c>
      <c r="N36" s="51">
        <f t="shared" si="6"/>
        <v>1.0140845070422535</v>
      </c>
      <c r="O36" s="33">
        <v>110</v>
      </c>
      <c r="P36" s="51">
        <f t="shared" si="7"/>
        <v>1.0328638497652582</v>
      </c>
      <c r="Q36" s="33">
        <v>102</v>
      </c>
      <c r="R36" s="51">
        <f t="shared" si="8"/>
        <v>0.95774647887323938</v>
      </c>
      <c r="S36" s="33">
        <v>96</v>
      </c>
      <c r="T36" s="51">
        <f t="shared" si="9"/>
        <v>0.90140845070422537</v>
      </c>
      <c r="U36" s="33">
        <v>103</v>
      </c>
      <c r="V36" s="51">
        <f t="shared" si="10"/>
        <v>0.96713615023474175</v>
      </c>
      <c r="W36" s="33">
        <v>96</v>
      </c>
      <c r="X36" s="51">
        <f t="shared" si="11"/>
        <v>0.90140845070422537</v>
      </c>
      <c r="Z36" s="33">
        <v>86</v>
      </c>
      <c r="AA36" s="73">
        <f t="shared" si="0"/>
        <v>0.80751173708920188</v>
      </c>
      <c r="AC36" s="41">
        <f>cálculos2!O36</f>
        <v>8</v>
      </c>
      <c r="AD36" s="42">
        <f t="shared" si="12"/>
        <v>0.8</v>
      </c>
      <c r="AE36" s="41">
        <f>cálculos2!P36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556</v>
      </c>
      <c r="D37" s="34">
        <f t="shared" si="1"/>
        <v>417</v>
      </c>
      <c r="E37" s="33">
        <v>384</v>
      </c>
      <c r="F37" s="51">
        <f t="shared" si="2"/>
        <v>0.92086330935251803</v>
      </c>
      <c r="G37" s="33">
        <v>382</v>
      </c>
      <c r="H37" s="51">
        <f t="shared" si="3"/>
        <v>0.91606714628297359</v>
      </c>
      <c r="I37" s="33">
        <v>363</v>
      </c>
      <c r="J37" s="51">
        <f t="shared" si="4"/>
        <v>0.87050359712230219</v>
      </c>
      <c r="K37" s="33">
        <v>389</v>
      </c>
      <c r="L37" s="51">
        <f t="shared" si="5"/>
        <v>0.93285371702637887</v>
      </c>
      <c r="M37" s="33">
        <v>379</v>
      </c>
      <c r="N37" s="51">
        <f t="shared" si="6"/>
        <v>0.90887290167865709</v>
      </c>
      <c r="O37" s="33">
        <v>365</v>
      </c>
      <c r="P37" s="51">
        <f t="shared" si="7"/>
        <v>0.87529976019184652</v>
      </c>
      <c r="Q37" s="33">
        <v>289</v>
      </c>
      <c r="R37" s="51">
        <f t="shared" si="8"/>
        <v>0.69304556354916069</v>
      </c>
      <c r="S37" s="33">
        <v>334</v>
      </c>
      <c r="T37" s="51">
        <f t="shared" si="9"/>
        <v>0.80095923261390889</v>
      </c>
      <c r="U37" s="33">
        <v>359</v>
      </c>
      <c r="V37" s="51">
        <f t="shared" si="10"/>
        <v>0.86091127098321341</v>
      </c>
      <c r="W37" s="33">
        <v>289</v>
      </c>
      <c r="X37" s="51">
        <f t="shared" si="11"/>
        <v>0.69304556354916069</v>
      </c>
      <c r="Z37" s="33">
        <v>173</v>
      </c>
      <c r="AA37" s="73">
        <f t="shared" si="0"/>
        <v>0.4148681055155875</v>
      </c>
      <c r="AC37" s="41">
        <f>cálculos2!O37</f>
        <v>2</v>
      </c>
      <c r="AD37" s="42">
        <f t="shared" si="12"/>
        <v>0.2</v>
      </c>
      <c r="AE37" s="41">
        <f>cálculos2!P37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104</v>
      </c>
      <c r="D38" s="34">
        <f t="shared" si="1"/>
        <v>78</v>
      </c>
      <c r="E38" s="33">
        <v>99</v>
      </c>
      <c r="F38" s="51">
        <f t="shared" si="2"/>
        <v>1.2692307692307692</v>
      </c>
      <c r="G38" s="33">
        <v>80</v>
      </c>
      <c r="H38" s="51">
        <f t="shared" si="3"/>
        <v>1.0256410256410255</v>
      </c>
      <c r="I38" s="33">
        <v>80</v>
      </c>
      <c r="J38" s="51">
        <f t="shared" si="4"/>
        <v>1.0256410256410255</v>
      </c>
      <c r="K38" s="33">
        <v>86</v>
      </c>
      <c r="L38" s="51">
        <f t="shared" si="5"/>
        <v>1.1025641025641026</v>
      </c>
      <c r="M38" s="33">
        <v>89</v>
      </c>
      <c r="N38" s="51">
        <f t="shared" si="6"/>
        <v>1.141025641025641</v>
      </c>
      <c r="O38" s="33">
        <v>80</v>
      </c>
      <c r="P38" s="51">
        <f t="shared" si="7"/>
        <v>1.0256410256410255</v>
      </c>
      <c r="Q38" s="33">
        <v>80</v>
      </c>
      <c r="R38" s="51">
        <f t="shared" si="8"/>
        <v>1.0256410256410255</v>
      </c>
      <c r="S38" s="33">
        <v>81</v>
      </c>
      <c r="T38" s="51">
        <f t="shared" si="9"/>
        <v>1.0384615384615385</v>
      </c>
      <c r="U38" s="33">
        <v>92</v>
      </c>
      <c r="V38" s="51">
        <f t="shared" si="10"/>
        <v>1.1794871794871795</v>
      </c>
      <c r="W38" s="33">
        <v>77</v>
      </c>
      <c r="X38" s="51">
        <f t="shared" si="11"/>
        <v>0.98717948717948723</v>
      </c>
      <c r="Z38" s="33">
        <v>86</v>
      </c>
      <c r="AA38" s="73">
        <f t="shared" si="0"/>
        <v>1.1025641025641026</v>
      </c>
      <c r="AC38" s="41">
        <f>cálculos2!O38</f>
        <v>10</v>
      </c>
      <c r="AD38" s="42">
        <f t="shared" si="12"/>
        <v>1</v>
      </c>
      <c r="AE38" s="41">
        <f>cálculos2!P38</f>
        <v>4</v>
      </c>
      <c r="AF38" s="42">
        <f t="shared" si="13"/>
        <v>1</v>
      </c>
    </row>
    <row r="39" spans="1:32" x14ac:dyDescent="0.25">
      <c r="A39" s="50" t="s">
        <v>5</v>
      </c>
      <c r="B39" s="50" t="s">
        <v>43</v>
      </c>
      <c r="C39" s="34">
        <v>446</v>
      </c>
      <c r="D39" s="34">
        <f t="shared" si="1"/>
        <v>334.5</v>
      </c>
      <c r="E39" s="33">
        <v>313</v>
      </c>
      <c r="F39" s="51">
        <f t="shared" si="2"/>
        <v>0.93572496263079219</v>
      </c>
      <c r="G39" s="33">
        <v>275</v>
      </c>
      <c r="H39" s="51">
        <f t="shared" si="3"/>
        <v>0.82212257100149477</v>
      </c>
      <c r="I39" s="33">
        <v>278</v>
      </c>
      <c r="J39" s="51">
        <f t="shared" si="4"/>
        <v>0.83109118086696565</v>
      </c>
      <c r="K39" s="33">
        <v>298</v>
      </c>
      <c r="L39" s="51">
        <f t="shared" si="5"/>
        <v>0.89088191330343802</v>
      </c>
      <c r="M39" s="33">
        <v>290</v>
      </c>
      <c r="N39" s="51">
        <f t="shared" si="6"/>
        <v>0.86696562032884905</v>
      </c>
      <c r="O39" s="33">
        <v>292</v>
      </c>
      <c r="P39" s="51">
        <f t="shared" si="7"/>
        <v>0.87294469357249627</v>
      </c>
      <c r="Q39" s="33">
        <v>233</v>
      </c>
      <c r="R39" s="51">
        <f t="shared" si="8"/>
        <v>0.69656203288490282</v>
      </c>
      <c r="S39" s="33">
        <v>281</v>
      </c>
      <c r="T39" s="51">
        <f t="shared" si="9"/>
        <v>0.84005979073243642</v>
      </c>
      <c r="U39" s="33">
        <v>259</v>
      </c>
      <c r="V39" s="51">
        <f t="shared" si="10"/>
        <v>0.77428998505231694</v>
      </c>
      <c r="W39" s="33">
        <v>278</v>
      </c>
      <c r="X39" s="51">
        <f t="shared" si="11"/>
        <v>0.83109118086696565</v>
      </c>
      <c r="Z39" s="33">
        <v>81</v>
      </c>
      <c r="AA39" s="73">
        <f t="shared" si="0"/>
        <v>0.24215246636771301</v>
      </c>
      <c r="AC39" s="41">
        <f>cálculos2!O39</f>
        <v>1</v>
      </c>
      <c r="AD39" s="42">
        <f t="shared" si="12"/>
        <v>0.1</v>
      </c>
      <c r="AE39" s="41">
        <f>cálculos2!P39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455</v>
      </c>
      <c r="D40" s="34">
        <f t="shared" si="1"/>
        <v>341.25</v>
      </c>
      <c r="E40" s="33">
        <v>369</v>
      </c>
      <c r="F40" s="51">
        <f t="shared" si="2"/>
        <v>1.0813186813186813</v>
      </c>
      <c r="G40" s="33">
        <v>329</v>
      </c>
      <c r="H40" s="51">
        <f t="shared" si="3"/>
        <v>0.96410256410256412</v>
      </c>
      <c r="I40" s="33">
        <v>331</v>
      </c>
      <c r="J40" s="51">
        <f t="shared" si="4"/>
        <v>0.96996336996336996</v>
      </c>
      <c r="K40" s="33">
        <v>357</v>
      </c>
      <c r="L40" s="51">
        <f t="shared" si="5"/>
        <v>1.0461538461538462</v>
      </c>
      <c r="M40" s="33">
        <v>351</v>
      </c>
      <c r="N40" s="51">
        <f t="shared" si="6"/>
        <v>1.0285714285714285</v>
      </c>
      <c r="O40" s="33">
        <v>338</v>
      </c>
      <c r="P40" s="51">
        <f t="shared" si="7"/>
        <v>0.99047619047619051</v>
      </c>
      <c r="Q40" s="33">
        <v>275</v>
      </c>
      <c r="R40" s="51">
        <f t="shared" si="8"/>
        <v>0.80586080586080588</v>
      </c>
      <c r="S40" s="33">
        <v>336</v>
      </c>
      <c r="T40" s="51">
        <f t="shared" si="9"/>
        <v>0.98461538461538467</v>
      </c>
      <c r="U40" s="33">
        <v>373</v>
      </c>
      <c r="V40" s="51">
        <f t="shared" si="10"/>
        <v>1.0930402930402929</v>
      </c>
      <c r="W40" s="33">
        <v>304</v>
      </c>
      <c r="X40" s="51">
        <f t="shared" si="11"/>
        <v>0.8908424908424909</v>
      </c>
      <c r="Z40" s="33">
        <v>362</v>
      </c>
      <c r="AA40" s="73">
        <f t="shared" si="0"/>
        <v>1.0608058608058608</v>
      </c>
      <c r="AC40" s="41">
        <f>cálculos2!O40</f>
        <v>8</v>
      </c>
      <c r="AD40" s="42">
        <f t="shared" si="12"/>
        <v>0.8</v>
      </c>
      <c r="AE40" s="41">
        <f>cálculos2!P40</f>
        <v>4</v>
      </c>
      <c r="AF40" s="42">
        <f t="shared" si="13"/>
        <v>1</v>
      </c>
    </row>
    <row r="41" spans="1:32" x14ac:dyDescent="0.25">
      <c r="A41" s="50" t="s">
        <v>5</v>
      </c>
      <c r="B41" s="50" t="s">
        <v>45</v>
      </c>
      <c r="C41" s="34">
        <v>150</v>
      </c>
      <c r="D41" s="34">
        <f t="shared" si="1"/>
        <v>112.5</v>
      </c>
      <c r="E41" s="33">
        <v>126</v>
      </c>
      <c r="F41" s="51">
        <f t="shared" si="2"/>
        <v>1.1200000000000001</v>
      </c>
      <c r="G41" s="33">
        <v>115</v>
      </c>
      <c r="H41" s="51">
        <f t="shared" si="3"/>
        <v>1.0222222222222221</v>
      </c>
      <c r="I41" s="33">
        <v>116</v>
      </c>
      <c r="J41" s="51">
        <f t="shared" si="4"/>
        <v>1.0311111111111111</v>
      </c>
      <c r="K41" s="33">
        <v>120</v>
      </c>
      <c r="L41" s="51">
        <f t="shared" si="5"/>
        <v>1.0666666666666667</v>
      </c>
      <c r="M41" s="33">
        <v>113</v>
      </c>
      <c r="N41" s="51">
        <f t="shared" si="6"/>
        <v>1.0044444444444445</v>
      </c>
      <c r="O41" s="33">
        <v>117</v>
      </c>
      <c r="P41" s="51">
        <f t="shared" si="7"/>
        <v>1.04</v>
      </c>
      <c r="Q41" s="33">
        <v>98</v>
      </c>
      <c r="R41" s="51">
        <f t="shared" si="8"/>
        <v>0.87111111111111106</v>
      </c>
      <c r="S41" s="33">
        <v>112</v>
      </c>
      <c r="T41" s="51">
        <f t="shared" si="9"/>
        <v>0.99555555555555553</v>
      </c>
      <c r="U41" s="33">
        <v>113</v>
      </c>
      <c r="V41" s="51">
        <f t="shared" si="10"/>
        <v>1.0044444444444445</v>
      </c>
      <c r="W41" s="33">
        <v>95</v>
      </c>
      <c r="X41" s="51">
        <f t="shared" si="11"/>
        <v>0.84444444444444444</v>
      </c>
      <c r="Z41" s="33">
        <v>120</v>
      </c>
      <c r="AA41" s="73">
        <f t="shared" si="0"/>
        <v>1.0666666666666667</v>
      </c>
      <c r="AC41" s="41">
        <f>cálculos2!O41</f>
        <v>8</v>
      </c>
      <c r="AD41" s="42">
        <f t="shared" si="12"/>
        <v>0.8</v>
      </c>
      <c r="AE41" s="41">
        <f>cálculos2!P41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160</v>
      </c>
      <c r="D42" s="34">
        <f t="shared" si="1"/>
        <v>120</v>
      </c>
      <c r="E42" s="33">
        <v>152</v>
      </c>
      <c r="F42" s="51">
        <f t="shared" si="2"/>
        <v>1.2666666666666666</v>
      </c>
      <c r="G42" s="33">
        <v>104</v>
      </c>
      <c r="H42" s="51">
        <f t="shared" si="3"/>
        <v>0.8666666666666667</v>
      </c>
      <c r="I42" s="33">
        <v>103</v>
      </c>
      <c r="J42" s="51">
        <f t="shared" si="4"/>
        <v>0.85833333333333328</v>
      </c>
      <c r="K42" s="33">
        <v>118</v>
      </c>
      <c r="L42" s="51">
        <f t="shared" si="5"/>
        <v>0.98333333333333328</v>
      </c>
      <c r="M42" s="33">
        <v>117</v>
      </c>
      <c r="N42" s="51">
        <f t="shared" si="6"/>
        <v>0.97499999999999998</v>
      </c>
      <c r="O42" s="33">
        <v>112</v>
      </c>
      <c r="P42" s="51">
        <f t="shared" si="7"/>
        <v>0.93333333333333335</v>
      </c>
      <c r="Q42" s="33">
        <v>98</v>
      </c>
      <c r="R42" s="51">
        <f t="shared" si="8"/>
        <v>0.81666666666666665</v>
      </c>
      <c r="S42" s="33">
        <v>115</v>
      </c>
      <c r="T42" s="51">
        <f t="shared" si="9"/>
        <v>0.95833333333333337</v>
      </c>
      <c r="U42" s="33">
        <v>108</v>
      </c>
      <c r="V42" s="51">
        <f t="shared" si="10"/>
        <v>0.9</v>
      </c>
      <c r="W42" s="33">
        <v>106</v>
      </c>
      <c r="X42" s="51">
        <f t="shared" si="11"/>
        <v>0.8833333333333333</v>
      </c>
      <c r="Z42" s="33">
        <v>135</v>
      </c>
      <c r="AA42" s="73">
        <f t="shared" si="0"/>
        <v>1.125</v>
      </c>
      <c r="AC42" s="41">
        <f>cálculos2!O42</f>
        <v>4</v>
      </c>
      <c r="AD42" s="42">
        <f t="shared" si="12"/>
        <v>0.4</v>
      </c>
      <c r="AE42" s="41">
        <f>cálculos2!P42</f>
        <v>1</v>
      </c>
      <c r="AF42" s="42">
        <f t="shared" si="13"/>
        <v>0.25</v>
      </c>
    </row>
    <row r="43" spans="1:32" x14ac:dyDescent="0.25">
      <c r="A43" s="50" t="s">
        <v>2</v>
      </c>
      <c r="B43" s="50" t="s">
        <v>47</v>
      </c>
      <c r="C43" s="34">
        <v>96</v>
      </c>
      <c r="D43" s="34">
        <f t="shared" si="1"/>
        <v>72</v>
      </c>
      <c r="E43" s="33">
        <v>96</v>
      </c>
      <c r="F43" s="51">
        <f t="shared" si="2"/>
        <v>1.3333333333333333</v>
      </c>
      <c r="G43" s="33">
        <v>83</v>
      </c>
      <c r="H43" s="51">
        <f t="shared" si="3"/>
        <v>1.1527777777777777</v>
      </c>
      <c r="I43" s="33">
        <v>82</v>
      </c>
      <c r="J43" s="51">
        <f t="shared" si="4"/>
        <v>1.1388888888888888</v>
      </c>
      <c r="K43" s="33">
        <v>98</v>
      </c>
      <c r="L43" s="51">
        <f t="shared" si="5"/>
        <v>1.3611111111111112</v>
      </c>
      <c r="M43" s="33">
        <v>96</v>
      </c>
      <c r="N43" s="51">
        <f t="shared" si="6"/>
        <v>1.3333333333333333</v>
      </c>
      <c r="O43" s="33">
        <v>81</v>
      </c>
      <c r="P43" s="51">
        <f t="shared" si="7"/>
        <v>1.125</v>
      </c>
      <c r="Q43" s="33">
        <v>66</v>
      </c>
      <c r="R43" s="51">
        <f t="shared" si="8"/>
        <v>0.91666666666666663</v>
      </c>
      <c r="S43" s="33">
        <v>69</v>
      </c>
      <c r="T43" s="51">
        <f t="shared" si="9"/>
        <v>0.95833333333333337</v>
      </c>
      <c r="U43" s="33">
        <v>71</v>
      </c>
      <c r="V43" s="51">
        <f t="shared" si="10"/>
        <v>0.98611111111111116</v>
      </c>
      <c r="W43" s="33">
        <v>69</v>
      </c>
      <c r="X43" s="51">
        <f t="shared" si="11"/>
        <v>0.95833333333333337</v>
      </c>
      <c r="Z43" s="33">
        <v>77</v>
      </c>
      <c r="AA43" s="73">
        <f t="shared" si="0"/>
        <v>1.0694444444444444</v>
      </c>
      <c r="AC43" s="41">
        <f>cálculos2!O43</f>
        <v>9</v>
      </c>
      <c r="AD43" s="42">
        <f t="shared" si="12"/>
        <v>0.9</v>
      </c>
      <c r="AE43" s="41">
        <f>cálculos2!P43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2612</v>
      </c>
      <c r="D44" s="34">
        <f t="shared" si="1"/>
        <v>1959</v>
      </c>
      <c r="E44" s="33">
        <v>1842</v>
      </c>
      <c r="F44" s="51">
        <f t="shared" si="2"/>
        <v>0.9402756508422665</v>
      </c>
      <c r="G44" s="33">
        <v>1573</v>
      </c>
      <c r="H44" s="51">
        <f t="shared" si="3"/>
        <v>0.80296069423175087</v>
      </c>
      <c r="I44" s="33">
        <v>1556</v>
      </c>
      <c r="J44" s="51">
        <f t="shared" si="4"/>
        <v>0.79428279734558449</v>
      </c>
      <c r="K44" s="33">
        <v>1647</v>
      </c>
      <c r="L44" s="51">
        <f t="shared" si="5"/>
        <v>0.84073506891271055</v>
      </c>
      <c r="M44" s="33">
        <v>1642</v>
      </c>
      <c r="N44" s="51">
        <f t="shared" si="6"/>
        <v>0.83818274629913225</v>
      </c>
      <c r="O44" s="33">
        <v>1610</v>
      </c>
      <c r="P44" s="51">
        <f t="shared" si="7"/>
        <v>0.82184788157223077</v>
      </c>
      <c r="Q44" s="33">
        <v>1444</v>
      </c>
      <c r="R44" s="51">
        <f t="shared" si="8"/>
        <v>0.73711077080142928</v>
      </c>
      <c r="S44" s="33">
        <v>1690</v>
      </c>
      <c r="T44" s="51">
        <f t="shared" si="9"/>
        <v>0.86268504338948448</v>
      </c>
      <c r="U44" s="33">
        <v>1766</v>
      </c>
      <c r="V44" s="51">
        <f t="shared" si="10"/>
        <v>0.90148034711587544</v>
      </c>
      <c r="W44" s="33">
        <v>1614</v>
      </c>
      <c r="X44" s="51">
        <f t="shared" si="11"/>
        <v>0.82388973966309342</v>
      </c>
      <c r="Z44" s="33">
        <v>1744</v>
      </c>
      <c r="AA44" s="73">
        <f t="shared" si="0"/>
        <v>0.89025012761613065</v>
      </c>
      <c r="AC44" s="41">
        <f>cálculos2!O44</f>
        <v>1</v>
      </c>
      <c r="AD44" s="42">
        <f t="shared" si="12"/>
        <v>0.1</v>
      </c>
      <c r="AE44" s="41">
        <f>cálculos2!P44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174</v>
      </c>
      <c r="D45" s="34">
        <f t="shared" si="1"/>
        <v>130.5</v>
      </c>
      <c r="E45" s="33">
        <v>110</v>
      </c>
      <c r="F45" s="51">
        <f t="shared" si="2"/>
        <v>0.84291187739463602</v>
      </c>
      <c r="G45" s="33">
        <v>112</v>
      </c>
      <c r="H45" s="51">
        <f t="shared" si="3"/>
        <v>0.85823754789272033</v>
      </c>
      <c r="I45" s="33">
        <v>113</v>
      </c>
      <c r="J45" s="51">
        <f t="shared" si="4"/>
        <v>0.86590038314176243</v>
      </c>
      <c r="K45" s="33">
        <v>134</v>
      </c>
      <c r="L45" s="51">
        <f t="shared" si="5"/>
        <v>1.0268199233716475</v>
      </c>
      <c r="M45" s="33">
        <v>131</v>
      </c>
      <c r="N45" s="51">
        <f t="shared" si="6"/>
        <v>1.0038314176245211</v>
      </c>
      <c r="O45" s="33">
        <v>121</v>
      </c>
      <c r="P45" s="51">
        <f t="shared" si="7"/>
        <v>0.92720306513409967</v>
      </c>
      <c r="Q45" s="33">
        <v>94</v>
      </c>
      <c r="R45" s="51">
        <f t="shared" si="8"/>
        <v>0.72030651340996166</v>
      </c>
      <c r="S45" s="33">
        <v>93</v>
      </c>
      <c r="T45" s="51">
        <f t="shared" si="9"/>
        <v>0.71264367816091956</v>
      </c>
      <c r="U45" s="33">
        <v>93</v>
      </c>
      <c r="V45" s="51">
        <f t="shared" si="10"/>
        <v>0.71264367816091956</v>
      </c>
      <c r="W45" s="33">
        <v>92</v>
      </c>
      <c r="X45" s="51">
        <f t="shared" si="11"/>
        <v>0.70498084291187735</v>
      </c>
      <c r="Z45" s="33">
        <v>76</v>
      </c>
      <c r="AA45" s="73">
        <f t="shared" si="0"/>
        <v>0.58237547892720309</v>
      </c>
      <c r="AC45" s="41">
        <f>cálculos2!O45</f>
        <v>2</v>
      </c>
      <c r="AD45" s="42">
        <f t="shared" si="12"/>
        <v>0.2</v>
      </c>
      <c r="AE45" s="41">
        <f>cálculos2!P45</f>
        <v>1</v>
      </c>
      <c r="AF45" s="42">
        <f t="shared" si="13"/>
        <v>0.25</v>
      </c>
    </row>
    <row r="46" spans="1:32" x14ac:dyDescent="0.25">
      <c r="A46" s="50" t="s">
        <v>5</v>
      </c>
      <c r="B46" s="50" t="s">
        <v>50</v>
      </c>
      <c r="C46" s="34">
        <v>539</v>
      </c>
      <c r="D46" s="34">
        <f t="shared" si="1"/>
        <v>404.25</v>
      </c>
      <c r="E46" s="33">
        <v>404</v>
      </c>
      <c r="F46" s="51">
        <f t="shared" si="2"/>
        <v>0.99938157081014223</v>
      </c>
      <c r="G46" s="33">
        <v>360</v>
      </c>
      <c r="H46" s="51">
        <f t="shared" si="3"/>
        <v>0.89053803339517623</v>
      </c>
      <c r="I46" s="33">
        <v>362</v>
      </c>
      <c r="J46" s="51">
        <f t="shared" si="4"/>
        <v>0.8954854669140383</v>
      </c>
      <c r="K46" s="33">
        <v>409</v>
      </c>
      <c r="L46" s="51">
        <f t="shared" si="5"/>
        <v>1.0117501546072976</v>
      </c>
      <c r="M46" s="33">
        <v>396</v>
      </c>
      <c r="N46" s="51">
        <f t="shared" si="6"/>
        <v>0.97959183673469385</v>
      </c>
      <c r="O46" s="33">
        <v>365</v>
      </c>
      <c r="P46" s="51">
        <f t="shared" si="7"/>
        <v>0.90290661719233145</v>
      </c>
      <c r="Q46" s="33">
        <v>292</v>
      </c>
      <c r="R46" s="51">
        <f t="shared" si="8"/>
        <v>0.72232529375386523</v>
      </c>
      <c r="S46" s="33">
        <v>372</v>
      </c>
      <c r="T46" s="51">
        <f t="shared" si="9"/>
        <v>0.92022263450834885</v>
      </c>
      <c r="U46" s="33">
        <v>373</v>
      </c>
      <c r="V46" s="51">
        <f t="shared" si="10"/>
        <v>0.92269635126777982</v>
      </c>
      <c r="W46" s="33">
        <v>343</v>
      </c>
      <c r="X46" s="51">
        <f t="shared" si="11"/>
        <v>0.84848484848484851</v>
      </c>
      <c r="Z46" s="33">
        <v>178</v>
      </c>
      <c r="AA46" s="73">
        <f t="shared" si="0"/>
        <v>0.44032158317872605</v>
      </c>
      <c r="AC46" s="41">
        <f>cálculos2!O46</f>
        <v>3</v>
      </c>
      <c r="AD46" s="42">
        <f t="shared" si="12"/>
        <v>0.30000000000000004</v>
      </c>
      <c r="AE46" s="41">
        <f>cálculos2!P46</f>
        <v>1</v>
      </c>
      <c r="AF46" s="42">
        <f t="shared" si="13"/>
        <v>0.25</v>
      </c>
    </row>
    <row r="47" spans="1:32" x14ac:dyDescent="0.25">
      <c r="A47" s="50" t="s">
        <v>2</v>
      </c>
      <c r="B47" s="50" t="s">
        <v>51</v>
      </c>
      <c r="C47" s="34">
        <v>249</v>
      </c>
      <c r="D47" s="34">
        <f t="shared" si="1"/>
        <v>186.75</v>
      </c>
      <c r="E47" s="33">
        <v>158</v>
      </c>
      <c r="F47" s="51">
        <f t="shared" si="2"/>
        <v>0.84605087014725566</v>
      </c>
      <c r="G47" s="33">
        <v>145</v>
      </c>
      <c r="H47" s="51">
        <f t="shared" si="3"/>
        <v>0.77643908969210174</v>
      </c>
      <c r="I47" s="33">
        <v>145</v>
      </c>
      <c r="J47" s="51">
        <f t="shared" si="4"/>
        <v>0.77643908969210174</v>
      </c>
      <c r="K47" s="33">
        <v>159</v>
      </c>
      <c r="L47" s="51">
        <f t="shared" si="5"/>
        <v>0.85140562248995988</v>
      </c>
      <c r="M47" s="33">
        <v>156</v>
      </c>
      <c r="N47" s="51">
        <f t="shared" si="6"/>
        <v>0.83534136546184734</v>
      </c>
      <c r="O47" s="33">
        <v>153</v>
      </c>
      <c r="P47" s="51">
        <f t="shared" si="7"/>
        <v>0.81927710843373491</v>
      </c>
      <c r="Q47" s="33">
        <v>114</v>
      </c>
      <c r="R47" s="51">
        <f t="shared" si="8"/>
        <v>0.61044176706827313</v>
      </c>
      <c r="S47" s="33">
        <v>172</v>
      </c>
      <c r="T47" s="51">
        <f t="shared" si="9"/>
        <v>0.92101740294511381</v>
      </c>
      <c r="U47" s="33">
        <v>159</v>
      </c>
      <c r="V47" s="51">
        <f t="shared" si="10"/>
        <v>0.85140562248995988</v>
      </c>
      <c r="W47" s="33">
        <v>146</v>
      </c>
      <c r="X47" s="51">
        <f t="shared" si="11"/>
        <v>0.78179384203480584</v>
      </c>
      <c r="Z47" s="33">
        <v>123</v>
      </c>
      <c r="AA47" s="73">
        <f t="shared" si="0"/>
        <v>0.65863453815261042</v>
      </c>
      <c r="AC47" s="41">
        <f>cálculos2!O47</f>
        <v>0</v>
      </c>
      <c r="AD47" s="42">
        <f t="shared" si="12"/>
        <v>0</v>
      </c>
      <c r="AE47" s="41">
        <f>cálculos2!P47</f>
        <v>0</v>
      </c>
      <c r="AF47" s="42">
        <f t="shared" si="13"/>
        <v>0</v>
      </c>
    </row>
    <row r="48" spans="1:32" x14ac:dyDescent="0.25">
      <c r="A48" s="50" t="s">
        <v>4</v>
      </c>
      <c r="B48" s="50" t="s">
        <v>52</v>
      </c>
      <c r="C48" s="34">
        <v>146</v>
      </c>
      <c r="D48" s="34">
        <f t="shared" si="1"/>
        <v>109.5</v>
      </c>
      <c r="E48" s="33">
        <v>103</v>
      </c>
      <c r="F48" s="51">
        <f t="shared" si="2"/>
        <v>0.94063926940639264</v>
      </c>
      <c r="G48" s="33">
        <v>96</v>
      </c>
      <c r="H48" s="51">
        <f t="shared" si="3"/>
        <v>0.87671232876712324</v>
      </c>
      <c r="I48" s="33">
        <v>97</v>
      </c>
      <c r="J48" s="51">
        <f t="shared" si="4"/>
        <v>0.88584474885844744</v>
      </c>
      <c r="K48" s="33">
        <v>96</v>
      </c>
      <c r="L48" s="51">
        <f t="shared" si="5"/>
        <v>0.87671232876712324</v>
      </c>
      <c r="M48" s="33">
        <v>97</v>
      </c>
      <c r="N48" s="51">
        <f t="shared" si="6"/>
        <v>0.88584474885844744</v>
      </c>
      <c r="O48" s="33">
        <v>80</v>
      </c>
      <c r="P48" s="51">
        <f t="shared" si="7"/>
        <v>0.73059360730593603</v>
      </c>
      <c r="Q48" s="33">
        <v>107</v>
      </c>
      <c r="R48" s="51">
        <f t="shared" si="8"/>
        <v>0.97716894977168944</v>
      </c>
      <c r="S48" s="33">
        <v>116</v>
      </c>
      <c r="T48" s="51">
        <f t="shared" si="9"/>
        <v>1.0593607305936072</v>
      </c>
      <c r="U48" s="33">
        <v>102</v>
      </c>
      <c r="V48" s="51">
        <f t="shared" si="10"/>
        <v>0.93150684931506844</v>
      </c>
      <c r="W48" s="33">
        <v>113</v>
      </c>
      <c r="X48" s="51">
        <f t="shared" si="11"/>
        <v>1.0319634703196348</v>
      </c>
      <c r="Z48" s="33">
        <v>83</v>
      </c>
      <c r="AA48" s="73">
        <f t="shared" si="0"/>
        <v>0.75799086757990863</v>
      </c>
      <c r="AC48" s="41">
        <f>cálculos2!O48</f>
        <v>4</v>
      </c>
      <c r="AD48" s="42">
        <f t="shared" si="12"/>
        <v>0.4</v>
      </c>
      <c r="AE48" s="41">
        <f>cálculos2!P48</f>
        <v>0</v>
      </c>
      <c r="AF48" s="42">
        <f t="shared" si="13"/>
        <v>0</v>
      </c>
    </row>
    <row r="49" spans="1:32" x14ac:dyDescent="0.25">
      <c r="A49" s="50" t="s">
        <v>5</v>
      </c>
      <c r="B49" s="50" t="s">
        <v>53</v>
      </c>
      <c r="C49" s="34">
        <v>307</v>
      </c>
      <c r="D49" s="34">
        <f t="shared" si="1"/>
        <v>230.25</v>
      </c>
      <c r="E49" s="33">
        <v>185</v>
      </c>
      <c r="F49" s="51">
        <f t="shared" si="2"/>
        <v>0.80347448425624324</v>
      </c>
      <c r="G49" s="33">
        <v>173</v>
      </c>
      <c r="H49" s="51">
        <f t="shared" si="3"/>
        <v>0.75135722041259501</v>
      </c>
      <c r="I49" s="33">
        <v>172</v>
      </c>
      <c r="J49" s="51">
        <f t="shared" si="4"/>
        <v>0.74701411509229099</v>
      </c>
      <c r="K49" s="33">
        <v>178</v>
      </c>
      <c r="L49" s="51">
        <f t="shared" si="5"/>
        <v>0.7730727470141151</v>
      </c>
      <c r="M49" s="33">
        <v>172</v>
      </c>
      <c r="N49" s="51">
        <f t="shared" si="6"/>
        <v>0.74701411509229099</v>
      </c>
      <c r="O49" s="33">
        <v>165</v>
      </c>
      <c r="P49" s="51">
        <f t="shared" si="7"/>
        <v>0.71661237785016285</v>
      </c>
      <c r="Q49" s="33">
        <v>172</v>
      </c>
      <c r="R49" s="51">
        <f t="shared" si="8"/>
        <v>0.74701411509229099</v>
      </c>
      <c r="S49" s="33">
        <v>190</v>
      </c>
      <c r="T49" s="51">
        <f t="shared" si="9"/>
        <v>0.82519001085776333</v>
      </c>
      <c r="U49" s="33">
        <v>195</v>
      </c>
      <c r="V49" s="51">
        <f t="shared" si="10"/>
        <v>0.84690553745928343</v>
      </c>
      <c r="W49" s="33">
        <v>189</v>
      </c>
      <c r="X49" s="51">
        <f t="shared" si="11"/>
        <v>0.82084690553745931</v>
      </c>
      <c r="Z49" s="33">
        <v>165</v>
      </c>
      <c r="AA49" s="73">
        <f t="shared" si="0"/>
        <v>0.71661237785016285</v>
      </c>
      <c r="AC49" s="41">
        <f>cálculos2!O49</f>
        <v>0</v>
      </c>
      <c r="AD49" s="42">
        <f t="shared" si="12"/>
        <v>0</v>
      </c>
      <c r="AE49" s="41">
        <f>cálculos2!P49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254</v>
      </c>
      <c r="D50" s="34">
        <f t="shared" si="1"/>
        <v>190.5</v>
      </c>
      <c r="E50" s="33">
        <v>176</v>
      </c>
      <c r="F50" s="51">
        <f t="shared" si="2"/>
        <v>0.92388451443569553</v>
      </c>
      <c r="G50" s="33">
        <v>191</v>
      </c>
      <c r="H50" s="51">
        <f t="shared" si="3"/>
        <v>1.0026246719160106</v>
      </c>
      <c r="I50" s="33">
        <v>191</v>
      </c>
      <c r="J50" s="51">
        <f t="shared" si="4"/>
        <v>1.0026246719160106</v>
      </c>
      <c r="K50" s="33">
        <v>187</v>
      </c>
      <c r="L50" s="51">
        <f t="shared" si="5"/>
        <v>0.98162729658792647</v>
      </c>
      <c r="M50" s="33">
        <v>188</v>
      </c>
      <c r="N50" s="51">
        <f t="shared" si="6"/>
        <v>0.98687664041994749</v>
      </c>
      <c r="O50" s="33">
        <v>181</v>
      </c>
      <c r="P50" s="51">
        <f t="shared" si="7"/>
        <v>0.95013123359580054</v>
      </c>
      <c r="Q50" s="33">
        <v>203</v>
      </c>
      <c r="R50" s="51">
        <f t="shared" si="8"/>
        <v>1.0656167979002624</v>
      </c>
      <c r="S50" s="33">
        <v>211</v>
      </c>
      <c r="T50" s="51">
        <f t="shared" si="9"/>
        <v>1.1076115485564304</v>
      </c>
      <c r="U50" s="33">
        <v>209</v>
      </c>
      <c r="V50" s="51">
        <f t="shared" si="10"/>
        <v>1.0971128608923884</v>
      </c>
      <c r="W50" s="33">
        <v>209</v>
      </c>
      <c r="X50" s="51">
        <f t="shared" si="11"/>
        <v>1.0971128608923884</v>
      </c>
      <c r="Z50" s="33">
        <v>150</v>
      </c>
      <c r="AA50" s="73">
        <f t="shared" si="0"/>
        <v>0.78740157480314965</v>
      </c>
      <c r="AC50" s="41">
        <f>cálculos2!O50</f>
        <v>10</v>
      </c>
      <c r="AD50" s="42">
        <f t="shared" si="12"/>
        <v>1</v>
      </c>
      <c r="AE50" s="41">
        <f>cálculos2!P50</f>
        <v>4</v>
      </c>
      <c r="AF50" s="42">
        <f t="shared" si="13"/>
        <v>1</v>
      </c>
    </row>
    <row r="51" spans="1:32" x14ac:dyDescent="0.25">
      <c r="A51" s="50" t="s">
        <v>3</v>
      </c>
      <c r="B51" s="50" t="s">
        <v>55</v>
      </c>
      <c r="C51" s="34">
        <v>87</v>
      </c>
      <c r="D51" s="34">
        <f t="shared" si="1"/>
        <v>65.25</v>
      </c>
      <c r="E51" s="33">
        <v>50</v>
      </c>
      <c r="F51" s="51">
        <f t="shared" si="2"/>
        <v>0.76628352490421459</v>
      </c>
      <c r="G51" s="33">
        <v>36</v>
      </c>
      <c r="H51" s="51">
        <f t="shared" si="3"/>
        <v>0.55172413793103448</v>
      </c>
      <c r="I51" s="33">
        <v>37</v>
      </c>
      <c r="J51" s="51">
        <f t="shared" si="4"/>
        <v>0.56704980842911878</v>
      </c>
      <c r="K51" s="33">
        <v>47</v>
      </c>
      <c r="L51" s="51">
        <f t="shared" si="5"/>
        <v>0.72030651340996166</v>
      </c>
      <c r="M51" s="33">
        <v>47</v>
      </c>
      <c r="N51" s="51">
        <f t="shared" si="6"/>
        <v>0.72030651340996166</v>
      </c>
      <c r="O51" s="33">
        <v>44</v>
      </c>
      <c r="P51" s="51">
        <f t="shared" si="7"/>
        <v>0.67432950191570884</v>
      </c>
      <c r="Q51" s="33">
        <v>43</v>
      </c>
      <c r="R51" s="51">
        <f t="shared" si="8"/>
        <v>0.65900383141762453</v>
      </c>
      <c r="S51" s="33">
        <v>60</v>
      </c>
      <c r="T51" s="51">
        <f t="shared" si="9"/>
        <v>0.91954022988505746</v>
      </c>
      <c r="U51" s="33">
        <v>55</v>
      </c>
      <c r="V51" s="51">
        <f t="shared" si="10"/>
        <v>0.84291187739463602</v>
      </c>
      <c r="W51" s="33">
        <v>63</v>
      </c>
      <c r="X51" s="51">
        <f t="shared" si="11"/>
        <v>0.96551724137931039</v>
      </c>
      <c r="Z51" s="33">
        <v>47</v>
      </c>
      <c r="AA51" s="73">
        <f t="shared" si="0"/>
        <v>0.72030651340996166</v>
      </c>
      <c r="AC51" s="41">
        <f>cálculos2!O51</f>
        <v>1</v>
      </c>
      <c r="AD51" s="42">
        <f t="shared" si="12"/>
        <v>0.1</v>
      </c>
      <c r="AE51" s="41">
        <f>cálculos2!P51</f>
        <v>0</v>
      </c>
      <c r="AF51" s="42">
        <f t="shared" si="13"/>
        <v>0</v>
      </c>
    </row>
    <row r="52" spans="1:32" x14ac:dyDescent="0.25">
      <c r="A52" s="50" t="s">
        <v>5</v>
      </c>
      <c r="B52" s="50" t="s">
        <v>56</v>
      </c>
      <c r="C52" s="34">
        <v>192</v>
      </c>
      <c r="D52" s="34">
        <f t="shared" si="1"/>
        <v>144</v>
      </c>
      <c r="E52" s="33">
        <v>172</v>
      </c>
      <c r="F52" s="51">
        <f t="shared" si="2"/>
        <v>1.1944444444444444</v>
      </c>
      <c r="G52" s="33">
        <v>161</v>
      </c>
      <c r="H52" s="51">
        <f t="shared" si="3"/>
        <v>1.1180555555555556</v>
      </c>
      <c r="I52" s="33">
        <v>160</v>
      </c>
      <c r="J52" s="51">
        <f t="shared" si="4"/>
        <v>1.1111111111111112</v>
      </c>
      <c r="K52" s="33">
        <v>184</v>
      </c>
      <c r="L52" s="51">
        <f t="shared" si="5"/>
        <v>1.2777777777777777</v>
      </c>
      <c r="M52" s="33">
        <v>181</v>
      </c>
      <c r="N52" s="51">
        <f t="shared" si="6"/>
        <v>1.2569444444444444</v>
      </c>
      <c r="O52" s="33">
        <v>165</v>
      </c>
      <c r="P52" s="51">
        <f t="shared" si="7"/>
        <v>1.1458333333333333</v>
      </c>
      <c r="Q52" s="33">
        <v>160</v>
      </c>
      <c r="R52" s="51">
        <f t="shared" si="8"/>
        <v>1.1111111111111112</v>
      </c>
      <c r="S52" s="33">
        <v>168</v>
      </c>
      <c r="T52" s="51">
        <f t="shared" si="9"/>
        <v>1.1666666666666667</v>
      </c>
      <c r="U52" s="33">
        <v>164</v>
      </c>
      <c r="V52" s="51">
        <f t="shared" si="10"/>
        <v>1.1388888888888888</v>
      </c>
      <c r="W52" s="33">
        <v>161</v>
      </c>
      <c r="X52" s="51">
        <f t="shared" si="11"/>
        <v>1.1180555555555556</v>
      </c>
      <c r="Z52" s="33">
        <v>132</v>
      </c>
      <c r="AA52" s="73">
        <f t="shared" si="0"/>
        <v>0.91666666666666663</v>
      </c>
      <c r="AC52" s="41">
        <f>cálculos2!O52</f>
        <v>10</v>
      </c>
      <c r="AD52" s="42">
        <f t="shared" si="12"/>
        <v>1</v>
      </c>
      <c r="AE52" s="41">
        <f>cálculos2!P52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178</v>
      </c>
      <c r="D53" s="34">
        <f t="shared" si="1"/>
        <v>133.5</v>
      </c>
      <c r="E53" s="33">
        <v>128</v>
      </c>
      <c r="F53" s="51">
        <f t="shared" si="2"/>
        <v>0.95880149812734083</v>
      </c>
      <c r="G53" s="33">
        <v>119</v>
      </c>
      <c r="H53" s="51">
        <f t="shared" si="3"/>
        <v>0.89138576779026213</v>
      </c>
      <c r="I53" s="33">
        <v>118</v>
      </c>
      <c r="J53" s="51">
        <f t="shared" si="4"/>
        <v>0.88389513108614237</v>
      </c>
      <c r="K53" s="33">
        <v>101</v>
      </c>
      <c r="L53" s="51">
        <f t="shared" si="5"/>
        <v>0.75655430711610483</v>
      </c>
      <c r="M53" s="33">
        <v>100</v>
      </c>
      <c r="N53" s="51">
        <f t="shared" si="6"/>
        <v>0.74906367041198507</v>
      </c>
      <c r="O53" s="33">
        <v>106</v>
      </c>
      <c r="P53" s="51">
        <f t="shared" si="7"/>
        <v>0.79400749063670417</v>
      </c>
      <c r="Q53" s="33">
        <v>117</v>
      </c>
      <c r="R53" s="51">
        <f t="shared" si="8"/>
        <v>0.8764044943820225</v>
      </c>
      <c r="S53" s="33">
        <v>158</v>
      </c>
      <c r="T53" s="51">
        <f t="shared" si="9"/>
        <v>1.1835205992509363</v>
      </c>
      <c r="U53" s="33">
        <v>144</v>
      </c>
      <c r="V53" s="51">
        <f t="shared" si="10"/>
        <v>1.0786516853932584</v>
      </c>
      <c r="W53" s="33">
        <v>157</v>
      </c>
      <c r="X53" s="51">
        <f t="shared" si="11"/>
        <v>1.1760299625468165</v>
      </c>
      <c r="Z53" s="33">
        <v>121</v>
      </c>
      <c r="AA53" s="73">
        <f t="shared" si="0"/>
        <v>0.90636704119850187</v>
      </c>
      <c r="AC53" s="41">
        <f>cálculos2!O53</f>
        <v>4</v>
      </c>
      <c r="AD53" s="42">
        <f t="shared" si="12"/>
        <v>0.4</v>
      </c>
      <c r="AE53" s="41">
        <f>cálculos2!P53</f>
        <v>1</v>
      </c>
      <c r="AF53" s="42">
        <f t="shared" si="13"/>
        <v>0.25</v>
      </c>
    </row>
    <row r="54" spans="1:32" x14ac:dyDescent="0.25">
      <c r="A54" s="50" t="s">
        <v>3</v>
      </c>
      <c r="B54" s="50" t="s">
        <v>58</v>
      </c>
      <c r="C54" s="34">
        <v>655</v>
      </c>
      <c r="D54" s="34">
        <f t="shared" si="1"/>
        <v>491.25</v>
      </c>
      <c r="E54" s="33">
        <v>510</v>
      </c>
      <c r="F54" s="51">
        <f t="shared" si="2"/>
        <v>1.0381679389312977</v>
      </c>
      <c r="G54" s="33">
        <v>473</v>
      </c>
      <c r="H54" s="51">
        <f t="shared" si="3"/>
        <v>0.96284987277353684</v>
      </c>
      <c r="I54" s="33">
        <v>468</v>
      </c>
      <c r="J54" s="51">
        <f t="shared" si="4"/>
        <v>0.95267175572519081</v>
      </c>
      <c r="K54" s="33">
        <v>492</v>
      </c>
      <c r="L54" s="51">
        <f t="shared" si="5"/>
        <v>1.001526717557252</v>
      </c>
      <c r="M54" s="33">
        <v>482</v>
      </c>
      <c r="N54" s="51">
        <f t="shared" si="6"/>
        <v>0.98117048346055979</v>
      </c>
      <c r="O54" s="33">
        <v>493</v>
      </c>
      <c r="P54" s="51">
        <f t="shared" si="7"/>
        <v>1.0035623409669212</v>
      </c>
      <c r="Q54" s="33">
        <v>433</v>
      </c>
      <c r="R54" s="51">
        <f t="shared" si="8"/>
        <v>0.88142493638676844</v>
      </c>
      <c r="S54" s="33">
        <v>482</v>
      </c>
      <c r="T54" s="51">
        <f t="shared" si="9"/>
        <v>0.98117048346055979</v>
      </c>
      <c r="U54" s="33">
        <v>483</v>
      </c>
      <c r="V54" s="51">
        <f t="shared" si="10"/>
        <v>0.98320610687022902</v>
      </c>
      <c r="W54" s="33">
        <v>486</v>
      </c>
      <c r="X54" s="51">
        <f t="shared" si="11"/>
        <v>0.9893129770992366</v>
      </c>
      <c r="Z54" s="33">
        <v>392</v>
      </c>
      <c r="AA54" s="73">
        <f t="shared" si="0"/>
        <v>0.79796437659033082</v>
      </c>
      <c r="AC54" s="41">
        <f>cálculos2!O54</f>
        <v>9</v>
      </c>
      <c r="AD54" s="42">
        <f t="shared" si="12"/>
        <v>0.9</v>
      </c>
      <c r="AE54" s="41">
        <f>cálculos2!P54</f>
        <v>4</v>
      </c>
      <c r="AF54" s="42">
        <f t="shared" si="13"/>
        <v>1</v>
      </c>
    </row>
    <row r="55" spans="1:32" x14ac:dyDescent="0.25">
      <c r="A55" s="50" t="s">
        <v>4</v>
      </c>
      <c r="B55" s="50" t="s">
        <v>59</v>
      </c>
      <c r="C55" s="34">
        <v>225</v>
      </c>
      <c r="D55" s="34">
        <f t="shared" si="1"/>
        <v>168.75</v>
      </c>
      <c r="E55" s="33">
        <v>137</v>
      </c>
      <c r="F55" s="51">
        <f t="shared" si="2"/>
        <v>0.81185185185185182</v>
      </c>
      <c r="G55" s="33">
        <v>166</v>
      </c>
      <c r="H55" s="51">
        <f t="shared" si="3"/>
        <v>0.98370370370370375</v>
      </c>
      <c r="I55" s="33">
        <v>164</v>
      </c>
      <c r="J55" s="51">
        <f t="shared" si="4"/>
        <v>0.97185185185185186</v>
      </c>
      <c r="K55" s="33">
        <v>160</v>
      </c>
      <c r="L55" s="51">
        <f t="shared" si="5"/>
        <v>0.94814814814814818</v>
      </c>
      <c r="M55" s="33">
        <v>152</v>
      </c>
      <c r="N55" s="51">
        <f t="shared" si="6"/>
        <v>0.90074074074074073</v>
      </c>
      <c r="O55" s="33">
        <v>165</v>
      </c>
      <c r="P55" s="51">
        <f t="shared" si="7"/>
        <v>0.97777777777777775</v>
      </c>
      <c r="Q55" s="33">
        <v>161</v>
      </c>
      <c r="R55" s="51">
        <f t="shared" si="8"/>
        <v>0.95407407407407407</v>
      </c>
      <c r="S55" s="33">
        <v>145</v>
      </c>
      <c r="T55" s="51">
        <f t="shared" si="9"/>
        <v>0.85925925925925928</v>
      </c>
      <c r="U55" s="33">
        <v>160</v>
      </c>
      <c r="V55" s="51">
        <f t="shared" si="10"/>
        <v>0.94814814814814818</v>
      </c>
      <c r="W55" s="33">
        <v>147</v>
      </c>
      <c r="X55" s="51">
        <f t="shared" si="11"/>
        <v>0.87111111111111106</v>
      </c>
      <c r="Z55" s="33">
        <v>83</v>
      </c>
      <c r="AA55" s="73">
        <f t="shared" si="0"/>
        <v>0.49185185185185187</v>
      </c>
      <c r="AC55" s="41">
        <f>cálculos2!O55</f>
        <v>5</v>
      </c>
      <c r="AD55" s="42">
        <f t="shared" si="12"/>
        <v>0.5</v>
      </c>
      <c r="AE55" s="41">
        <f>cálculos2!P55</f>
        <v>2</v>
      </c>
      <c r="AF55" s="42">
        <f t="shared" si="13"/>
        <v>0.5</v>
      </c>
    </row>
    <row r="56" spans="1:32" x14ac:dyDescent="0.25">
      <c r="A56" s="50" t="s">
        <v>3</v>
      </c>
      <c r="B56" s="50" t="s">
        <v>60</v>
      </c>
      <c r="C56" s="34">
        <v>395</v>
      </c>
      <c r="D56" s="34">
        <f t="shared" si="1"/>
        <v>296.25</v>
      </c>
      <c r="E56" s="33">
        <v>243</v>
      </c>
      <c r="F56" s="51">
        <f t="shared" si="2"/>
        <v>0.82025316455696207</v>
      </c>
      <c r="G56" s="33">
        <v>253</v>
      </c>
      <c r="H56" s="51">
        <f t="shared" si="3"/>
        <v>0.85400843881856536</v>
      </c>
      <c r="I56" s="33">
        <v>252</v>
      </c>
      <c r="J56" s="51">
        <f t="shared" si="4"/>
        <v>0.85063291139240504</v>
      </c>
      <c r="K56" s="33">
        <v>292</v>
      </c>
      <c r="L56" s="51">
        <f t="shared" si="5"/>
        <v>0.98565400843881856</v>
      </c>
      <c r="M56" s="33">
        <v>280</v>
      </c>
      <c r="N56" s="51">
        <f t="shared" si="6"/>
        <v>0.94514767932489452</v>
      </c>
      <c r="O56" s="33">
        <v>255</v>
      </c>
      <c r="P56" s="51">
        <f t="shared" si="7"/>
        <v>0.86075949367088611</v>
      </c>
      <c r="Q56" s="33">
        <v>208</v>
      </c>
      <c r="R56" s="51">
        <f t="shared" si="8"/>
        <v>0.70210970464135025</v>
      </c>
      <c r="S56" s="33">
        <v>276</v>
      </c>
      <c r="T56" s="51">
        <f t="shared" si="9"/>
        <v>0.93164556962025313</v>
      </c>
      <c r="U56" s="33">
        <v>250</v>
      </c>
      <c r="V56" s="51">
        <f t="shared" si="10"/>
        <v>0.84388185654008441</v>
      </c>
      <c r="W56" s="33">
        <v>252</v>
      </c>
      <c r="X56" s="51">
        <f t="shared" si="11"/>
        <v>0.85063291139240504</v>
      </c>
      <c r="Z56" s="33">
        <v>213</v>
      </c>
      <c r="AA56" s="73">
        <f t="shared" si="0"/>
        <v>0.71898734177215184</v>
      </c>
      <c r="AC56" s="41">
        <f>cálculos2!O56</f>
        <v>2</v>
      </c>
      <c r="AD56" s="42">
        <f t="shared" si="12"/>
        <v>0.2</v>
      </c>
      <c r="AE56" s="41">
        <f>cálculos2!P56</f>
        <v>1</v>
      </c>
      <c r="AF56" s="42">
        <f t="shared" si="13"/>
        <v>0.25</v>
      </c>
    </row>
    <row r="57" spans="1:32" x14ac:dyDescent="0.25">
      <c r="A57" s="50" t="s">
        <v>3</v>
      </c>
      <c r="B57" s="50" t="s">
        <v>61</v>
      </c>
      <c r="C57" s="34">
        <v>345</v>
      </c>
      <c r="D57" s="34">
        <f t="shared" si="1"/>
        <v>258.75</v>
      </c>
      <c r="E57" s="33">
        <v>231</v>
      </c>
      <c r="F57" s="51">
        <f t="shared" si="2"/>
        <v>0.89275362318840579</v>
      </c>
      <c r="G57" s="33">
        <v>184</v>
      </c>
      <c r="H57" s="51">
        <f t="shared" si="3"/>
        <v>0.71111111111111114</v>
      </c>
      <c r="I57" s="33">
        <v>181</v>
      </c>
      <c r="J57" s="51">
        <f t="shared" si="4"/>
        <v>0.69951690821256041</v>
      </c>
      <c r="K57" s="33">
        <v>214</v>
      </c>
      <c r="L57" s="51">
        <f t="shared" si="5"/>
        <v>0.82705314009661834</v>
      </c>
      <c r="M57" s="33">
        <v>203</v>
      </c>
      <c r="N57" s="51">
        <f t="shared" si="6"/>
        <v>0.78454106280193237</v>
      </c>
      <c r="O57" s="33">
        <v>177</v>
      </c>
      <c r="P57" s="51">
        <f t="shared" si="7"/>
        <v>0.68405797101449273</v>
      </c>
      <c r="Q57" s="33">
        <v>172</v>
      </c>
      <c r="R57" s="51">
        <f t="shared" si="8"/>
        <v>0.66473429951690821</v>
      </c>
      <c r="S57" s="33">
        <v>232</v>
      </c>
      <c r="T57" s="51">
        <f t="shared" si="9"/>
        <v>0.89661835748792273</v>
      </c>
      <c r="U57" s="33">
        <v>217</v>
      </c>
      <c r="V57" s="51">
        <f t="shared" si="10"/>
        <v>0.83864734299516908</v>
      </c>
      <c r="W57" s="33">
        <v>209</v>
      </c>
      <c r="X57" s="51">
        <f t="shared" si="11"/>
        <v>0.80772946859903383</v>
      </c>
      <c r="Z57" s="33">
        <v>211</v>
      </c>
      <c r="AA57" s="73">
        <f t="shared" si="0"/>
        <v>0.81545893719806761</v>
      </c>
      <c r="AC57" s="41">
        <f>cálculos2!O57</f>
        <v>0</v>
      </c>
      <c r="AD57" s="42">
        <f t="shared" si="12"/>
        <v>0</v>
      </c>
      <c r="AE57" s="41">
        <f>cálculos2!P57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312</v>
      </c>
      <c r="D58" s="34">
        <f t="shared" si="1"/>
        <v>234</v>
      </c>
      <c r="E58" s="33">
        <v>185</v>
      </c>
      <c r="F58" s="51">
        <f t="shared" si="2"/>
        <v>0.79059829059829057</v>
      </c>
      <c r="G58" s="33">
        <v>214</v>
      </c>
      <c r="H58" s="51">
        <f t="shared" si="3"/>
        <v>0.9145299145299145</v>
      </c>
      <c r="I58" s="33">
        <v>212</v>
      </c>
      <c r="J58" s="51">
        <f t="shared" si="4"/>
        <v>0.90598290598290598</v>
      </c>
      <c r="K58" s="33">
        <v>217</v>
      </c>
      <c r="L58" s="51">
        <f t="shared" si="5"/>
        <v>0.92735042735042739</v>
      </c>
      <c r="M58" s="33">
        <v>205</v>
      </c>
      <c r="N58" s="51">
        <f t="shared" si="6"/>
        <v>0.87606837606837606</v>
      </c>
      <c r="O58" s="33">
        <v>203</v>
      </c>
      <c r="P58" s="51">
        <f t="shared" si="7"/>
        <v>0.86752136752136755</v>
      </c>
      <c r="Q58" s="33">
        <v>185</v>
      </c>
      <c r="R58" s="51">
        <f t="shared" si="8"/>
        <v>0.79059829059829057</v>
      </c>
      <c r="S58" s="33">
        <v>207</v>
      </c>
      <c r="T58" s="51">
        <f t="shared" si="9"/>
        <v>0.88461538461538458</v>
      </c>
      <c r="U58" s="33">
        <v>209</v>
      </c>
      <c r="V58" s="51">
        <f t="shared" si="10"/>
        <v>0.89316239316239321</v>
      </c>
      <c r="W58" s="33">
        <v>182</v>
      </c>
      <c r="X58" s="51">
        <f t="shared" si="11"/>
        <v>0.77777777777777779</v>
      </c>
      <c r="Z58" s="33">
        <v>63</v>
      </c>
      <c r="AA58" s="73">
        <f t="shared" si="0"/>
        <v>0.26923076923076922</v>
      </c>
      <c r="AC58" s="41">
        <f>cálculos2!O58</f>
        <v>0</v>
      </c>
      <c r="AD58" s="42">
        <f t="shared" si="12"/>
        <v>0</v>
      </c>
      <c r="AE58" s="41">
        <f>cálculos2!P58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93</v>
      </c>
      <c r="D59" s="34">
        <f t="shared" si="1"/>
        <v>69.75</v>
      </c>
      <c r="E59" s="33">
        <v>59</v>
      </c>
      <c r="F59" s="51">
        <f t="shared" si="2"/>
        <v>0.84587813620071683</v>
      </c>
      <c r="G59" s="33">
        <v>64</v>
      </c>
      <c r="H59" s="51">
        <f t="shared" si="3"/>
        <v>0.91756272401433692</v>
      </c>
      <c r="I59" s="33">
        <v>63</v>
      </c>
      <c r="J59" s="51">
        <f t="shared" si="4"/>
        <v>0.90322580645161288</v>
      </c>
      <c r="K59" s="33">
        <v>64</v>
      </c>
      <c r="L59" s="51">
        <f t="shared" si="5"/>
        <v>0.91756272401433692</v>
      </c>
      <c r="M59" s="33">
        <v>64</v>
      </c>
      <c r="N59" s="51">
        <f t="shared" si="6"/>
        <v>0.91756272401433692</v>
      </c>
      <c r="O59" s="33">
        <v>65</v>
      </c>
      <c r="P59" s="51">
        <f t="shared" si="7"/>
        <v>0.93189964157706096</v>
      </c>
      <c r="Q59" s="33">
        <v>55</v>
      </c>
      <c r="R59" s="51">
        <f t="shared" si="8"/>
        <v>0.78853046594982079</v>
      </c>
      <c r="S59" s="33">
        <v>66</v>
      </c>
      <c r="T59" s="51">
        <f t="shared" si="9"/>
        <v>0.94623655913978499</v>
      </c>
      <c r="U59" s="33">
        <v>63</v>
      </c>
      <c r="V59" s="51">
        <f t="shared" si="10"/>
        <v>0.90322580645161288</v>
      </c>
      <c r="W59" s="33">
        <v>65</v>
      </c>
      <c r="X59" s="51">
        <f t="shared" si="11"/>
        <v>0.93189964157706096</v>
      </c>
      <c r="Z59" s="33">
        <v>55</v>
      </c>
      <c r="AA59" s="73">
        <f t="shared" si="0"/>
        <v>0.78853046594982079</v>
      </c>
      <c r="AC59" s="41">
        <f>cálculos2!O59</f>
        <v>1</v>
      </c>
      <c r="AD59" s="42">
        <f t="shared" si="12"/>
        <v>0.1</v>
      </c>
      <c r="AE59" s="41">
        <f>cálculos2!P59</f>
        <v>0</v>
      </c>
      <c r="AF59" s="42">
        <f t="shared" si="13"/>
        <v>0</v>
      </c>
    </row>
    <row r="60" spans="1:32" x14ac:dyDescent="0.25">
      <c r="A60" s="50" t="s">
        <v>5</v>
      </c>
      <c r="B60" s="50" t="s">
        <v>64</v>
      </c>
      <c r="C60" s="34">
        <v>203</v>
      </c>
      <c r="D60" s="34">
        <f t="shared" si="1"/>
        <v>152.25</v>
      </c>
      <c r="E60" s="33">
        <v>154</v>
      </c>
      <c r="F60" s="51">
        <f t="shared" si="2"/>
        <v>1.0114942528735633</v>
      </c>
      <c r="G60" s="33">
        <v>142</v>
      </c>
      <c r="H60" s="51">
        <f t="shared" si="3"/>
        <v>0.93267651888341541</v>
      </c>
      <c r="I60" s="33">
        <v>142</v>
      </c>
      <c r="J60" s="51">
        <f t="shared" si="4"/>
        <v>0.93267651888341541</v>
      </c>
      <c r="K60" s="33">
        <v>162</v>
      </c>
      <c r="L60" s="51">
        <f t="shared" si="5"/>
        <v>1.0640394088669951</v>
      </c>
      <c r="M60" s="33">
        <v>156</v>
      </c>
      <c r="N60" s="51">
        <f t="shared" si="6"/>
        <v>1.0246305418719213</v>
      </c>
      <c r="O60" s="33">
        <v>152</v>
      </c>
      <c r="P60" s="51">
        <f t="shared" si="7"/>
        <v>0.99835796387520526</v>
      </c>
      <c r="Q60" s="33">
        <v>118</v>
      </c>
      <c r="R60" s="51">
        <f t="shared" si="8"/>
        <v>0.77504105090311992</v>
      </c>
      <c r="S60" s="33">
        <v>157</v>
      </c>
      <c r="T60" s="51">
        <f t="shared" si="9"/>
        <v>1.0311986863711002</v>
      </c>
      <c r="U60" s="33">
        <v>139</v>
      </c>
      <c r="V60" s="51">
        <f t="shared" si="10"/>
        <v>0.91297208538587848</v>
      </c>
      <c r="W60" s="33">
        <v>146</v>
      </c>
      <c r="X60" s="51">
        <f t="shared" si="11"/>
        <v>0.95894909688013141</v>
      </c>
      <c r="Z60" s="33">
        <v>142</v>
      </c>
      <c r="AA60" s="73">
        <f t="shared" si="0"/>
        <v>0.93267651888341541</v>
      </c>
      <c r="AC60" s="41">
        <f>cálculos2!O60</f>
        <v>6</v>
      </c>
      <c r="AD60" s="42">
        <f t="shared" si="12"/>
        <v>0.60000000000000009</v>
      </c>
      <c r="AE60" s="41">
        <f>cálculos2!P60</f>
        <v>1</v>
      </c>
      <c r="AF60" s="42">
        <f t="shared" si="13"/>
        <v>0.25</v>
      </c>
    </row>
    <row r="61" spans="1:32" x14ac:dyDescent="0.25">
      <c r="A61" s="50" t="s">
        <v>4</v>
      </c>
      <c r="B61" s="50" t="s">
        <v>65</v>
      </c>
      <c r="C61" s="34">
        <v>289</v>
      </c>
      <c r="D61" s="34">
        <f t="shared" si="1"/>
        <v>216.75</v>
      </c>
      <c r="E61" s="33">
        <v>213</v>
      </c>
      <c r="F61" s="51">
        <f t="shared" si="2"/>
        <v>0.98269896193771622</v>
      </c>
      <c r="G61" s="33">
        <v>201</v>
      </c>
      <c r="H61" s="51">
        <f t="shared" si="3"/>
        <v>0.9273356401384083</v>
      </c>
      <c r="I61" s="33">
        <v>203</v>
      </c>
      <c r="J61" s="51">
        <f t="shared" si="4"/>
        <v>0.93656286043829295</v>
      </c>
      <c r="K61" s="33">
        <v>215</v>
      </c>
      <c r="L61" s="51">
        <f t="shared" si="5"/>
        <v>0.99192618223760087</v>
      </c>
      <c r="M61" s="33">
        <v>216</v>
      </c>
      <c r="N61" s="51">
        <f t="shared" si="6"/>
        <v>0.9965397923875432</v>
      </c>
      <c r="O61" s="33">
        <v>213</v>
      </c>
      <c r="P61" s="51">
        <f t="shared" si="7"/>
        <v>0.98269896193771622</v>
      </c>
      <c r="Q61" s="33">
        <v>202</v>
      </c>
      <c r="R61" s="51">
        <f t="shared" si="8"/>
        <v>0.93194925028835063</v>
      </c>
      <c r="S61" s="33">
        <v>233</v>
      </c>
      <c r="T61" s="51">
        <f t="shared" si="9"/>
        <v>1.0749711649365628</v>
      </c>
      <c r="U61" s="33">
        <v>219</v>
      </c>
      <c r="V61" s="51">
        <f t="shared" si="10"/>
        <v>1.0103806228373702</v>
      </c>
      <c r="W61" s="33">
        <v>221</v>
      </c>
      <c r="X61" s="51">
        <f t="shared" si="11"/>
        <v>1.0196078431372548</v>
      </c>
      <c r="Z61" s="33">
        <v>178</v>
      </c>
      <c r="AA61" s="73">
        <f t="shared" si="0"/>
        <v>0.82122260668973468</v>
      </c>
      <c r="AC61" s="41">
        <f>cálculos2!O61</f>
        <v>7</v>
      </c>
      <c r="AD61" s="42">
        <f t="shared" si="12"/>
        <v>0.70000000000000007</v>
      </c>
      <c r="AE61" s="41">
        <f>cálculos2!P61</f>
        <v>2</v>
      </c>
      <c r="AF61" s="42">
        <f t="shared" si="13"/>
        <v>0.5</v>
      </c>
    </row>
    <row r="62" spans="1:32" x14ac:dyDescent="0.25">
      <c r="A62" s="50" t="s">
        <v>5</v>
      </c>
      <c r="B62" s="50" t="s">
        <v>66</v>
      </c>
      <c r="C62" s="34">
        <v>116</v>
      </c>
      <c r="D62" s="34">
        <f t="shared" si="1"/>
        <v>87</v>
      </c>
      <c r="E62" s="33">
        <v>86</v>
      </c>
      <c r="F62" s="51">
        <f t="shared" si="2"/>
        <v>0.9885057471264368</v>
      </c>
      <c r="G62" s="33">
        <v>57</v>
      </c>
      <c r="H62" s="51">
        <f t="shared" si="3"/>
        <v>0.65517241379310343</v>
      </c>
      <c r="I62" s="33">
        <v>57</v>
      </c>
      <c r="J62" s="51">
        <f t="shared" si="4"/>
        <v>0.65517241379310343</v>
      </c>
      <c r="K62" s="33">
        <v>82</v>
      </c>
      <c r="L62" s="51">
        <f t="shared" si="5"/>
        <v>0.94252873563218387</v>
      </c>
      <c r="M62" s="33">
        <v>81</v>
      </c>
      <c r="N62" s="51">
        <f t="shared" si="6"/>
        <v>0.93103448275862066</v>
      </c>
      <c r="O62" s="33">
        <v>78</v>
      </c>
      <c r="P62" s="51">
        <f t="shared" si="7"/>
        <v>0.89655172413793105</v>
      </c>
      <c r="Q62" s="33">
        <v>76</v>
      </c>
      <c r="R62" s="51">
        <f t="shared" si="8"/>
        <v>0.87356321839080464</v>
      </c>
      <c r="S62" s="33">
        <v>90</v>
      </c>
      <c r="T62" s="51">
        <f t="shared" si="9"/>
        <v>1.0344827586206897</v>
      </c>
      <c r="U62" s="33">
        <v>88</v>
      </c>
      <c r="V62" s="51">
        <f t="shared" si="10"/>
        <v>1.0114942528735633</v>
      </c>
      <c r="W62" s="33">
        <v>85</v>
      </c>
      <c r="X62" s="51">
        <f t="shared" si="11"/>
        <v>0.97701149425287359</v>
      </c>
      <c r="Z62" s="33">
        <v>56</v>
      </c>
      <c r="AA62" s="73">
        <f t="shared" si="0"/>
        <v>0.64367816091954022</v>
      </c>
      <c r="AC62" s="41">
        <f>cálculos2!O62</f>
        <v>5</v>
      </c>
      <c r="AD62" s="42">
        <f t="shared" si="12"/>
        <v>0.5</v>
      </c>
      <c r="AE62" s="41">
        <f>cálculos2!P62</f>
        <v>1</v>
      </c>
      <c r="AF62" s="42">
        <f t="shared" si="13"/>
        <v>0.25</v>
      </c>
    </row>
    <row r="63" spans="1:32" x14ac:dyDescent="0.25">
      <c r="A63" s="50" t="s">
        <v>2</v>
      </c>
      <c r="B63" s="50" t="s">
        <v>67</v>
      </c>
      <c r="C63" s="34">
        <v>117</v>
      </c>
      <c r="D63" s="34">
        <f t="shared" si="1"/>
        <v>87.75</v>
      </c>
      <c r="E63" s="33">
        <v>80</v>
      </c>
      <c r="F63" s="51">
        <f t="shared" si="2"/>
        <v>0.9116809116809117</v>
      </c>
      <c r="G63" s="33">
        <v>78</v>
      </c>
      <c r="H63" s="51">
        <f t="shared" si="3"/>
        <v>0.88888888888888884</v>
      </c>
      <c r="I63" s="33">
        <v>77</v>
      </c>
      <c r="J63" s="51">
        <f t="shared" si="4"/>
        <v>0.87749287749287752</v>
      </c>
      <c r="K63" s="33">
        <v>91</v>
      </c>
      <c r="L63" s="51">
        <f t="shared" si="5"/>
        <v>1.037037037037037</v>
      </c>
      <c r="M63" s="33">
        <v>91</v>
      </c>
      <c r="N63" s="51">
        <f t="shared" si="6"/>
        <v>1.037037037037037</v>
      </c>
      <c r="O63" s="33">
        <v>83</v>
      </c>
      <c r="P63" s="51">
        <f t="shared" si="7"/>
        <v>0.94586894586894588</v>
      </c>
      <c r="Q63" s="33">
        <v>64</v>
      </c>
      <c r="R63" s="51">
        <f t="shared" si="8"/>
        <v>0.72934472934472938</v>
      </c>
      <c r="S63" s="33">
        <v>87</v>
      </c>
      <c r="T63" s="51">
        <f t="shared" si="9"/>
        <v>0.99145299145299148</v>
      </c>
      <c r="U63" s="33">
        <v>76</v>
      </c>
      <c r="V63" s="51">
        <f t="shared" si="10"/>
        <v>0.86609686609686609</v>
      </c>
      <c r="W63" s="33">
        <v>83</v>
      </c>
      <c r="X63" s="51">
        <f t="shared" si="11"/>
        <v>0.94586894586894588</v>
      </c>
      <c r="Z63" s="33">
        <v>75</v>
      </c>
      <c r="AA63" s="73">
        <f t="shared" si="0"/>
        <v>0.85470085470085466</v>
      </c>
      <c r="AC63" s="41">
        <f>cálculos2!O63</f>
        <v>4</v>
      </c>
      <c r="AD63" s="42">
        <f t="shared" si="12"/>
        <v>0.4</v>
      </c>
      <c r="AE63" s="41">
        <f>cálculos2!P63</f>
        <v>1</v>
      </c>
      <c r="AF63" s="42">
        <f t="shared" si="13"/>
        <v>0.25</v>
      </c>
    </row>
    <row r="64" spans="1:32" x14ac:dyDescent="0.25">
      <c r="A64" s="50" t="s">
        <v>2</v>
      </c>
      <c r="B64" s="50" t="s">
        <v>68</v>
      </c>
      <c r="C64" s="34">
        <v>715</v>
      </c>
      <c r="D64" s="34">
        <f t="shared" si="1"/>
        <v>536.25</v>
      </c>
      <c r="E64" s="33">
        <v>498</v>
      </c>
      <c r="F64" s="51">
        <f t="shared" si="2"/>
        <v>0.92867132867132862</v>
      </c>
      <c r="G64" s="33">
        <v>430</v>
      </c>
      <c r="H64" s="51">
        <f t="shared" si="3"/>
        <v>0.80186480186480191</v>
      </c>
      <c r="I64" s="33">
        <v>431</v>
      </c>
      <c r="J64" s="51">
        <f t="shared" si="4"/>
        <v>0.80372960372960378</v>
      </c>
      <c r="K64" s="33">
        <v>476</v>
      </c>
      <c r="L64" s="51">
        <f t="shared" si="5"/>
        <v>0.88764568764568763</v>
      </c>
      <c r="M64" s="33">
        <v>484</v>
      </c>
      <c r="N64" s="51">
        <f t="shared" si="6"/>
        <v>0.90256410256410258</v>
      </c>
      <c r="O64" s="33">
        <v>460</v>
      </c>
      <c r="P64" s="51">
        <f t="shared" si="7"/>
        <v>0.85780885780885785</v>
      </c>
      <c r="Q64" s="33">
        <v>414</v>
      </c>
      <c r="R64" s="51">
        <f t="shared" si="8"/>
        <v>0.77202797202797202</v>
      </c>
      <c r="S64" s="33">
        <v>460</v>
      </c>
      <c r="T64" s="51">
        <f t="shared" si="9"/>
        <v>0.85780885780885785</v>
      </c>
      <c r="U64" s="33">
        <v>448</v>
      </c>
      <c r="V64" s="51">
        <f t="shared" si="10"/>
        <v>0.83543123543123543</v>
      </c>
      <c r="W64" s="33">
        <v>444</v>
      </c>
      <c r="X64" s="51">
        <f t="shared" si="11"/>
        <v>0.82797202797202796</v>
      </c>
      <c r="Z64" s="33">
        <v>445</v>
      </c>
      <c r="AA64" s="73">
        <f t="shared" si="0"/>
        <v>0.82983682983682983</v>
      </c>
      <c r="AC64" s="41">
        <f>cálculos2!O64</f>
        <v>2</v>
      </c>
      <c r="AD64" s="42">
        <f t="shared" si="12"/>
        <v>0.2</v>
      </c>
      <c r="AE64" s="41">
        <f>cálculos2!P64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312</v>
      </c>
      <c r="D65" s="34">
        <f t="shared" si="1"/>
        <v>234</v>
      </c>
      <c r="E65" s="33">
        <v>202</v>
      </c>
      <c r="F65" s="51">
        <f t="shared" si="2"/>
        <v>0.86324786324786329</v>
      </c>
      <c r="G65" s="33">
        <v>183</v>
      </c>
      <c r="H65" s="51">
        <f t="shared" si="3"/>
        <v>0.78205128205128205</v>
      </c>
      <c r="I65" s="33">
        <v>185</v>
      </c>
      <c r="J65" s="51">
        <f t="shared" si="4"/>
        <v>0.79059829059829057</v>
      </c>
      <c r="K65" s="33">
        <v>177</v>
      </c>
      <c r="L65" s="51">
        <f t="shared" si="5"/>
        <v>0.75641025641025639</v>
      </c>
      <c r="M65" s="33">
        <v>178</v>
      </c>
      <c r="N65" s="51">
        <f t="shared" si="6"/>
        <v>0.76068376068376065</v>
      </c>
      <c r="O65" s="33">
        <v>168</v>
      </c>
      <c r="P65" s="51">
        <f t="shared" si="7"/>
        <v>0.71794871794871795</v>
      </c>
      <c r="Q65" s="33">
        <v>185</v>
      </c>
      <c r="R65" s="51">
        <f t="shared" si="8"/>
        <v>0.79059829059829057</v>
      </c>
      <c r="S65" s="33">
        <v>208</v>
      </c>
      <c r="T65" s="51">
        <f t="shared" si="9"/>
        <v>0.88888888888888884</v>
      </c>
      <c r="U65" s="33">
        <v>224</v>
      </c>
      <c r="V65" s="51">
        <f t="shared" si="10"/>
        <v>0.95726495726495731</v>
      </c>
      <c r="W65" s="33">
        <v>187</v>
      </c>
      <c r="X65" s="51">
        <f t="shared" si="11"/>
        <v>0.79914529914529919</v>
      </c>
      <c r="Z65" s="33">
        <v>173</v>
      </c>
      <c r="AA65" s="73">
        <f t="shared" si="0"/>
        <v>0.73931623931623935</v>
      </c>
      <c r="AC65" s="41">
        <f>cálculos2!O65</f>
        <v>1</v>
      </c>
      <c r="AD65" s="42">
        <f t="shared" si="12"/>
        <v>0.1</v>
      </c>
      <c r="AE65" s="41">
        <f>cálculos2!P65</f>
        <v>1</v>
      </c>
      <c r="AF65" s="42">
        <f t="shared" si="13"/>
        <v>0.25</v>
      </c>
    </row>
    <row r="66" spans="1:32" x14ac:dyDescent="0.25">
      <c r="A66" s="50" t="s">
        <v>4</v>
      </c>
      <c r="B66" s="50" t="s">
        <v>70</v>
      </c>
      <c r="C66" s="34">
        <v>105</v>
      </c>
      <c r="D66" s="34">
        <f t="shared" si="1"/>
        <v>78.75</v>
      </c>
      <c r="E66" s="33">
        <v>72</v>
      </c>
      <c r="F66" s="51">
        <f t="shared" si="2"/>
        <v>0.91428571428571426</v>
      </c>
      <c r="G66" s="33">
        <v>63</v>
      </c>
      <c r="H66" s="51">
        <f t="shared" si="3"/>
        <v>0.8</v>
      </c>
      <c r="I66" s="33">
        <v>65</v>
      </c>
      <c r="J66" s="51">
        <f t="shared" si="4"/>
        <v>0.82539682539682535</v>
      </c>
      <c r="K66" s="33">
        <v>65</v>
      </c>
      <c r="L66" s="51">
        <f t="shared" si="5"/>
        <v>0.82539682539682535</v>
      </c>
      <c r="M66" s="33">
        <v>65</v>
      </c>
      <c r="N66" s="51">
        <f t="shared" si="6"/>
        <v>0.82539682539682535</v>
      </c>
      <c r="O66" s="33">
        <v>61</v>
      </c>
      <c r="P66" s="51">
        <f t="shared" si="7"/>
        <v>0.77460317460317463</v>
      </c>
      <c r="Q66" s="33">
        <v>75</v>
      </c>
      <c r="R66" s="51">
        <f t="shared" si="8"/>
        <v>0.95238095238095233</v>
      </c>
      <c r="S66" s="33">
        <v>94</v>
      </c>
      <c r="T66" s="51">
        <f t="shared" si="9"/>
        <v>1.1936507936507936</v>
      </c>
      <c r="U66" s="33">
        <v>85</v>
      </c>
      <c r="V66" s="51">
        <f t="shared" si="10"/>
        <v>1.0793650793650793</v>
      </c>
      <c r="W66" s="33">
        <v>90</v>
      </c>
      <c r="X66" s="51">
        <f t="shared" si="11"/>
        <v>1.1428571428571428</v>
      </c>
      <c r="Z66" s="33">
        <v>57</v>
      </c>
      <c r="AA66" s="73">
        <f t="shared" ref="AA66:AA79" si="14">Z66/D66</f>
        <v>0.72380952380952379</v>
      </c>
      <c r="AC66" s="41">
        <f>cálculos2!O66</f>
        <v>5</v>
      </c>
      <c r="AD66" s="42">
        <f t="shared" si="12"/>
        <v>0.5</v>
      </c>
      <c r="AE66" s="41">
        <f>cálculos2!P66</f>
        <v>1</v>
      </c>
      <c r="AF66" s="42">
        <f t="shared" si="13"/>
        <v>0.25</v>
      </c>
    </row>
    <row r="67" spans="1:32" x14ac:dyDescent="0.25">
      <c r="A67" s="50" t="s">
        <v>4</v>
      </c>
      <c r="B67" s="50" t="s">
        <v>71</v>
      </c>
      <c r="C67" s="34">
        <v>390</v>
      </c>
      <c r="D67" s="34">
        <f t="shared" ref="D67:D79" si="15">(C67/12)*9</f>
        <v>292.5</v>
      </c>
      <c r="E67" s="33">
        <v>238</v>
      </c>
      <c r="F67" s="51">
        <f t="shared" ref="F67:F79" si="16">E67/D67</f>
        <v>0.81367521367521367</v>
      </c>
      <c r="G67" s="33">
        <v>252</v>
      </c>
      <c r="H67" s="51">
        <f t="shared" ref="H67:H79" si="17">G67/D67</f>
        <v>0.86153846153846159</v>
      </c>
      <c r="I67" s="33">
        <v>250</v>
      </c>
      <c r="J67" s="51">
        <f t="shared" ref="J67:J79" si="18">I67/D67</f>
        <v>0.85470085470085466</v>
      </c>
      <c r="K67" s="33">
        <v>253</v>
      </c>
      <c r="L67" s="51">
        <f t="shared" ref="L67:L79" si="19">K67/D67</f>
        <v>0.86495726495726499</v>
      </c>
      <c r="M67" s="33">
        <v>250</v>
      </c>
      <c r="N67" s="51">
        <f t="shared" ref="N67:N79" si="20">M67/D67</f>
        <v>0.85470085470085466</v>
      </c>
      <c r="O67" s="33">
        <v>248</v>
      </c>
      <c r="P67" s="51">
        <f t="shared" ref="P67:P79" si="21">O67/D67</f>
        <v>0.84786324786324785</v>
      </c>
      <c r="Q67" s="33">
        <v>265</v>
      </c>
      <c r="R67" s="51">
        <f t="shared" ref="R67:R79" si="22">Q67/D67</f>
        <v>0.90598290598290598</v>
      </c>
      <c r="S67" s="33">
        <v>301</v>
      </c>
      <c r="T67" s="51">
        <f t="shared" ref="T67:T79" si="23">S67/D67</f>
        <v>1.029059829059829</v>
      </c>
      <c r="U67" s="33">
        <v>312</v>
      </c>
      <c r="V67" s="51">
        <f t="shared" ref="V67:V79" si="24">U67/D67</f>
        <v>1.0666666666666667</v>
      </c>
      <c r="W67" s="33">
        <v>292</v>
      </c>
      <c r="X67" s="51">
        <f t="shared" ref="X67:X79" si="25">W67/D67</f>
        <v>0.9982905982905983</v>
      </c>
      <c r="Z67" s="33">
        <v>177</v>
      </c>
      <c r="AA67" s="73">
        <f t="shared" si="14"/>
        <v>0.60512820512820509</v>
      </c>
      <c r="AC67" s="41">
        <f>cálculos2!O67</f>
        <v>3</v>
      </c>
      <c r="AD67" s="42">
        <f t="shared" ref="AD67:AD85" si="26">AC67*0.1</f>
        <v>0.30000000000000004</v>
      </c>
      <c r="AE67" s="41">
        <f>cálculos2!P67</f>
        <v>1</v>
      </c>
      <c r="AF67" s="42">
        <f t="shared" ref="AF67:AF85" si="27">AE67*0.25</f>
        <v>0.25</v>
      </c>
    </row>
    <row r="68" spans="1:32" x14ac:dyDescent="0.25">
      <c r="A68" s="50" t="s">
        <v>5</v>
      </c>
      <c r="B68" s="50" t="s">
        <v>72</v>
      </c>
      <c r="C68" s="34">
        <v>136</v>
      </c>
      <c r="D68" s="34">
        <f t="shared" si="15"/>
        <v>102</v>
      </c>
      <c r="E68" s="33">
        <v>100</v>
      </c>
      <c r="F68" s="51">
        <f t="shared" si="16"/>
        <v>0.98039215686274506</v>
      </c>
      <c r="G68" s="33">
        <v>96</v>
      </c>
      <c r="H68" s="51">
        <f t="shared" si="17"/>
        <v>0.94117647058823528</v>
      </c>
      <c r="I68" s="33">
        <v>96</v>
      </c>
      <c r="J68" s="51">
        <f t="shared" si="18"/>
        <v>0.94117647058823528</v>
      </c>
      <c r="K68" s="33">
        <v>99</v>
      </c>
      <c r="L68" s="51">
        <f t="shared" si="19"/>
        <v>0.97058823529411764</v>
      </c>
      <c r="M68" s="33">
        <v>96</v>
      </c>
      <c r="N68" s="51">
        <f t="shared" si="20"/>
        <v>0.94117647058823528</v>
      </c>
      <c r="O68" s="33">
        <v>95</v>
      </c>
      <c r="P68" s="51">
        <f t="shared" si="21"/>
        <v>0.93137254901960786</v>
      </c>
      <c r="Q68" s="33">
        <v>68</v>
      </c>
      <c r="R68" s="51">
        <f t="shared" si="22"/>
        <v>0.66666666666666663</v>
      </c>
      <c r="S68" s="33">
        <v>67</v>
      </c>
      <c r="T68" s="51">
        <f t="shared" si="23"/>
        <v>0.65686274509803921</v>
      </c>
      <c r="U68" s="33">
        <v>83</v>
      </c>
      <c r="V68" s="51">
        <f t="shared" si="24"/>
        <v>0.81372549019607843</v>
      </c>
      <c r="W68" s="33">
        <v>65</v>
      </c>
      <c r="X68" s="51">
        <f t="shared" si="25"/>
        <v>0.63725490196078427</v>
      </c>
      <c r="Z68" s="33">
        <v>96</v>
      </c>
      <c r="AA68" s="73">
        <f t="shared" si="14"/>
        <v>0.94117647058823528</v>
      </c>
      <c r="AC68" s="41">
        <f>cálculos2!O68</f>
        <v>3</v>
      </c>
      <c r="AD68" s="42">
        <f t="shared" si="26"/>
        <v>0.30000000000000004</v>
      </c>
      <c r="AE68" s="41">
        <f>cálculos2!P68</f>
        <v>1</v>
      </c>
      <c r="AF68" s="42">
        <f t="shared" si="27"/>
        <v>0.25</v>
      </c>
    </row>
    <row r="69" spans="1:32" x14ac:dyDescent="0.25">
      <c r="A69" s="50" t="s">
        <v>3</v>
      </c>
      <c r="B69" s="50" t="s">
        <v>73</v>
      </c>
      <c r="C69" s="34">
        <v>1860</v>
      </c>
      <c r="D69" s="34">
        <f t="shared" si="15"/>
        <v>1395</v>
      </c>
      <c r="E69" s="33">
        <v>1335</v>
      </c>
      <c r="F69" s="51">
        <f t="shared" si="16"/>
        <v>0.956989247311828</v>
      </c>
      <c r="G69" s="33">
        <v>1089</v>
      </c>
      <c r="H69" s="51">
        <f t="shared" si="17"/>
        <v>0.78064516129032258</v>
      </c>
      <c r="I69" s="33">
        <v>1080</v>
      </c>
      <c r="J69" s="51">
        <f t="shared" si="18"/>
        <v>0.77419354838709675</v>
      </c>
      <c r="K69" s="33">
        <v>1165</v>
      </c>
      <c r="L69" s="51">
        <f t="shared" si="19"/>
        <v>0.83512544802867383</v>
      </c>
      <c r="M69" s="33">
        <v>1129</v>
      </c>
      <c r="N69" s="51">
        <f t="shared" si="20"/>
        <v>0.80931899641577065</v>
      </c>
      <c r="O69" s="33">
        <v>1101</v>
      </c>
      <c r="P69" s="51">
        <f t="shared" si="21"/>
        <v>0.78924731182795704</v>
      </c>
      <c r="Q69" s="33">
        <v>912</v>
      </c>
      <c r="R69" s="51">
        <f t="shared" si="22"/>
        <v>0.65376344086021509</v>
      </c>
      <c r="S69" s="33">
        <v>1227</v>
      </c>
      <c r="T69" s="51">
        <f t="shared" si="23"/>
        <v>0.87956989247311823</v>
      </c>
      <c r="U69" s="33">
        <v>1177</v>
      </c>
      <c r="V69" s="51">
        <f t="shared" si="24"/>
        <v>0.84372759856630819</v>
      </c>
      <c r="W69" s="33">
        <v>1045</v>
      </c>
      <c r="X69" s="51">
        <f t="shared" si="25"/>
        <v>0.74910394265232971</v>
      </c>
      <c r="Z69" s="33">
        <v>1318</v>
      </c>
      <c r="AA69" s="73">
        <f t="shared" si="14"/>
        <v>0.94480286738351249</v>
      </c>
      <c r="AC69" s="41">
        <f>cálculos2!O69</f>
        <v>1</v>
      </c>
      <c r="AD69" s="42">
        <f t="shared" si="26"/>
        <v>0.1</v>
      </c>
      <c r="AE69" s="41">
        <f>cálculos2!P69</f>
        <v>0</v>
      </c>
      <c r="AF69" s="42">
        <f t="shared" si="27"/>
        <v>0</v>
      </c>
    </row>
    <row r="70" spans="1:32" x14ac:dyDescent="0.25">
      <c r="A70" s="50" t="s">
        <v>4</v>
      </c>
      <c r="B70" s="50" t="s">
        <v>74</v>
      </c>
      <c r="C70" s="34">
        <v>114</v>
      </c>
      <c r="D70" s="34">
        <f t="shared" si="15"/>
        <v>85.5</v>
      </c>
      <c r="E70" s="33">
        <v>89</v>
      </c>
      <c r="F70" s="51">
        <f t="shared" si="16"/>
        <v>1.0409356725146199</v>
      </c>
      <c r="G70" s="33">
        <v>75</v>
      </c>
      <c r="H70" s="51">
        <f t="shared" si="17"/>
        <v>0.8771929824561403</v>
      </c>
      <c r="I70" s="33">
        <v>73</v>
      </c>
      <c r="J70" s="51">
        <f t="shared" si="18"/>
        <v>0.85380116959064323</v>
      </c>
      <c r="K70" s="33">
        <v>84</v>
      </c>
      <c r="L70" s="51">
        <f t="shared" si="19"/>
        <v>0.98245614035087714</v>
      </c>
      <c r="M70" s="33">
        <v>88</v>
      </c>
      <c r="N70" s="51">
        <f t="shared" si="20"/>
        <v>1.0292397660818713</v>
      </c>
      <c r="O70" s="33">
        <v>72</v>
      </c>
      <c r="P70" s="51">
        <f t="shared" si="21"/>
        <v>0.84210526315789469</v>
      </c>
      <c r="Q70" s="33">
        <v>67</v>
      </c>
      <c r="R70" s="51">
        <f t="shared" si="22"/>
        <v>0.783625730994152</v>
      </c>
      <c r="S70" s="33">
        <v>89</v>
      </c>
      <c r="T70" s="51">
        <f t="shared" si="23"/>
        <v>1.0409356725146199</v>
      </c>
      <c r="U70" s="33">
        <v>75</v>
      </c>
      <c r="V70" s="51">
        <f t="shared" si="24"/>
        <v>0.8771929824561403</v>
      </c>
      <c r="W70" s="33">
        <v>87</v>
      </c>
      <c r="X70" s="51">
        <f t="shared" si="25"/>
        <v>1.0175438596491229</v>
      </c>
      <c r="Z70" s="33">
        <v>62</v>
      </c>
      <c r="AA70" s="73">
        <f t="shared" si="14"/>
        <v>0.72514619883040932</v>
      </c>
      <c r="AC70" s="41">
        <f>cálculos2!O70</f>
        <v>5</v>
      </c>
      <c r="AD70" s="42">
        <f t="shared" si="26"/>
        <v>0.5</v>
      </c>
      <c r="AE70" s="41">
        <f>cálculos2!P70</f>
        <v>1</v>
      </c>
      <c r="AF70" s="42">
        <f t="shared" si="27"/>
        <v>0.25</v>
      </c>
    </row>
    <row r="71" spans="1:32" x14ac:dyDescent="0.25">
      <c r="A71" s="50" t="s">
        <v>2</v>
      </c>
      <c r="B71" s="50" t="s">
        <v>75</v>
      </c>
      <c r="C71" s="34">
        <v>7421</v>
      </c>
      <c r="D71" s="34">
        <f t="shared" si="15"/>
        <v>5565.75</v>
      </c>
      <c r="E71" s="33">
        <v>5522</v>
      </c>
      <c r="F71" s="51">
        <f t="shared" si="16"/>
        <v>0.99213942415667256</v>
      </c>
      <c r="G71" s="33">
        <v>4671</v>
      </c>
      <c r="H71" s="51">
        <f t="shared" si="17"/>
        <v>0.83923999460989085</v>
      </c>
      <c r="I71" s="33">
        <v>4667</v>
      </c>
      <c r="J71" s="51">
        <f t="shared" si="18"/>
        <v>0.83852131338992952</v>
      </c>
      <c r="K71" s="33">
        <v>5051</v>
      </c>
      <c r="L71" s="51">
        <f t="shared" si="19"/>
        <v>0.90751471050622112</v>
      </c>
      <c r="M71" s="33">
        <v>4831</v>
      </c>
      <c r="N71" s="51">
        <f t="shared" si="20"/>
        <v>0.86798724340834565</v>
      </c>
      <c r="O71" s="33">
        <v>4577</v>
      </c>
      <c r="P71" s="51">
        <f t="shared" si="21"/>
        <v>0.82235098594079858</v>
      </c>
      <c r="Q71" s="33">
        <v>3925</v>
      </c>
      <c r="R71" s="51">
        <f t="shared" si="22"/>
        <v>0.70520594708709516</v>
      </c>
      <c r="S71" s="33">
        <v>4835</v>
      </c>
      <c r="T71" s="51">
        <f t="shared" si="23"/>
        <v>0.86870592462830709</v>
      </c>
      <c r="U71" s="33">
        <v>4835</v>
      </c>
      <c r="V71" s="51">
        <f t="shared" si="24"/>
        <v>0.86870592462830709</v>
      </c>
      <c r="W71" s="33">
        <v>3769</v>
      </c>
      <c r="X71" s="51">
        <f t="shared" si="25"/>
        <v>0.67717737950860168</v>
      </c>
      <c r="Z71" s="33">
        <v>5112</v>
      </c>
      <c r="AA71" s="73">
        <f t="shared" si="14"/>
        <v>0.91847459911063201</v>
      </c>
      <c r="AC71" s="41">
        <f>cálculos2!O71</f>
        <v>1</v>
      </c>
      <c r="AD71" s="42">
        <f t="shared" si="26"/>
        <v>0.1</v>
      </c>
      <c r="AE71" s="41">
        <f>cálculos2!P71</f>
        <v>0</v>
      </c>
      <c r="AF71" s="42">
        <f t="shared" si="27"/>
        <v>0</v>
      </c>
    </row>
    <row r="72" spans="1:32" x14ac:dyDescent="0.25">
      <c r="A72" s="50" t="s">
        <v>4</v>
      </c>
      <c r="B72" s="50" t="s">
        <v>76</v>
      </c>
      <c r="C72" s="34">
        <v>455</v>
      </c>
      <c r="D72" s="34">
        <f t="shared" si="15"/>
        <v>341.25</v>
      </c>
      <c r="E72" s="33">
        <v>280</v>
      </c>
      <c r="F72" s="51">
        <f t="shared" si="16"/>
        <v>0.82051282051282048</v>
      </c>
      <c r="G72" s="33">
        <v>275</v>
      </c>
      <c r="H72" s="51">
        <f t="shared" si="17"/>
        <v>0.80586080586080588</v>
      </c>
      <c r="I72" s="33">
        <v>274</v>
      </c>
      <c r="J72" s="51">
        <f t="shared" si="18"/>
        <v>0.80293040293040296</v>
      </c>
      <c r="K72" s="33">
        <v>292</v>
      </c>
      <c r="L72" s="51">
        <f t="shared" si="19"/>
        <v>0.85567765567765564</v>
      </c>
      <c r="M72" s="33">
        <v>286</v>
      </c>
      <c r="N72" s="51">
        <f t="shared" si="20"/>
        <v>0.83809523809523812</v>
      </c>
      <c r="O72" s="33">
        <v>275</v>
      </c>
      <c r="P72" s="51">
        <f t="shared" si="21"/>
        <v>0.80586080586080588</v>
      </c>
      <c r="Q72" s="33">
        <v>251</v>
      </c>
      <c r="R72" s="51">
        <f t="shared" si="22"/>
        <v>0.73553113553113558</v>
      </c>
      <c r="S72" s="33">
        <v>306</v>
      </c>
      <c r="T72" s="51">
        <f t="shared" si="23"/>
        <v>0.89670329670329674</v>
      </c>
      <c r="U72" s="33">
        <v>302</v>
      </c>
      <c r="V72" s="51">
        <f t="shared" si="24"/>
        <v>0.88498168498168495</v>
      </c>
      <c r="W72" s="33">
        <v>264</v>
      </c>
      <c r="X72" s="51">
        <f t="shared" si="25"/>
        <v>0.77362637362637365</v>
      </c>
      <c r="Z72" s="33">
        <v>254</v>
      </c>
      <c r="AA72" s="73">
        <f t="shared" si="14"/>
        <v>0.74432234432234434</v>
      </c>
      <c r="AC72" s="41">
        <f>cálculos2!O72</f>
        <v>0</v>
      </c>
      <c r="AD72" s="42">
        <f t="shared" si="26"/>
        <v>0</v>
      </c>
      <c r="AE72" s="41">
        <f>cálculos2!P72</f>
        <v>0</v>
      </c>
      <c r="AF72" s="42">
        <f t="shared" si="27"/>
        <v>0</v>
      </c>
    </row>
    <row r="73" spans="1:32" x14ac:dyDescent="0.25">
      <c r="A73" s="50" t="s">
        <v>5</v>
      </c>
      <c r="B73" s="50" t="s">
        <v>77</v>
      </c>
      <c r="C73" s="34">
        <v>246</v>
      </c>
      <c r="D73" s="34">
        <f t="shared" si="15"/>
        <v>184.5</v>
      </c>
      <c r="E73" s="33">
        <v>196</v>
      </c>
      <c r="F73" s="51">
        <f t="shared" si="16"/>
        <v>1.0623306233062331</v>
      </c>
      <c r="G73" s="33">
        <v>167</v>
      </c>
      <c r="H73" s="51">
        <f t="shared" si="17"/>
        <v>0.90514905149051494</v>
      </c>
      <c r="I73" s="33">
        <v>166</v>
      </c>
      <c r="J73" s="51">
        <f t="shared" si="18"/>
        <v>0.89972899728997291</v>
      </c>
      <c r="K73" s="33">
        <v>185</v>
      </c>
      <c r="L73" s="51">
        <f t="shared" si="19"/>
        <v>1.0027100271002709</v>
      </c>
      <c r="M73" s="33">
        <v>184</v>
      </c>
      <c r="N73" s="51">
        <f t="shared" si="20"/>
        <v>0.99728997289972898</v>
      </c>
      <c r="O73" s="33">
        <v>179</v>
      </c>
      <c r="P73" s="51">
        <f t="shared" si="21"/>
        <v>0.97018970189701892</v>
      </c>
      <c r="Q73" s="33">
        <v>162</v>
      </c>
      <c r="R73" s="51">
        <f t="shared" si="22"/>
        <v>0.87804878048780488</v>
      </c>
      <c r="S73" s="33">
        <v>183</v>
      </c>
      <c r="T73" s="51">
        <f t="shared" si="23"/>
        <v>0.99186991869918695</v>
      </c>
      <c r="U73" s="33">
        <v>180</v>
      </c>
      <c r="V73" s="51">
        <f t="shared" si="24"/>
        <v>0.97560975609756095</v>
      </c>
      <c r="W73" s="33">
        <v>164</v>
      </c>
      <c r="X73" s="51">
        <f t="shared" si="25"/>
        <v>0.88888888888888884</v>
      </c>
      <c r="Z73" s="33">
        <v>183</v>
      </c>
      <c r="AA73" s="73">
        <f t="shared" si="14"/>
        <v>0.99186991869918695</v>
      </c>
      <c r="AC73" s="41">
        <f>cálculos2!O73</f>
        <v>6</v>
      </c>
      <c r="AD73" s="42">
        <f t="shared" si="26"/>
        <v>0.60000000000000009</v>
      </c>
      <c r="AE73" s="41">
        <f>cálculos2!P73</f>
        <v>2</v>
      </c>
      <c r="AF73" s="42">
        <f t="shared" si="27"/>
        <v>0.5</v>
      </c>
    </row>
    <row r="74" spans="1:32" x14ac:dyDescent="0.25">
      <c r="A74" s="50" t="s">
        <v>2</v>
      </c>
      <c r="B74" s="50" t="s">
        <v>78</v>
      </c>
      <c r="C74" s="34">
        <v>338</v>
      </c>
      <c r="D74" s="34">
        <f t="shared" si="15"/>
        <v>253.5</v>
      </c>
      <c r="E74" s="33">
        <v>306</v>
      </c>
      <c r="F74" s="51">
        <f t="shared" si="16"/>
        <v>1.2071005917159763</v>
      </c>
      <c r="G74" s="33">
        <v>285</v>
      </c>
      <c r="H74" s="51">
        <f t="shared" si="17"/>
        <v>1.1242603550295858</v>
      </c>
      <c r="I74" s="33">
        <v>284</v>
      </c>
      <c r="J74" s="51">
        <f t="shared" si="18"/>
        <v>1.1203155818540433</v>
      </c>
      <c r="K74" s="33">
        <v>274</v>
      </c>
      <c r="L74" s="51">
        <f t="shared" si="19"/>
        <v>1.0808678500986193</v>
      </c>
      <c r="M74" s="33">
        <v>273</v>
      </c>
      <c r="N74" s="51">
        <f t="shared" si="20"/>
        <v>1.0769230769230769</v>
      </c>
      <c r="O74" s="33">
        <v>270</v>
      </c>
      <c r="P74" s="51">
        <f t="shared" si="21"/>
        <v>1.0650887573964498</v>
      </c>
      <c r="Q74" s="33">
        <v>286</v>
      </c>
      <c r="R74" s="51">
        <f t="shared" si="22"/>
        <v>1.1282051282051282</v>
      </c>
      <c r="S74" s="33">
        <v>276</v>
      </c>
      <c r="T74" s="51">
        <f t="shared" si="23"/>
        <v>1.0887573964497042</v>
      </c>
      <c r="U74" s="33">
        <v>286</v>
      </c>
      <c r="V74" s="51">
        <f t="shared" si="24"/>
        <v>1.1282051282051282</v>
      </c>
      <c r="W74" s="33">
        <v>261</v>
      </c>
      <c r="X74" s="51">
        <f t="shared" si="25"/>
        <v>1.029585798816568</v>
      </c>
      <c r="Z74" s="33">
        <v>277</v>
      </c>
      <c r="AA74" s="73">
        <f t="shared" si="14"/>
        <v>1.0927021696252466</v>
      </c>
      <c r="AC74" s="41">
        <f>cálculos2!O74</f>
        <v>10</v>
      </c>
      <c r="AD74" s="42">
        <f t="shared" si="26"/>
        <v>1</v>
      </c>
      <c r="AE74" s="41">
        <f>cálculos2!P74</f>
        <v>4</v>
      </c>
      <c r="AF74" s="42">
        <f t="shared" si="27"/>
        <v>1</v>
      </c>
    </row>
    <row r="75" spans="1:32" x14ac:dyDescent="0.25">
      <c r="A75" s="50" t="s">
        <v>2</v>
      </c>
      <c r="B75" s="50" t="s">
        <v>79</v>
      </c>
      <c r="C75" s="34">
        <v>1006</v>
      </c>
      <c r="D75" s="34">
        <f t="shared" si="15"/>
        <v>754.5</v>
      </c>
      <c r="E75" s="33">
        <v>708</v>
      </c>
      <c r="F75" s="51">
        <f t="shared" si="16"/>
        <v>0.93836978131212723</v>
      </c>
      <c r="G75" s="33">
        <v>619</v>
      </c>
      <c r="H75" s="51">
        <f t="shared" si="17"/>
        <v>0.82041086812458586</v>
      </c>
      <c r="I75" s="33">
        <v>620</v>
      </c>
      <c r="J75" s="51">
        <f t="shared" si="18"/>
        <v>0.8217362491716369</v>
      </c>
      <c r="K75" s="33">
        <v>703</v>
      </c>
      <c r="L75" s="51">
        <f t="shared" si="19"/>
        <v>0.93174287607687212</v>
      </c>
      <c r="M75" s="33">
        <v>655</v>
      </c>
      <c r="N75" s="51">
        <f t="shared" si="20"/>
        <v>0.86812458581842278</v>
      </c>
      <c r="O75" s="33">
        <v>664</v>
      </c>
      <c r="P75" s="51">
        <f t="shared" si="21"/>
        <v>0.88005301524188206</v>
      </c>
      <c r="Q75" s="33">
        <v>479</v>
      </c>
      <c r="R75" s="51">
        <f t="shared" si="22"/>
        <v>0.63485752153744202</v>
      </c>
      <c r="S75" s="33">
        <v>653</v>
      </c>
      <c r="T75" s="51">
        <f t="shared" si="23"/>
        <v>0.86547382372432069</v>
      </c>
      <c r="U75" s="33">
        <v>628</v>
      </c>
      <c r="V75" s="51">
        <f t="shared" si="24"/>
        <v>0.83233929754804503</v>
      </c>
      <c r="W75" s="33">
        <v>536</v>
      </c>
      <c r="X75" s="51">
        <f t="shared" si="25"/>
        <v>0.71040424121935053</v>
      </c>
      <c r="Z75" s="33">
        <v>653</v>
      </c>
      <c r="AA75" s="73">
        <f t="shared" si="14"/>
        <v>0.86547382372432069</v>
      </c>
      <c r="AC75" s="41">
        <f>cálculos2!O75</f>
        <v>1</v>
      </c>
      <c r="AD75" s="42">
        <f t="shared" si="26"/>
        <v>0.1</v>
      </c>
      <c r="AE75" s="41">
        <f>cálculos2!P75</f>
        <v>0</v>
      </c>
      <c r="AF75" s="42">
        <f t="shared" si="27"/>
        <v>0</v>
      </c>
    </row>
    <row r="76" spans="1:32" x14ac:dyDescent="0.25">
      <c r="A76" s="50" t="s">
        <v>3</v>
      </c>
      <c r="B76" s="50" t="s">
        <v>80</v>
      </c>
      <c r="C76" s="34">
        <v>104</v>
      </c>
      <c r="D76" s="34">
        <f t="shared" si="15"/>
        <v>78</v>
      </c>
      <c r="E76" s="33">
        <v>77</v>
      </c>
      <c r="F76" s="51">
        <f t="shared" si="16"/>
        <v>0.98717948717948723</v>
      </c>
      <c r="G76" s="33">
        <v>71</v>
      </c>
      <c r="H76" s="51">
        <f t="shared" si="17"/>
        <v>0.91025641025641024</v>
      </c>
      <c r="I76" s="33">
        <v>73</v>
      </c>
      <c r="J76" s="51">
        <f t="shared" si="18"/>
        <v>0.9358974358974359</v>
      </c>
      <c r="K76" s="33">
        <v>81</v>
      </c>
      <c r="L76" s="51">
        <f t="shared" si="19"/>
        <v>1.0384615384615385</v>
      </c>
      <c r="M76" s="33">
        <v>76</v>
      </c>
      <c r="N76" s="51">
        <f t="shared" si="20"/>
        <v>0.97435897435897434</v>
      </c>
      <c r="O76" s="33">
        <v>74</v>
      </c>
      <c r="P76" s="51">
        <f t="shared" si="21"/>
        <v>0.94871794871794868</v>
      </c>
      <c r="Q76" s="33">
        <v>68</v>
      </c>
      <c r="R76" s="51">
        <f t="shared" si="22"/>
        <v>0.87179487179487181</v>
      </c>
      <c r="S76" s="33">
        <v>100</v>
      </c>
      <c r="T76" s="51">
        <f t="shared" si="23"/>
        <v>1.2820512820512822</v>
      </c>
      <c r="U76" s="33">
        <v>86</v>
      </c>
      <c r="V76" s="51">
        <f t="shared" si="24"/>
        <v>1.1025641025641026</v>
      </c>
      <c r="W76" s="33">
        <v>93</v>
      </c>
      <c r="X76" s="51">
        <f t="shared" si="25"/>
        <v>1.1923076923076923</v>
      </c>
      <c r="Z76" s="33">
        <v>48</v>
      </c>
      <c r="AA76" s="73">
        <f t="shared" si="14"/>
        <v>0.61538461538461542</v>
      </c>
      <c r="AC76" s="41">
        <f>cálculos2!O76</f>
        <v>6</v>
      </c>
      <c r="AD76" s="42">
        <f t="shared" si="26"/>
        <v>0.60000000000000009</v>
      </c>
      <c r="AE76" s="41">
        <f>cálculos2!P76</f>
        <v>2</v>
      </c>
      <c r="AF76" s="42">
        <f t="shared" si="27"/>
        <v>0.5</v>
      </c>
    </row>
    <row r="77" spans="1:32" x14ac:dyDescent="0.25">
      <c r="A77" s="50" t="s">
        <v>4</v>
      </c>
      <c r="B77" s="50" t="s">
        <v>81</v>
      </c>
      <c r="C77" s="34">
        <v>211</v>
      </c>
      <c r="D77" s="34">
        <f t="shared" si="15"/>
        <v>158.25</v>
      </c>
      <c r="E77" s="33">
        <v>154</v>
      </c>
      <c r="F77" s="51">
        <f t="shared" si="16"/>
        <v>0.97314375987361768</v>
      </c>
      <c r="G77" s="33">
        <v>160</v>
      </c>
      <c r="H77" s="51">
        <f t="shared" si="17"/>
        <v>1.0110584518167456</v>
      </c>
      <c r="I77" s="33">
        <v>160</v>
      </c>
      <c r="J77" s="51">
        <f t="shared" si="18"/>
        <v>1.0110584518167456</v>
      </c>
      <c r="K77" s="33">
        <v>161</v>
      </c>
      <c r="L77" s="51">
        <f t="shared" si="19"/>
        <v>1.0173775671406002</v>
      </c>
      <c r="M77" s="33">
        <v>161</v>
      </c>
      <c r="N77" s="51">
        <f t="shared" si="20"/>
        <v>1.0173775671406002</v>
      </c>
      <c r="O77" s="33">
        <v>161</v>
      </c>
      <c r="P77" s="51">
        <f t="shared" si="21"/>
        <v>1.0173775671406002</v>
      </c>
      <c r="Q77" s="33">
        <v>150</v>
      </c>
      <c r="R77" s="51">
        <f t="shared" si="22"/>
        <v>0.94786729857819907</v>
      </c>
      <c r="S77" s="33">
        <v>168</v>
      </c>
      <c r="T77" s="51">
        <f t="shared" si="23"/>
        <v>1.061611374407583</v>
      </c>
      <c r="U77" s="33">
        <v>171</v>
      </c>
      <c r="V77" s="51">
        <f t="shared" si="24"/>
        <v>1.080568720379147</v>
      </c>
      <c r="W77" s="33">
        <v>157</v>
      </c>
      <c r="X77" s="51">
        <f t="shared" si="25"/>
        <v>0.99210110584518163</v>
      </c>
      <c r="Z77" s="33">
        <v>92</v>
      </c>
      <c r="AA77" s="73">
        <f t="shared" si="14"/>
        <v>0.58135860979462872</v>
      </c>
      <c r="AC77" s="41">
        <f>cálculos2!O77</f>
        <v>9</v>
      </c>
      <c r="AD77" s="42">
        <f t="shared" si="26"/>
        <v>0.9</v>
      </c>
      <c r="AE77" s="41">
        <f>cálculos2!P77</f>
        <v>4</v>
      </c>
      <c r="AF77" s="42">
        <f t="shared" si="27"/>
        <v>1</v>
      </c>
    </row>
    <row r="78" spans="1:32" x14ac:dyDescent="0.25">
      <c r="A78" s="50" t="s">
        <v>2</v>
      </c>
      <c r="B78" s="50" t="s">
        <v>82</v>
      </c>
      <c r="C78" s="34">
        <v>5925</v>
      </c>
      <c r="D78" s="34">
        <f t="shared" si="15"/>
        <v>4443.75</v>
      </c>
      <c r="E78" s="33">
        <v>4202</v>
      </c>
      <c r="F78" s="51">
        <f t="shared" si="16"/>
        <v>0.94559774964838261</v>
      </c>
      <c r="G78" s="33">
        <v>3262</v>
      </c>
      <c r="H78" s="51">
        <f t="shared" si="17"/>
        <v>0.73406469760900139</v>
      </c>
      <c r="I78" s="33">
        <v>3274</v>
      </c>
      <c r="J78" s="51">
        <f t="shared" si="18"/>
        <v>0.73676511954992963</v>
      </c>
      <c r="K78" s="33">
        <v>3538</v>
      </c>
      <c r="L78" s="51">
        <f t="shared" si="19"/>
        <v>0.79617440225035163</v>
      </c>
      <c r="M78" s="33">
        <v>3445</v>
      </c>
      <c r="N78" s="51">
        <f t="shared" si="20"/>
        <v>0.77524613220815752</v>
      </c>
      <c r="O78" s="33">
        <v>3341</v>
      </c>
      <c r="P78" s="51">
        <f t="shared" si="21"/>
        <v>0.75184247538677917</v>
      </c>
      <c r="Q78" s="33">
        <v>3002</v>
      </c>
      <c r="R78" s="51">
        <f t="shared" si="22"/>
        <v>0.67555555555555558</v>
      </c>
      <c r="S78" s="33">
        <v>3574</v>
      </c>
      <c r="T78" s="51">
        <f t="shared" si="23"/>
        <v>0.80427566807313644</v>
      </c>
      <c r="U78" s="33">
        <v>3446</v>
      </c>
      <c r="V78" s="51">
        <f t="shared" si="24"/>
        <v>0.77547116736990152</v>
      </c>
      <c r="W78" s="33">
        <v>2938</v>
      </c>
      <c r="X78" s="51">
        <f t="shared" si="25"/>
        <v>0.66115330520393811</v>
      </c>
      <c r="Z78" s="33">
        <v>3600</v>
      </c>
      <c r="AA78" s="73">
        <f t="shared" si="14"/>
        <v>0.810126582278481</v>
      </c>
      <c r="AC78" s="41">
        <f>cálculos2!O78</f>
        <v>1</v>
      </c>
      <c r="AD78" s="42">
        <f t="shared" si="26"/>
        <v>0.1</v>
      </c>
      <c r="AE78" s="41">
        <f>cálculos2!P78</f>
        <v>0</v>
      </c>
      <c r="AF78" s="42">
        <f t="shared" si="27"/>
        <v>0</v>
      </c>
    </row>
    <row r="79" spans="1:32" x14ac:dyDescent="0.25">
      <c r="A79" s="50" t="s">
        <v>2</v>
      </c>
      <c r="B79" s="50" t="s">
        <v>83</v>
      </c>
      <c r="C79" s="34">
        <v>3947</v>
      </c>
      <c r="D79" s="34">
        <f t="shared" si="15"/>
        <v>2960.25</v>
      </c>
      <c r="E79" s="33">
        <v>2804</v>
      </c>
      <c r="F79" s="51">
        <f t="shared" si="16"/>
        <v>0.94721729583650027</v>
      </c>
      <c r="G79" s="33">
        <v>2089</v>
      </c>
      <c r="H79" s="51">
        <f t="shared" si="17"/>
        <v>0.70568364158432562</v>
      </c>
      <c r="I79" s="33">
        <v>2084</v>
      </c>
      <c r="J79" s="51">
        <f t="shared" si="18"/>
        <v>0.70399459505109363</v>
      </c>
      <c r="K79" s="33">
        <v>2208</v>
      </c>
      <c r="L79" s="51">
        <f t="shared" si="19"/>
        <v>0.74588294907524699</v>
      </c>
      <c r="M79" s="33">
        <v>2155</v>
      </c>
      <c r="N79" s="51">
        <f t="shared" si="20"/>
        <v>0.72797905582298794</v>
      </c>
      <c r="O79" s="33">
        <v>2036</v>
      </c>
      <c r="P79" s="51">
        <f t="shared" si="21"/>
        <v>0.68777974833206657</v>
      </c>
      <c r="Q79" s="33">
        <v>1765</v>
      </c>
      <c r="R79" s="51">
        <f t="shared" si="22"/>
        <v>0.5962334262308927</v>
      </c>
      <c r="S79" s="33">
        <v>2349</v>
      </c>
      <c r="T79" s="51">
        <f t="shared" si="23"/>
        <v>0.79351406131238911</v>
      </c>
      <c r="U79" s="33">
        <v>2299</v>
      </c>
      <c r="V79" s="51">
        <f t="shared" si="24"/>
        <v>0.77662359598006925</v>
      </c>
      <c r="W79" s="33">
        <v>2040</v>
      </c>
      <c r="X79" s="51">
        <f t="shared" si="25"/>
        <v>0.68913098555865215</v>
      </c>
      <c r="Z79" s="33">
        <v>2309</v>
      </c>
      <c r="AA79" s="73">
        <f t="shared" si="14"/>
        <v>0.78000168904653322</v>
      </c>
      <c r="AC79" s="41">
        <f>cálculos2!O79</f>
        <v>1</v>
      </c>
      <c r="AD79" s="42">
        <f t="shared" si="26"/>
        <v>0.1</v>
      </c>
      <c r="AE79" s="41">
        <f>cálculos2!P79</f>
        <v>0</v>
      </c>
      <c r="AF79" s="42">
        <f t="shared" si="27"/>
        <v>0</v>
      </c>
    </row>
    <row r="81" spans="1:32" s="52" customFormat="1" x14ac:dyDescent="0.25">
      <c r="A81" s="49"/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33">
        <f>SUMIF($A$2:$A$79,"Norte",E$2:E$79)</f>
        <v>4142</v>
      </c>
      <c r="F81" s="51">
        <f>E81/D81</f>
        <v>0.94307832422586524</v>
      </c>
      <c r="G81" s="33">
        <f>SUMIF($A$2:$A$79,"Norte",G$2:G$79)</f>
        <v>3828</v>
      </c>
      <c r="H81" s="51">
        <f>G81/D81</f>
        <v>0.87158469945355188</v>
      </c>
      <c r="I81" s="33">
        <f>SUMIF($A$2:$A$79,"Norte",I$2:I$79)</f>
        <v>3810</v>
      </c>
      <c r="J81" s="51">
        <f>I81/D81</f>
        <v>0.86748633879781423</v>
      </c>
      <c r="K81" s="33">
        <f>SUMIF($A$2:$A$79,"Norte",K$2:K$79)</f>
        <v>4051</v>
      </c>
      <c r="L81" s="51">
        <f>K81/D81</f>
        <v>0.92235883424408016</v>
      </c>
      <c r="M81" s="33">
        <f>SUMIF($A$2:$A$79,"Norte",M$2:M$79)</f>
        <v>3932</v>
      </c>
      <c r="N81" s="51">
        <f>M81/D81</f>
        <v>0.89526411657559202</v>
      </c>
      <c r="O81" s="33">
        <f>SUMIF($A$2:$A$79,"Norte",O$2:O$79)</f>
        <v>3874</v>
      </c>
      <c r="P81" s="51">
        <f>O81/D81</f>
        <v>0.88205828779599271</v>
      </c>
      <c r="Q81" s="33">
        <f>SUMIF($A$2:$A$79,"Norte",Q$2:Q$79)</f>
        <v>3381</v>
      </c>
      <c r="R81" s="51">
        <f>Q81/D81</f>
        <v>0.76980874316939896</v>
      </c>
      <c r="S81" s="33">
        <f>SUMIF($A$2:$A$79,"Norte",S$2:S$79)</f>
        <v>4053</v>
      </c>
      <c r="T81" s="51">
        <f>S81/D81</f>
        <v>0.92281420765027322</v>
      </c>
      <c r="U81" s="33">
        <f>SUMIF($A$2:$A$79,"Norte",U$2:U$79)</f>
        <v>4026</v>
      </c>
      <c r="V81" s="51">
        <f>U81/D81</f>
        <v>0.91666666666666663</v>
      </c>
      <c r="W81" s="33">
        <f>SUMIF($A$2:$A$79,"Norte",W$2:W$79)</f>
        <v>3727</v>
      </c>
      <c r="X81" s="51">
        <f>W81/D81</f>
        <v>0.8485883424408015</v>
      </c>
      <c r="Z81" s="33">
        <f>SUMIF($A$2:$A$79,"Norte",Z$2:Z$79)</f>
        <v>3548</v>
      </c>
      <c r="AA81" s="73">
        <f>Z81/D81</f>
        <v>0.80783242258652099</v>
      </c>
      <c r="AC81" s="41">
        <f>cálculos1!O81</f>
        <v>1</v>
      </c>
      <c r="AD81" s="42">
        <f t="shared" si="26"/>
        <v>0.1</v>
      </c>
      <c r="AE81" s="41">
        <f>cálculos1!P81</f>
        <v>0</v>
      </c>
      <c r="AF81" s="42">
        <f t="shared" si="27"/>
        <v>0</v>
      </c>
    </row>
    <row r="82" spans="1:32" s="52" customFormat="1" x14ac:dyDescent="0.25">
      <c r="A82" s="49"/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33">
        <f>SUMIF($A$2:$A$79,"Central",E$2:E$79)</f>
        <v>4862</v>
      </c>
      <c r="F82" s="51">
        <f>E82/D82</f>
        <v>0.93396724775488638</v>
      </c>
      <c r="G82" s="33">
        <f>SUMIF($A$2:$A$79,"Central",G$2:G$79)</f>
        <v>4356</v>
      </c>
      <c r="H82" s="51">
        <f>G82/D82</f>
        <v>0.83676703645007922</v>
      </c>
      <c r="I82" s="33">
        <f>SUMIF($A$2:$A$79,"Central",I$2:I$79)</f>
        <v>4337</v>
      </c>
      <c r="J82" s="51">
        <f t="shared" ref="J82:J85" si="28">I82/D82</f>
        <v>0.8331172261441675</v>
      </c>
      <c r="K82" s="33">
        <f>SUMIF($A$2:$A$79,"Central",K$2:K$79)</f>
        <v>4590</v>
      </c>
      <c r="L82" s="51">
        <f>K82/D82</f>
        <v>0.88171733179657108</v>
      </c>
      <c r="M82" s="33">
        <f>SUMIF($A$2:$A$79,"Central",M$2:M$79)</f>
        <v>4573</v>
      </c>
      <c r="N82" s="51">
        <f t="shared" ref="N82:N85" si="29">M82/D82</f>
        <v>0.87845171204917638</v>
      </c>
      <c r="O82" s="33">
        <f>SUMIF($A$2:$A$79,"Central",O$2:O$79)</f>
        <v>4424</v>
      </c>
      <c r="P82" s="51">
        <f>O82/D82</f>
        <v>0.84982951543965812</v>
      </c>
      <c r="Q82" s="33">
        <f>SUMIF($A$2:$A$79,"Central",Q$2:Q$79)</f>
        <v>4114</v>
      </c>
      <c r="R82" s="51">
        <f t="shared" ref="R82:R85" si="30">Q82/D82</f>
        <v>0.79027997886951928</v>
      </c>
      <c r="S82" s="33">
        <f>SUMIF($A$2:$A$79,"Central",S$2:S$79)</f>
        <v>4687</v>
      </c>
      <c r="T82" s="51">
        <f>S82/D82</f>
        <v>0.90035057388464679</v>
      </c>
      <c r="U82" s="33">
        <f>SUMIF($A$2:$A$79,"Central",U$2:U$79)</f>
        <v>4716</v>
      </c>
      <c r="V82" s="51">
        <f t="shared" ref="V82:V85" si="31">U82/D82</f>
        <v>0.90592133698314359</v>
      </c>
      <c r="W82" s="33">
        <f>SUMIF($A$2:$A$79,"Central",W$2:W$79)</f>
        <v>4373</v>
      </c>
      <c r="X82" s="51">
        <f t="shared" ref="X82:X85" si="32">W82/D82</f>
        <v>0.84003265619747391</v>
      </c>
      <c r="Z82" s="33">
        <f>SUMIF($A$2:$A$79,"Central",Z$2:Z$79)</f>
        <v>3888</v>
      </c>
      <c r="AA82" s="73">
        <f>Z82/D82</f>
        <v>0.74686644575709549</v>
      </c>
      <c r="AC82" s="41">
        <f>cálculos1!O82</f>
        <v>1</v>
      </c>
      <c r="AD82" s="42">
        <f t="shared" si="26"/>
        <v>0.1</v>
      </c>
      <c r="AE82" s="41">
        <f>cálculos1!P82</f>
        <v>0</v>
      </c>
      <c r="AF82" s="42">
        <f t="shared" si="27"/>
        <v>0</v>
      </c>
    </row>
    <row r="83" spans="1:32" s="52" customFormat="1" x14ac:dyDescent="0.25">
      <c r="A83" s="49"/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33">
        <f>SUMIF($A$2:$A$79,"Metropolitana",E$2:E$79)</f>
        <v>22302</v>
      </c>
      <c r="F83" s="51">
        <f>E83/D83</f>
        <v>0.95623372029456222</v>
      </c>
      <c r="G83" s="33">
        <f>SUMIF($A$2:$A$79,"Metropolitana",G$2:G$79)</f>
        <v>18846</v>
      </c>
      <c r="H83" s="51">
        <f>G83/D83</f>
        <v>0.80805222368717244</v>
      </c>
      <c r="I83" s="33">
        <f>SUMIF($A$2:$A$79,"Metropolitana",I$2:I$79)</f>
        <v>18842</v>
      </c>
      <c r="J83" s="51">
        <f t="shared" si="28"/>
        <v>0.80788071732535827</v>
      </c>
      <c r="K83" s="33">
        <f>SUMIF($A$2:$A$79,"Metropolitana",K$2:K$79)</f>
        <v>20308</v>
      </c>
      <c r="L83" s="51">
        <f>K83/D83</f>
        <v>0.87073779893022907</v>
      </c>
      <c r="M83" s="33">
        <f>SUMIF($A$2:$A$79,"Metropolitana",M$2:M$79)</f>
        <v>19678</v>
      </c>
      <c r="N83" s="51">
        <f t="shared" si="29"/>
        <v>0.84372554694450697</v>
      </c>
      <c r="O83" s="33">
        <f>SUMIF($A$2:$A$79,"Metropolitana",O$2:O$79)</f>
        <v>18918</v>
      </c>
      <c r="P83" s="51">
        <f>O83/D83</f>
        <v>0.81113933819982631</v>
      </c>
      <c r="Q83" s="33">
        <f>SUMIF($A$2:$A$79,"Metropolitana",Q$2:Q$79)</f>
        <v>16533</v>
      </c>
      <c r="R83" s="51">
        <f t="shared" si="30"/>
        <v>0.70887866996816418</v>
      </c>
      <c r="S83" s="33">
        <f>SUMIF($A$2:$A$79,"Metropolitana",S$2:S$79)</f>
        <v>19913</v>
      </c>
      <c r="T83" s="51">
        <f>S83/D83</f>
        <v>0.8538015457010858</v>
      </c>
      <c r="U83" s="33">
        <f>SUMIF($A$2:$A$79,"Metropolitana",U$2:U$79)</f>
        <v>19505</v>
      </c>
      <c r="V83" s="51">
        <f t="shared" si="31"/>
        <v>0.83630789679604678</v>
      </c>
      <c r="W83" s="33">
        <f>SUMIF($A$2:$A$79,"Metropolitana",W$2:W$79)</f>
        <v>16789</v>
      </c>
      <c r="X83" s="51">
        <f t="shared" si="32"/>
        <v>0.71985507712426711</v>
      </c>
      <c r="Z83" s="33">
        <f>SUMIF($A$2:$A$79,"Metropolitana",Z$2:Z$79)</f>
        <v>18654</v>
      </c>
      <c r="AA83" s="73">
        <f>Z83/D83</f>
        <v>0.79981991832009514</v>
      </c>
      <c r="AC83" s="41">
        <f>cálculos1!O83</f>
        <v>1</v>
      </c>
      <c r="AD83" s="42">
        <f t="shared" si="26"/>
        <v>0.1</v>
      </c>
      <c r="AE83" s="41">
        <f>cálculos1!P83</f>
        <v>0</v>
      </c>
      <c r="AF83" s="42">
        <f t="shared" si="27"/>
        <v>0</v>
      </c>
    </row>
    <row r="84" spans="1:32" s="52" customFormat="1" x14ac:dyDescent="0.25">
      <c r="A84" s="49"/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33">
        <f>SUMIF($A$2:$A$79,"Sul",E$2:E$79)</f>
        <v>6302</v>
      </c>
      <c r="F84" s="51">
        <f>E84/D84</f>
        <v>0.98403403989538196</v>
      </c>
      <c r="G84" s="33">
        <f>SUMIF($A$2:$A$79,"Sul",G$2:G$79)</f>
        <v>5791</v>
      </c>
      <c r="H84" s="51">
        <f>G84/D84</f>
        <v>0.90424327594956477</v>
      </c>
      <c r="I84" s="33">
        <f>SUMIF($A$2:$A$79,"Sul",I$2:I$79)</f>
        <v>5754</v>
      </c>
      <c r="J84" s="51">
        <f t="shared" si="28"/>
        <v>0.89846586251317484</v>
      </c>
      <c r="K84" s="33">
        <f>SUMIF($A$2:$A$79,"Sul",K$2:K$79)</f>
        <v>6181</v>
      </c>
      <c r="L84" s="51">
        <f>K84/D84</f>
        <v>0.96514033649529607</v>
      </c>
      <c r="M84" s="33">
        <f>SUMIF($A$2:$A$79,"Sul",M$2:M$79)</f>
        <v>6033</v>
      </c>
      <c r="N84" s="51">
        <f t="shared" si="29"/>
        <v>0.94203068274973645</v>
      </c>
      <c r="O84" s="33">
        <f>SUMIF($A$2:$A$79,"Sul",O$2:O$79)</f>
        <v>5826</v>
      </c>
      <c r="P84" s="51">
        <f>O84/D84</f>
        <v>0.90970839676777138</v>
      </c>
      <c r="Q84" s="33">
        <f>SUMIF($A$2:$A$79,"Sul",Q$2:Q$79)</f>
        <v>5078</v>
      </c>
      <c r="R84" s="51">
        <f t="shared" si="30"/>
        <v>0.7929109575672405</v>
      </c>
      <c r="S84" s="33">
        <f>SUMIF($A$2:$A$79,"Sul",S$2:S$79)</f>
        <v>5867</v>
      </c>
      <c r="T84" s="51">
        <f>S84/D84</f>
        <v>0.91611039544052775</v>
      </c>
      <c r="U84" s="33">
        <f>SUMIF($A$2:$A$79,"Sul",U$2:U$79)</f>
        <v>5919</v>
      </c>
      <c r="V84" s="51">
        <f t="shared" si="31"/>
        <v>0.92423000351329199</v>
      </c>
      <c r="W84" s="33">
        <f>SUMIF($A$2:$A$79,"Sul",W$2:W$79)</f>
        <v>5374</v>
      </c>
      <c r="X84" s="51">
        <f t="shared" si="32"/>
        <v>0.83913026505835964</v>
      </c>
      <c r="Z84" s="33">
        <f>SUMIF($A$2:$A$79,"Sul",Z$2:Z$79)</f>
        <v>4679</v>
      </c>
      <c r="AA84" s="73">
        <f>Z84/D84</f>
        <v>0.73060858023968456</v>
      </c>
      <c r="AC84" s="41">
        <f>cálculos1!O84</f>
        <v>3</v>
      </c>
      <c r="AD84" s="42">
        <f t="shared" si="26"/>
        <v>0.30000000000000004</v>
      </c>
      <c r="AE84" s="41">
        <f>cálculos1!P84</f>
        <v>1</v>
      </c>
      <c r="AF84" s="42">
        <f t="shared" si="27"/>
        <v>0.25</v>
      </c>
    </row>
    <row r="85" spans="1:32" s="52" customFormat="1" x14ac:dyDescent="0.25">
      <c r="A85" s="49"/>
      <c r="B85" s="3" t="s">
        <v>110</v>
      </c>
      <c r="C85" s="53">
        <f>SUM(C2:C79)</f>
        <v>52433</v>
      </c>
      <c r="D85" s="53">
        <f>SUM(D2:D79)</f>
        <v>39324.75</v>
      </c>
      <c r="E85" s="3">
        <f>SUM(E81:E84)</f>
        <v>37608</v>
      </c>
      <c r="F85" s="54">
        <f>E85/D85</f>
        <v>0.95634428699483154</v>
      </c>
      <c r="G85" s="3">
        <f>SUM(G81:G84)</f>
        <v>32821</v>
      </c>
      <c r="H85" s="54">
        <f>G85/D85</f>
        <v>0.8346143332125443</v>
      </c>
      <c r="I85" s="3">
        <f>SUM(I81:I84)</f>
        <v>32743</v>
      </c>
      <c r="J85" s="54">
        <f t="shared" si="28"/>
        <v>0.83263084952860478</v>
      </c>
      <c r="K85" s="3">
        <f>SUM(K81:K84)</f>
        <v>35130</v>
      </c>
      <c r="L85" s="54">
        <f>K85/D85</f>
        <v>0.89333053611275337</v>
      </c>
      <c r="M85" s="3">
        <f>SUM(M81:M84)</f>
        <v>34216</v>
      </c>
      <c r="N85" s="54">
        <f t="shared" si="29"/>
        <v>0.87008817602146227</v>
      </c>
      <c r="O85" s="3">
        <f>SUM(O81:O84)</f>
        <v>33042</v>
      </c>
      <c r="P85" s="54">
        <f>O85/D85</f>
        <v>0.84023420365037282</v>
      </c>
      <c r="Q85" s="3">
        <f>SUM(Q81:Q84)</f>
        <v>29106</v>
      </c>
      <c r="R85" s="54">
        <f t="shared" si="30"/>
        <v>0.74014456544542562</v>
      </c>
      <c r="S85" s="3">
        <f>SUM(S81:S84)</f>
        <v>34520</v>
      </c>
      <c r="T85" s="54">
        <f>S85/D85</f>
        <v>0.87781867653322654</v>
      </c>
      <c r="U85" s="3">
        <f>SUM(U81:U84)</f>
        <v>34166</v>
      </c>
      <c r="V85" s="54">
        <f t="shared" si="31"/>
        <v>0.86881671212150113</v>
      </c>
      <c r="W85" s="3">
        <f>SUM(W81:W84)</f>
        <v>30263</v>
      </c>
      <c r="X85" s="54">
        <f t="shared" si="32"/>
        <v>0.76956624009052821</v>
      </c>
      <c r="Z85" s="3">
        <f>SUM(Z81:Z84)</f>
        <v>30769</v>
      </c>
      <c r="AA85" s="73">
        <f>Z85/D85</f>
        <v>0.78243345475813575</v>
      </c>
      <c r="AC85" s="47">
        <f>cálculos1!O85</f>
        <v>1</v>
      </c>
      <c r="AD85" s="42">
        <f t="shared" si="26"/>
        <v>0.1</v>
      </c>
      <c r="AE85" s="47">
        <f>cálculos1!P85</f>
        <v>0</v>
      </c>
      <c r="AF85" s="48">
        <f t="shared" si="27"/>
        <v>0</v>
      </c>
    </row>
    <row r="86" spans="1:32" s="56" customFormat="1" x14ac:dyDescent="0.25">
      <c r="C86" s="70"/>
      <c r="D86" s="70"/>
      <c r="E86" s="80">
        <f>COUNTIF(F2:F79,"&gt;=0,9")</f>
        <v>54</v>
      </c>
      <c r="F86" s="80"/>
      <c r="G86" s="80">
        <f>COUNTIF(H2:H79,"&gt;=0,95")</f>
        <v>25</v>
      </c>
      <c r="H86" s="80"/>
      <c r="I86" s="80">
        <f>COUNTIF(J2:J79,"&gt;=0,95")</f>
        <v>23</v>
      </c>
      <c r="J86" s="80"/>
      <c r="K86" s="80">
        <f>COUNTIF(L2:L79,"&gt;=0,95")</f>
        <v>38</v>
      </c>
      <c r="L86" s="80"/>
      <c r="M86" s="80">
        <f>COUNTIF(N2:N79,"&gt;=0,9")</f>
        <v>49</v>
      </c>
      <c r="N86" s="80"/>
      <c r="O86" s="80">
        <f>COUNTIF(P2:P79,"&gt;=0,95")</f>
        <v>28</v>
      </c>
      <c r="P86" s="80"/>
      <c r="Q86" s="80">
        <f>COUNTIF(R2:R79,"&gt;=0,95")</f>
        <v>15</v>
      </c>
      <c r="R86" s="80"/>
      <c r="S86" s="80">
        <f>COUNTIF(T2:T79,"&gt;=0,95")</f>
        <v>38</v>
      </c>
      <c r="T86" s="80"/>
      <c r="U86" s="83">
        <f>COUNTIF(V2:V79,"&gt;=0,95")</f>
        <v>34</v>
      </c>
      <c r="V86" s="83"/>
      <c r="W86" s="80">
        <f>COUNTIF(X2:X79,"&gt;=0,95")</f>
        <v>29</v>
      </c>
      <c r="X86" s="80"/>
      <c r="Z86" s="80">
        <f>COUNTIF(AA2:AA79,"&gt;=0,95")</f>
        <v>11</v>
      </c>
      <c r="AA86" s="80"/>
    </row>
    <row r="87" spans="1:32" x14ac:dyDescent="0.25">
      <c r="B87" s="82" t="s">
        <v>174</v>
      </c>
      <c r="C87" s="82"/>
      <c r="D87" s="82"/>
      <c r="E87" s="79">
        <f>E86/78</f>
        <v>0.69230769230769229</v>
      </c>
      <c r="F87" s="79"/>
      <c r="G87" s="79">
        <f>G86/78</f>
        <v>0.32051282051282054</v>
      </c>
      <c r="H87" s="79"/>
      <c r="I87" s="79">
        <f>I86/78</f>
        <v>0.29487179487179488</v>
      </c>
      <c r="J87" s="79"/>
      <c r="K87" s="79">
        <f>K86/78</f>
        <v>0.48717948717948717</v>
      </c>
      <c r="L87" s="79"/>
      <c r="M87" s="79">
        <f>M86/78</f>
        <v>0.62820512820512819</v>
      </c>
      <c r="N87" s="79"/>
      <c r="O87" s="79">
        <f>O86/78</f>
        <v>0.35897435897435898</v>
      </c>
      <c r="P87" s="79"/>
      <c r="Q87" s="79">
        <f>Q86/78</f>
        <v>0.19230769230769232</v>
      </c>
      <c r="R87" s="79"/>
      <c r="S87" s="79">
        <f>S86/78</f>
        <v>0.48717948717948717</v>
      </c>
      <c r="T87" s="79"/>
      <c r="U87" s="79">
        <f>U86/78</f>
        <v>0.4358974358974359</v>
      </c>
      <c r="V87" s="79"/>
      <c r="W87" s="79">
        <f>W86/78</f>
        <v>0.37179487179487181</v>
      </c>
      <c r="X87" s="79"/>
      <c r="Z87" s="79">
        <f>Z86/78</f>
        <v>0.14102564102564102</v>
      </c>
      <c r="AA87" s="79"/>
    </row>
    <row r="89" spans="1:32" x14ac:dyDescent="0.25">
      <c r="A89" s="75" t="s">
        <v>184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32" x14ac:dyDescent="0.25">
      <c r="A90" s="75" t="s">
        <v>185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</row>
    <row r="91" spans="1:32" x14ac:dyDescent="0.25">
      <c r="A91" s="76" t="s">
        <v>160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</row>
    <row r="92" spans="1:32" x14ac:dyDescent="0.25">
      <c r="A92" s="74" t="s">
        <v>181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</row>
    <row r="93" spans="1:32" ht="15" customHeight="1" x14ac:dyDescent="0.25">
      <c r="A93" s="78" t="s">
        <v>180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32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1:32" ht="15" customHeight="1" x14ac:dyDescent="0.25">
      <c r="A95" s="86" t="s">
        <v>183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1:32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</row>
    <row r="97" spans="1:12" ht="17.25" x14ac:dyDescent="0.25">
      <c r="A97" s="81" t="s">
        <v>89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</row>
    <row r="98" spans="1:12" x14ac:dyDescent="0.25">
      <c r="A98" s="74" t="s">
        <v>90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  <row r="99" spans="1:12" x14ac:dyDescent="0.25">
      <c r="A99" s="74" t="s">
        <v>91</v>
      </c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</row>
  </sheetData>
  <autoFilter ref="A1:X86" xr:uid="{00000000-0009-0000-0000-000001000000}"/>
  <mergeCells count="34"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  <mergeCell ref="W87:X87"/>
    <mergeCell ref="Z87:AA87"/>
    <mergeCell ref="A92:L92"/>
    <mergeCell ref="A97:L97"/>
    <mergeCell ref="A98:L98"/>
    <mergeCell ref="M87:N87"/>
    <mergeCell ref="O87:P87"/>
    <mergeCell ref="Q87:R87"/>
    <mergeCell ref="S87:T87"/>
    <mergeCell ref="U87:V87"/>
    <mergeCell ref="B87:D87"/>
    <mergeCell ref="E87:F87"/>
    <mergeCell ref="G87:H87"/>
    <mergeCell ref="I87:J87"/>
    <mergeCell ref="K87:L87"/>
    <mergeCell ref="A99:L99"/>
    <mergeCell ref="A93:L94"/>
    <mergeCell ref="A95:L96"/>
    <mergeCell ref="A91:L91"/>
    <mergeCell ref="A89:L89"/>
    <mergeCell ref="A90:L90"/>
  </mergeCells>
  <conditionalFormatting sqref="E87:X87 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>
    <tabColor rgb="FFFF99CC"/>
  </sheetPr>
  <dimension ref="A1:X97"/>
  <sheetViews>
    <sheetView showGridLines="0" workbookViewId="0">
      <pane ySplit="1" topLeftCell="A41" activePane="bottomLeft" state="frozen"/>
      <selection activeCell="A95" sqref="A95:L96"/>
      <selection pane="bottomLeft" activeCell="J61" sqref="J61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C2/12*9</f>
        <v>315.75</v>
      </c>
      <c r="E2" s="71">
        <v>412</v>
      </c>
      <c r="F2" s="71">
        <f>E2/12*9</f>
        <v>309</v>
      </c>
      <c r="G2" s="39">
        <v>241</v>
      </c>
      <c r="H2" s="40">
        <f>G2/D2</f>
        <v>0.76326207442596994</v>
      </c>
      <c r="I2" s="39">
        <v>224</v>
      </c>
      <c r="J2" s="40">
        <f>I2/D2</f>
        <v>0.70942201108471892</v>
      </c>
      <c r="K2" s="39">
        <v>300</v>
      </c>
      <c r="L2" s="40">
        <f>K2/F2</f>
        <v>0.970873786407767</v>
      </c>
      <c r="M2" s="39">
        <v>272</v>
      </c>
      <c r="N2" s="40">
        <f>M2/D2</f>
        <v>0.86144101346001578</v>
      </c>
      <c r="O2" s="39">
        <v>289</v>
      </c>
      <c r="P2" s="40">
        <f>O2/F2</f>
        <v>0.93527508090614886</v>
      </c>
      <c r="Q2" s="39">
        <v>260</v>
      </c>
      <c r="R2" s="40">
        <f>Q2/D2</f>
        <v>0.82343626286619165</v>
      </c>
      <c r="S2" s="39">
        <v>267</v>
      </c>
      <c r="T2" s="40">
        <f>S2/F2</f>
        <v>0.86407766990291257</v>
      </c>
      <c r="U2" s="39">
        <v>290</v>
      </c>
      <c r="V2" s="40">
        <f>U2/D2</f>
        <v>0.9184481393507522</v>
      </c>
      <c r="W2" s="39">
        <v>301</v>
      </c>
      <c r="X2" s="40">
        <f>W2/F2</f>
        <v>0.97411003236245952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C3/12*9</f>
        <v>120</v>
      </c>
      <c r="E3" s="71">
        <v>158</v>
      </c>
      <c r="F3" s="71">
        <f t="shared" ref="F3:F66" si="1">E3/12*9</f>
        <v>118.5</v>
      </c>
      <c r="G3" s="39">
        <v>112</v>
      </c>
      <c r="H3" s="40">
        <f t="shared" ref="H3:H66" si="2">G3/D3</f>
        <v>0.93333333333333335</v>
      </c>
      <c r="I3" s="39">
        <v>106</v>
      </c>
      <c r="J3" s="40">
        <f t="shared" ref="J3:J66" si="3">I3/D3</f>
        <v>0.8833333333333333</v>
      </c>
      <c r="K3" s="39">
        <v>90</v>
      </c>
      <c r="L3" s="40">
        <f t="shared" ref="L3:L66" si="4">K3/F3</f>
        <v>0.759493670886076</v>
      </c>
      <c r="M3" s="39">
        <v>118</v>
      </c>
      <c r="N3" s="40">
        <f t="shared" ref="N3:N66" si="5">M3/D3</f>
        <v>0.98333333333333328</v>
      </c>
      <c r="O3" s="39">
        <v>70</v>
      </c>
      <c r="P3" s="40">
        <f t="shared" ref="P3:P66" si="6">O3/F3</f>
        <v>0.59071729957805907</v>
      </c>
      <c r="Q3" s="39">
        <v>126</v>
      </c>
      <c r="R3" s="40">
        <f t="shared" ref="R3:R66" si="7">Q3/D3</f>
        <v>1.05</v>
      </c>
      <c r="S3" s="39">
        <v>81</v>
      </c>
      <c r="T3" s="40">
        <f t="shared" ref="T3:T66" si="8">S3/F3</f>
        <v>0.68354430379746833</v>
      </c>
      <c r="U3" s="39">
        <v>118</v>
      </c>
      <c r="V3" s="40">
        <f t="shared" ref="V3:V66" si="9">U3/D3</f>
        <v>0.98333333333333328</v>
      </c>
      <c r="W3" s="39">
        <v>80</v>
      </c>
      <c r="X3" s="40">
        <f t="shared" ref="X3:X66" si="10">W3/F3</f>
        <v>0.67510548523206748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90</v>
      </c>
      <c r="E4" s="71">
        <v>136</v>
      </c>
      <c r="F4" s="71">
        <f t="shared" si="1"/>
        <v>102</v>
      </c>
      <c r="G4" s="39">
        <v>109</v>
      </c>
      <c r="H4" s="40">
        <f t="shared" si="2"/>
        <v>1.211111111111111</v>
      </c>
      <c r="I4" s="39">
        <v>99</v>
      </c>
      <c r="J4" s="40">
        <f t="shared" si="3"/>
        <v>1.1000000000000001</v>
      </c>
      <c r="K4" s="39">
        <v>91</v>
      </c>
      <c r="L4" s="40">
        <f t="shared" si="4"/>
        <v>0.89215686274509809</v>
      </c>
      <c r="M4" s="39">
        <v>105</v>
      </c>
      <c r="N4" s="40">
        <f t="shared" si="5"/>
        <v>1.1666666666666667</v>
      </c>
      <c r="O4" s="39">
        <v>87</v>
      </c>
      <c r="P4" s="40">
        <f t="shared" si="6"/>
        <v>0.8529411764705882</v>
      </c>
      <c r="Q4" s="39">
        <v>106</v>
      </c>
      <c r="R4" s="40">
        <f t="shared" si="7"/>
        <v>1.1777777777777778</v>
      </c>
      <c r="S4" s="39">
        <v>85</v>
      </c>
      <c r="T4" s="40">
        <f t="shared" si="8"/>
        <v>0.83333333333333337</v>
      </c>
      <c r="U4" s="39">
        <v>104</v>
      </c>
      <c r="V4" s="40">
        <f t="shared" si="9"/>
        <v>1.1555555555555554</v>
      </c>
      <c r="W4" s="39">
        <v>92</v>
      </c>
      <c r="X4" s="40">
        <f t="shared" si="10"/>
        <v>0.90196078431372551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257.25</v>
      </c>
      <c r="E5" s="71">
        <v>363</v>
      </c>
      <c r="F5" s="71">
        <f t="shared" si="1"/>
        <v>272.25</v>
      </c>
      <c r="G5" s="39">
        <v>234</v>
      </c>
      <c r="H5" s="40">
        <f t="shared" si="2"/>
        <v>0.90962099125364426</v>
      </c>
      <c r="I5" s="39">
        <v>223</v>
      </c>
      <c r="J5" s="40">
        <f t="shared" si="3"/>
        <v>0.8668610301263362</v>
      </c>
      <c r="K5" s="39">
        <v>237</v>
      </c>
      <c r="L5" s="40">
        <f t="shared" si="4"/>
        <v>0.87052341597796146</v>
      </c>
      <c r="M5" s="39">
        <v>244</v>
      </c>
      <c r="N5" s="40">
        <f t="shared" si="5"/>
        <v>0.94849368318756078</v>
      </c>
      <c r="O5" s="39">
        <v>223</v>
      </c>
      <c r="P5" s="40">
        <f t="shared" si="6"/>
        <v>0.81910009182736454</v>
      </c>
      <c r="Q5" s="39">
        <v>242</v>
      </c>
      <c r="R5" s="40">
        <f t="shared" si="7"/>
        <v>0.94071914480077745</v>
      </c>
      <c r="S5" s="39">
        <v>240</v>
      </c>
      <c r="T5" s="40">
        <f t="shared" si="8"/>
        <v>0.88154269972451793</v>
      </c>
      <c r="U5" s="39">
        <v>237</v>
      </c>
      <c r="V5" s="40">
        <f t="shared" si="9"/>
        <v>0.92128279883381925</v>
      </c>
      <c r="W5" s="39">
        <v>238</v>
      </c>
      <c r="X5" s="40">
        <f t="shared" si="10"/>
        <v>0.87419651056014691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104.25</v>
      </c>
      <c r="E6" s="71">
        <v>176</v>
      </c>
      <c r="F6" s="71">
        <f t="shared" si="1"/>
        <v>132</v>
      </c>
      <c r="G6" s="39">
        <v>75</v>
      </c>
      <c r="H6" s="40">
        <f t="shared" si="2"/>
        <v>0.71942446043165464</v>
      </c>
      <c r="I6" s="39">
        <v>68</v>
      </c>
      <c r="J6" s="40">
        <f t="shared" si="3"/>
        <v>0.65227817745803363</v>
      </c>
      <c r="K6" s="39">
        <v>131</v>
      </c>
      <c r="L6" s="40">
        <f t="shared" si="4"/>
        <v>0.99242424242424243</v>
      </c>
      <c r="M6" s="39">
        <v>81</v>
      </c>
      <c r="N6" s="40">
        <f t="shared" si="5"/>
        <v>0.7769784172661871</v>
      </c>
      <c r="O6" s="39">
        <v>113</v>
      </c>
      <c r="P6" s="40">
        <f t="shared" si="6"/>
        <v>0.85606060606060608</v>
      </c>
      <c r="Q6" s="39">
        <v>86</v>
      </c>
      <c r="R6" s="40">
        <f t="shared" si="7"/>
        <v>0.82494004796163067</v>
      </c>
      <c r="S6" s="39">
        <v>127</v>
      </c>
      <c r="T6" s="40">
        <f t="shared" si="8"/>
        <v>0.96212121212121215</v>
      </c>
      <c r="U6" s="39">
        <v>87</v>
      </c>
      <c r="V6" s="40">
        <f t="shared" si="9"/>
        <v>0.83453237410071945</v>
      </c>
      <c r="W6" s="39">
        <v>125</v>
      </c>
      <c r="X6" s="40">
        <f t="shared" si="10"/>
        <v>0.94696969696969702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75.75</v>
      </c>
      <c r="E7" s="71">
        <v>118</v>
      </c>
      <c r="F7" s="71">
        <f t="shared" si="1"/>
        <v>88.5</v>
      </c>
      <c r="G7" s="39">
        <v>58</v>
      </c>
      <c r="H7" s="40">
        <f t="shared" si="2"/>
        <v>0.76567656765676573</v>
      </c>
      <c r="I7" s="39">
        <v>57</v>
      </c>
      <c r="J7" s="40">
        <f t="shared" si="3"/>
        <v>0.75247524752475248</v>
      </c>
      <c r="K7" s="39">
        <v>85</v>
      </c>
      <c r="L7" s="40">
        <f t="shared" si="4"/>
        <v>0.96045197740112997</v>
      </c>
      <c r="M7" s="39">
        <v>80</v>
      </c>
      <c r="N7" s="40">
        <f t="shared" si="5"/>
        <v>1.056105610561056</v>
      </c>
      <c r="O7" s="39">
        <v>81</v>
      </c>
      <c r="P7" s="40">
        <f t="shared" si="6"/>
        <v>0.9152542372881356</v>
      </c>
      <c r="Q7" s="39">
        <v>81</v>
      </c>
      <c r="R7" s="40">
        <f t="shared" si="7"/>
        <v>1.0693069306930694</v>
      </c>
      <c r="S7" s="39">
        <v>86</v>
      </c>
      <c r="T7" s="40">
        <f t="shared" si="8"/>
        <v>0.97175141242937857</v>
      </c>
      <c r="U7" s="39">
        <v>75</v>
      </c>
      <c r="V7" s="40">
        <f t="shared" si="9"/>
        <v>0.99009900990099009</v>
      </c>
      <c r="W7" s="39">
        <v>85</v>
      </c>
      <c r="X7" s="40">
        <f t="shared" si="10"/>
        <v>0.96045197740112997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291.75</v>
      </c>
      <c r="E8" s="71">
        <v>420</v>
      </c>
      <c r="F8" s="71">
        <f t="shared" si="1"/>
        <v>315</v>
      </c>
      <c r="G8" s="39">
        <v>308</v>
      </c>
      <c r="H8" s="40">
        <f t="shared" si="2"/>
        <v>1.0556983718937447</v>
      </c>
      <c r="I8" s="39">
        <v>292</v>
      </c>
      <c r="J8" s="40">
        <f t="shared" si="3"/>
        <v>1.0008568980291346</v>
      </c>
      <c r="K8" s="39">
        <v>292</v>
      </c>
      <c r="L8" s="40">
        <f t="shared" si="4"/>
        <v>0.92698412698412702</v>
      </c>
      <c r="M8" s="39">
        <v>278</v>
      </c>
      <c r="N8" s="40">
        <f t="shared" si="5"/>
        <v>0.95287060839760074</v>
      </c>
      <c r="O8" s="39">
        <v>295</v>
      </c>
      <c r="P8" s="40">
        <f t="shared" si="6"/>
        <v>0.93650793650793651</v>
      </c>
      <c r="Q8" s="39">
        <v>284</v>
      </c>
      <c r="R8" s="40">
        <f t="shared" si="7"/>
        <v>0.97343616109682951</v>
      </c>
      <c r="S8" s="39">
        <v>306</v>
      </c>
      <c r="T8" s="40">
        <f t="shared" si="8"/>
        <v>0.97142857142857142</v>
      </c>
      <c r="U8" s="39">
        <v>265</v>
      </c>
      <c r="V8" s="40">
        <f t="shared" si="9"/>
        <v>0.90831191088260499</v>
      </c>
      <c r="W8" s="39">
        <v>321</v>
      </c>
      <c r="X8" s="40">
        <f t="shared" si="10"/>
        <v>1.019047619047619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56.25</v>
      </c>
      <c r="E9" s="71">
        <v>98</v>
      </c>
      <c r="F9" s="71">
        <f t="shared" si="1"/>
        <v>73.5</v>
      </c>
      <c r="G9" s="39">
        <v>58</v>
      </c>
      <c r="H9" s="40">
        <f t="shared" si="2"/>
        <v>1.0311111111111111</v>
      </c>
      <c r="I9" s="39">
        <v>60</v>
      </c>
      <c r="J9" s="40">
        <f t="shared" si="3"/>
        <v>1.0666666666666667</v>
      </c>
      <c r="K9" s="39">
        <v>0</v>
      </c>
      <c r="L9" s="40">
        <f t="shared" si="4"/>
        <v>0</v>
      </c>
      <c r="M9" s="39">
        <v>56</v>
      </c>
      <c r="N9" s="40">
        <f t="shared" si="5"/>
        <v>0.99555555555555553</v>
      </c>
      <c r="O9" s="39">
        <v>35</v>
      </c>
      <c r="P9" s="40">
        <f t="shared" si="6"/>
        <v>0.47619047619047616</v>
      </c>
      <c r="Q9" s="39">
        <v>52</v>
      </c>
      <c r="R9" s="40">
        <f t="shared" si="7"/>
        <v>0.9244444444444444</v>
      </c>
      <c r="S9" s="39">
        <v>32</v>
      </c>
      <c r="T9" s="40">
        <f t="shared" si="8"/>
        <v>0.43537414965986393</v>
      </c>
      <c r="U9" s="39">
        <v>51</v>
      </c>
      <c r="V9" s="40">
        <f t="shared" si="9"/>
        <v>0.90666666666666662</v>
      </c>
      <c r="W9" s="39">
        <v>34</v>
      </c>
      <c r="X9" s="40">
        <f t="shared" si="10"/>
        <v>0.46258503401360546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1086.75</v>
      </c>
      <c r="E10" s="71">
        <v>1611</v>
      </c>
      <c r="F10" s="71">
        <f t="shared" si="1"/>
        <v>1208.25</v>
      </c>
      <c r="G10" s="39">
        <v>1076</v>
      </c>
      <c r="H10" s="40">
        <f t="shared" si="2"/>
        <v>0.9901081205429032</v>
      </c>
      <c r="I10" s="39">
        <v>1006</v>
      </c>
      <c r="J10" s="40">
        <f t="shared" si="3"/>
        <v>0.92569588221762134</v>
      </c>
      <c r="K10" s="39">
        <v>885</v>
      </c>
      <c r="L10" s="40">
        <f t="shared" si="4"/>
        <v>0.7324643078833023</v>
      </c>
      <c r="M10" s="39">
        <v>897</v>
      </c>
      <c r="N10" s="40">
        <f t="shared" si="5"/>
        <v>0.82539682539682535</v>
      </c>
      <c r="O10" s="39">
        <v>783</v>
      </c>
      <c r="P10" s="40">
        <f t="shared" si="6"/>
        <v>0.64804469273743015</v>
      </c>
      <c r="Q10" s="39">
        <v>991</v>
      </c>
      <c r="R10" s="40">
        <f t="shared" si="7"/>
        <v>0.91189325971934665</v>
      </c>
      <c r="S10" s="39">
        <v>891</v>
      </c>
      <c r="T10" s="40">
        <f t="shared" si="8"/>
        <v>0.73743016759776536</v>
      </c>
      <c r="U10" s="39">
        <v>930</v>
      </c>
      <c r="V10" s="40">
        <f t="shared" si="9"/>
        <v>0.85576259489302964</v>
      </c>
      <c r="W10" s="39">
        <v>913</v>
      </c>
      <c r="X10" s="40">
        <f t="shared" si="10"/>
        <v>0.75563831988412999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108.75</v>
      </c>
      <c r="E11" s="71">
        <v>164</v>
      </c>
      <c r="F11" s="71">
        <f t="shared" si="1"/>
        <v>123</v>
      </c>
      <c r="G11" s="39">
        <v>107</v>
      </c>
      <c r="H11" s="40">
        <f t="shared" si="2"/>
        <v>0.98390804597701154</v>
      </c>
      <c r="I11" s="39">
        <v>96</v>
      </c>
      <c r="J11" s="40">
        <f t="shared" si="3"/>
        <v>0.88275862068965516</v>
      </c>
      <c r="K11" s="39">
        <v>110</v>
      </c>
      <c r="L11" s="40">
        <f t="shared" si="4"/>
        <v>0.89430894308943087</v>
      </c>
      <c r="M11" s="39">
        <v>98</v>
      </c>
      <c r="N11" s="40">
        <f t="shared" si="5"/>
        <v>0.90114942528735631</v>
      </c>
      <c r="O11" s="39">
        <v>110</v>
      </c>
      <c r="P11" s="40">
        <f t="shared" si="6"/>
        <v>0.89430894308943087</v>
      </c>
      <c r="Q11" s="39">
        <v>100</v>
      </c>
      <c r="R11" s="40">
        <f t="shared" si="7"/>
        <v>0.91954022988505746</v>
      </c>
      <c r="S11" s="39">
        <v>110</v>
      </c>
      <c r="T11" s="40">
        <f t="shared" si="8"/>
        <v>0.89430894308943087</v>
      </c>
      <c r="U11" s="39">
        <v>100</v>
      </c>
      <c r="V11" s="40">
        <f t="shared" si="9"/>
        <v>0.91954022988505746</v>
      </c>
      <c r="W11" s="39">
        <v>100</v>
      </c>
      <c r="X11" s="40">
        <f t="shared" si="10"/>
        <v>0.81300813008130079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285</v>
      </c>
      <c r="E12" s="71">
        <v>412</v>
      </c>
      <c r="F12" s="71">
        <f t="shared" si="1"/>
        <v>309</v>
      </c>
      <c r="G12" s="39">
        <v>259</v>
      </c>
      <c r="H12" s="40">
        <f t="shared" si="2"/>
        <v>0.90877192982456145</v>
      </c>
      <c r="I12" s="39">
        <v>237</v>
      </c>
      <c r="J12" s="40">
        <f t="shared" si="3"/>
        <v>0.83157894736842108</v>
      </c>
      <c r="K12" s="39">
        <v>215</v>
      </c>
      <c r="L12" s="40">
        <f t="shared" si="4"/>
        <v>0.69579288025889963</v>
      </c>
      <c r="M12" s="39">
        <v>272</v>
      </c>
      <c r="N12" s="40">
        <f t="shared" si="5"/>
        <v>0.95438596491228067</v>
      </c>
      <c r="O12" s="39">
        <v>252</v>
      </c>
      <c r="P12" s="40">
        <f t="shared" si="6"/>
        <v>0.81553398058252424</v>
      </c>
      <c r="Q12" s="39">
        <v>272</v>
      </c>
      <c r="R12" s="40">
        <f t="shared" si="7"/>
        <v>0.95438596491228067</v>
      </c>
      <c r="S12" s="39">
        <v>267</v>
      </c>
      <c r="T12" s="40">
        <f t="shared" si="8"/>
        <v>0.86407766990291257</v>
      </c>
      <c r="U12" s="39">
        <v>256</v>
      </c>
      <c r="V12" s="40">
        <f t="shared" si="9"/>
        <v>0.89824561403508774</v>
      </c>
      <c r="W12" s="39">
        <v>278</v>
      </c>
      <c r="X12" s="40">
        <f t="shared" si="10"/>
        <v>0.89967637540453071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474.75</v>
      </c>
      <c r="E13" s="71">
        <v>646</v>
      </c>
      <c r="F13" s="71">
        <f t="shared" si="1"/>
        <v>484.5</v>
      </c>
      <c r="G13" s="39">
        <v>364</v>
      </c>
      <c r="H13" s="40">
        <f t="shared" si="2"/>
        <v>0.76671932596103209</v>
      </c>
      <c r="I13" s="39">
        <v>340</v>
      </c>
      <c r="J13" s="40">
        <f t="shared" si="3"/>
        <v>0.71616640337019488</v>
      </c>
      <c r="K13" s="39">
        <v>336</v>
      </c>
      <c r="L13" s="40">
        <f t="shared" si="4"/>
        <v>0.69349845201238391</v>
      </c>
      <c r="M13" s="39">
        <v>333</v>
      </c>
      <c r="N13" s="40">
        <f t="shared" si="5"/>
        <v>0.70142180094786732</v>
      </c>
      <c r="O13" s="39">
        <v>305</v>
      </c>
      <c r="P13" s="40">
        <f t="shared" si="6"/>
        <v>0.62951496388028894</v>
      </c>
      <c r="Q13" s="39">
        <v>349</v>
      </c>
      <c r="R13" s="40">
        <f t="shared" si="7"/>
        <v>0.73512374934175884</v>
      </c>
      <c r="S13" s="39">
        <v>326</v>
      </c>
      <c r="T13" s="40">
        <f t="shared" si="8"/>
        <v>0.67285861713106299</v>
      </c>
      <c r="U13" s="39">
        <v>304</v>
      </c>
      <c r="V13" s="40">
        <f t="shared" si="9"/>
        <v>0.64033701948393895</v>
      </c>
      <c r="W13" s="39">
        <v>316</v>
      </c>
      <c r="X13" s="40">
        <f t="shared" si="10"/>
        <v>0.65221878224974206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124.5</v>
      </c>
      <c r="E14" s="71">
        <v>219</v>
      </c>
      <c r="F14" s="71">
        <f t="shared" si="1"/>
        <v>164.25</v>
      </c>
      <c r="G14" s="39">
        <v>144</v>
      </c>
      <c r="H14" s="40">
        <f t="shared" si="2"/>
        <v>1.1566265060240963</v>
      </c>
      <c r="I14" s="39">
        <v>103</v>
      </c>
      <c r="J14" s="40">
        <f t="shared" si="3"/>
        <v>0.82730923694779113</v>
      </c>
      <c r="K14" s="39">
        <v>99</v>
      </c>
      <c r="L14" s="40">
        <f t="shared" si="4"/>
        <v>0.60273972602739723</v>
      </c>
      <c r="M14" s="39">
        <v>124</v>
      </c>
      <c r="N14" s="40">
        <f t="shared" si="5"/>
        <v>0.99598393574297184</v>
      </c>
      <c r="O14" s="39">
        <v>117</v>
      </c>
      <c r="P14" s="40">
        <f t="shared" si="6"/>
        <v>0.71232876712328763</v>
      </c>
      <c r="Q14" s="39">
        <v>121</v>
      </c>
      <c r="R14" s="40">
        <f t="shared" si="7"/>
        <v>0.9718875502008032</v>
      </c>
      <c r="S14" s="39">
        <v>114</v>
      </c>
      <c r="T14" s="40">
        <f t="shared" si="8"/>
        <v>0.69406392694063923</v>
      </c>
      <c r="U14" s="39">
        <v>118</v>
      </c>
      <c r="V14" s="40">
        <f t="shared" si="9"/>
        <v>0.94779116465863456</v>
      </c>
      <c r="W14" s="39">
        <v>111</v>
      </c>
      <c r="X14" s="40">
        <f t="shared" si="10"/>
        <v>0.67579908675799083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81.75</v>
      </c>
      <c r="E15" s="71">
        <v>127</v>
      </c>
      <c r="F15" s="71">
        <f t="shared" si="1"/>
        <v>95.25</v>
      </c>
      <c r="G15" s="39">
        <v>98</v>
      </c>
      <c r="H15" s="40">
        <f t="shared" si="2"/>
        <v>1.1987767584097859</v>
      </c>
      <c r="I15" s="39">
        <v>95</v>
      </c>
      <c r="J15" s="40">
        <f t="shared" si="3"/>
        <v>1.1620795107033639</v>
      </c>
      <c r="K15" s="39">
        <v>88</v>
      </c>
      <c r="L15" s="40">
        <f t="shared" si="4"/>
        <v>0.92388451443569553</v>
      </c>
      <c r="M15" s="39">
        <v>85</v>
      </c>
      <c r="N15" s="40">
        <f t="shared" si="5"/>
        <v>1.0397553516819571</v>
      </c>
      <c r="O15" s="39">
        <v>95</v>
      </c>
      <c r="P15" s="40">
        <f t="shared" si="6"/>
        <v>0.99737532808398954</v>
      </c>
      <c r="Q15" s="39">
        <v>92</v>
      </c>
      <c r="R15" s="40">
        <f t="shared" si="7"/>
        <v>1.1253822629969419</v>
      </c>
      <c r="S15" s="39">
        <v>104</v>
      </c>
      <c r="T15" s="40">
        <f t="shared" si="8"/>
        <v>1.0918635170603674</v>
      </c>
      <c r="U15" s="39">
        <v>74</v>
      </c>
      <c r="V15" s="40">
        <f t="shared" si="9"/>
        <v>0.90519877675840976</v>
      </c>
      <c r="W15" s="39">
        <v>81</v>
      </c>
      <c r="X15" s="40">
        <f t="shared" si="10"/>
        <v>0.85039370078740162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152.25</v>
      </c>
      <c r="E16" s="71">
        <v>213</v>
      </c>
      <c r="F16" s="71">
        <f t="shared" si="1"/>
        <v>159.75</v>
      </c>
      <c r="G16" s="39">
        <v>181</v>
      </c>
      <c r="H16" s="40">
        <f t="shared" si="2"/>
        <v>1.1888341543513958</v>
      </c>
      <c r="I16" s="39">
        <v>177</v>
      </c>
      <c r="J16" s="40">
        <f t="shared" si="3"/>
        <v>1.1625615763546797</v>
      </c>
      <c r="K16" s="39">
        <v>179</v>
      </c>
      <c r="L16" s="40">
        <f t="shared" si="4"/>
        <v>1.1205007824726134</v>
      </c>
      <c r="M16" s="39">
        <v>162</v>
      </c>
      <c r="N16" s="40">
        <f t="shared" si="5"/>
        <v>1.0640394088669951</v>
      </c>
      <c r="O16" s="39">
        <v>165</v>
      </c>
      <c r="P16" s="40">
        <f t="shared" si="6"/>
        <v>1.0328638497652582</v>
      </c>
      <c r="Q16" s="39">
        <v>164</v>
      </c>
      <c r="R16" s="40">
        <f t="shared" si="7"/>
        <v>1.0771756978653531</v>
      </c>
      <c r="S16" s="39">
        <v>173</v>
      </c>
      <c r="T16" s="40">
        <f t="shared" si="8"/>
        <v>1.0829420970266042</v>
      </c>
      <c r="U16" s="39">
        <v>158</v>
      </c>
      <c r="V16" s="40">
        <f t="shared" si="9"/>
        <v>1.0377668308702792</v>
      </c>
      <c r="W16" s="39">
        <v>178</v>
      </c>
      <c r="X16" s="40">
        <f t="shared" si="10"/>
        <v>1.1142410015649453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1912.5</v>
      </c>
      <c r="E17" s="71">
        <v>2762</v>
      </c>
      <c r="F17" s="71">
        <f t="shared" si="1"/>
        <v>2071.5</v>
      </c>
      <c r="G17" s="39">
        <v>1743</v>
      </c>
      <c r="H17" s="40">
        <f t="shared" si="2"/>
        <v>0.91137254901960785</v>
      </c>
      <c r="I17" s="39">
        <v>1560</v>
      </c>
      <c r="J17" s="40">
        <f t="shared" si="3"/>
        <v>0.81568627450980391</v>
      </c>
      <c r="K17" s="39">
        <v>1534</v>
      </c>
      <c r="L17" s="40">
        <f t="shared" si="4"/>
        <v>0.74052618875211196</v>
      </c>
      <c r="M17" s="39">
        <v>1611</v>
      </c>
      <c r="N17" s="40">
        <f t="shared" si="5"/>
        <v>0.84235294117647064</v>
      </c>
      <c r="O17" s="39">
        <v>1513</v>
      </c>
      <c r="P17" s="40">
        <f t="shared" si="6"/>
        <v>0.7303886072894038</v>
      </c>
      <c r="Q17" s="39">
        <v>1609</v>
      </c>
      <c r="R17" s="40">
        <f t="shared" si="7"/>
        <v>0.84130718954248362</v>
      </c>
      <c r="S17" s="39">
        <v>1500</v>
      </c>
      <c r="T17" s="40">
        <f t="shared" si="8"/>
        <v>0.724112961622013</v>
      </c>
      <c r="U17" s="39">
        <v>1461</v>
      </c>
      <c r="V17" s="40">
        <f t="shared" si="9"/>
        <v>0.76392156862745098</v>
      </c>
      <c r="W17" s="39">
        <v>1534</v>
      </c>
      <c r="X17" s="40">
        <f t="shared" si="10"/>
        <v>0.74052618875211196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3948.75</v>
      </c>
      <c r="E18" s="71">
        <v>5769</v>
      </c>
      <c r="F18" s="71">
        <f t="shared" si="1"/>
        <v>4326.75</v>
      </c>
      <c r="G18" s="39">
        <v>3489</v>
      </c>
      <c r="H18" s="40">
        <f t="shared" si="2"/>
        <v>0.88357075023741694</v>
      </c>
      <c r="I18" s="39">
        <v>3331</v>
      </c>
      <c r="J18" s="40">
        <f t="shared" si="3"/>
        <v>0.8435580880025324</v>
      </c>
      <c r="K18" s="39">
        <v>3293</v>
      </c>
      <c r="L18" s="40">
        <f t="shared" si="4"/>
        <v>0.76107933206217138</v>
      </c>
      <c r="M18" s="39">
        <v>3033</v>
      </c>
      <c r="N18" s="40">
        <f t="shared" si="5"/>
        <v>0.76809116809116806</v>
      </c>
      <c r="O18" s="39">
        <v>2888</v>
      </c>
      <c r="P18" s="40">
        <f t="shared" si="6"/>
        <v>0.66747558791240535</v>
      </c>
      <c r="Q18" s="39">
        <v>3232</v>
      </c>
      <c r="R18" s="40">
        <f t="shared" si="7"/>
        <v>0.81848686293130735</v>
      </c>
      <c r="S18" s="39">
        <v>3226</v>
      </c>
      <c r="T18" s="40">
        <f t="shared" si="8"/>
        <v>0.74559426821517305</v>
      </c>
      <c r="U18" s="39">
        <v>2718</v>
      </c>
      <c r="V18" s="40">
        <f t="shared" si="9"/>
        <v>0.68831908831908828</v>
      </c>
      <c r="W18" s="39">
        <v>3355</v>
      </c>
      <c r="X18" s="40">
        <f t="shared" si="10"/>
        <v>0.775408794129543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305.25</v>
      </c>
      <c r="E19" s="71">
        <v>428</v>
      </c>
      <c r="F19" s="71">
        <f t="shared" si="1"/>
        <v>321</v>
      </c>
      <c r="G19" s="39">
        <v>344</v>
      </c>
      <c r="H19" s="40">
        <f t="shared" si="2"/>
        <v>1.1269451269451269</v>
      </c>
      <c r="I19" s="39">
        <v>319</v>
      </c>
      <c r="J19" s="40">
        <f t="shared" si="3"/>
        <v>1.045045045045045</v>
      </c>
      <c r="K19" s="39">
        <v>334</v>
      </c>
      <c r="L19" s="40">
        <f t="shared" si="4"/>
        <v>1.0404984423676011</v>
      </c>
      <c r="M19" s="39">
        <v>324</v>
      </c>
      <c r="N19" s="40">
        <f t="shared" si="5"/>
        <v>1.0614250614250613</v>
      </c>
      <c r="O19" s="39">
        <v>296</v>
      </c>
      <c r="P19" s="40">
        <f t="shared" si="6"/>
        <v>0.92211838006230529</v>
      </c>
      <c r="Q19" s="39">
        <v>330</v>
      </c>
      <c r="R19" s="40">
        <f t="shared" si="7"/>
        <v>1.0810810810810811</v>
      </c>
      <c r="S19" s="39">
        <v>305</v>
      </c>
      <c r="T19" s="40">
        <f t="shared" si="8"/>
        <v>0.95015576323987538</v>
      </c>
      <c r="U19" s="39">
        <v>351</v>
      </c>
      <c r="V19" s="40">
        <f t="shared" si="9"/>
        <v>1.1498771498771498</v>
      </c>
      <c r="W19" s="39">
        <v>325</v>
      </c>
      <c r="X19" s="40">
        <f t="shared" si="10"/>
        <v>1.0124610591900312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1118.25</v>
      </c>
      <c r="E20" s="71">
        <v>1427</v>
      </c>
      <c r="F20" s="71">
        <f t="shared" si="1"/>
        <v>1070.25</v>
      </c>
      <c r="G20" s="39">
        <v>839</v>
      </c>
      <c r="H20" s="40">
        <f t="shared" si="2"/>
        <v>0.7502794545048066</v>
      </c>
      <c r="I20" s="39">
        <v>675</v>
      </c>
      <c r="J20" s="40">
        <f t="shared" si="3"/>
        <v>0.60362173038229372</v>
      </c>
      <c r="K20" s="39">
        <v>883</v>
      </c>
      <c r="L20" s="40">
        <f t="shared" si="4"/>
        <v>0.82504087829946271</v>
      </c>
      <c r="M20" s="39">
        <v>819</v>
      </c>
      <c r="N20" s="40">
        <f t="shared" si="5"/>
        <v>0.73239436619718312</v>
      </c>
      <c r="O20" s="39">
        <v>777</v>
      </c>
      <c r="P20" s="40">
        <f t="shared" si="6"/>
        <v>0.72599859845830417</v>
      </c>
      <c r="Q20" s="39">
        <v>830</v>
      </c>
      <c r="R20" s="40">
        <f t="shared" si="7"/>
        <v>0.74223116476637607</v>
      </c>
      <c r="S20" s="39">
        <v>769</v>
      </c>
      <c r="T20" s="40">
        <f t="shared" si="8"/>
        <v>0.71852370941368837</v>
      </c>
      <c r="U20" s="39">
        <v>801</v>
      </c>
      <c r="V20" s="40">
        <f t="shared" si="9"/>
        <v>0.71629778672032196</v>
      </c>
      <c r="W20" s="39">
        <v>847</v>
      </c>
      <c r="X20" s="40">
        <f t="shared" si="10"/>
        <v>0.79140387759869191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292.5</v>
      </c>
      <c r="E21" s="71">
        <v>530</v>
      </c>
      <c r="F21" s="71">
        <f t="shared" si="1"/>
        <v>397.5</v>
      </c>
      <c r="G21" s="39">
        <v>301</v>
      </c>
      <c r="H21" s="40">
        <f t="shared" si="2"/>
        <v>1.029059829059829</v>
      </c>
      <c r="I21" s="39">
        <v>301</v>
      </c>
      <c r="J21" s="40">
        <f t="shared" si="3"/>
        <v>1.029059829059829</v>
      </c>
      <c r="K21" s="39">
        <v>287</v>
      </c>
      <c r="L21" s="40">
        <f t="shared" si="4"/>
        <v>0.72201257861635215</v>
      </c>
      <c r="M21" s="39">
        <v>282</v>
      </c>
      <c r="N21" s="40">
        <f t="shared" si="5"/>
        <v>0.96410256410256412</v>
      </c>
      <c r="O21" s="39">
        <v>260</v>
      </c>
      <c r="P21" s="40">
        <f t="shared" si="6"/>
        <v>0.65408805031446537</v>
      </c>
      <c r="Q21" s="39">
        <v>280</v>
      </c>
      <c r="R21" s="40">
        <f t="shared" si="7"/>
        <v>0.95726495726495731</v>
      </c>
      <c r="S21" s="39">
        <v>261</v>
      </c>
      <c r="T21" s="40">
        <f t="shared" si="8"/>
        <v>0.65660377358490563</v>
      </c>
      <c r="U21" s="39">
        <v>273</v>
      </c>
      <c r="V21" s="40">
        <f t="shared" si="9"/>
        <v>0.93333333333333335</v>
      </c>
      <c r="W21" s="39">
        <v>289</v>
      </c>
      <c r="X21" s="40">
        <f t="shared" si="10"/>
        <v>0.72704402515723265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133.5</v>
      </c>
      <c r="E22" s="71">
        <v>174</v>
      </c>
      <c r="F22" s="71">
        <f t="shared" si="1"/>
        <v>130.5</v>
      </c>
      <c r="G22" s="39">
        <v>97</v>
      </c>
      <c r="H22" s="40">
        <f t="shared" si="2"/>
        <v>0.72659176029962547</v>
      </c>
      <c r="I22" s="39">
        <v>76</v>
      </c>
      <c r="J22" s="40">
        <f t="shared" si="3"/>
        <v>0.56928838951310856</v>
      </c>
      <c r="K22" s="39">
        <v>99</v>
      </c>
      <c r="L22" s="40">
        <f t="shared" si="4"/>
        <v>0.75862068965517238</v>
      </c>
      <c r="M22" s="39">
        <v>87</v>
      </c>
      <c r="N22" s="40">
        <f t="shared" si="5"/>
        <v>0.651685393258427</v>
      </c>
      <c r="O22" s="39">
        <v>94</v>
      </c>
      <c r="P22" s="40">
        <f t="shared" si="6"/>
        <v>0.72030651340996166</v>
      </c>
      <c r="Q22" s="39">
        <v>105</v>
      </c>
      <c r="R22" s="40">
        <f t="shared" si="7"/>
        <v>0.7865168539325843</v>
      </c>
      <c r="S22" s="39">
        <v>88</v>
      </c>
      <c r="T22" s="40">
        <f t="shared" si="8"/>
        <v>0.67432950191570884</v>
      </c>
      <c r="U22" s="39">
        <v>106</v>
      </c>
      <c r="V22" s="40">
        <f t="shared" si="9"/>
        <v>0.79400749063670417</v>
      </c>
      <c r="W22" s="39">
        <v>103</v>
      </c>
      <c r="X22" s="40">
        <f t="shared" si="10"/>
        <v>0.78927203065134099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44.25</v>
      </c>
      <c r="E23" s="71">
        <v>63</v>
      </c>
      <c r="F23" s="71">
        <f t="shared" si="1"/>
        <v>47.25</v>
      </c>
      <c r="G23" s="39">
        <v>53</v>
      </c>
      <c r="H23" s="40">
        <f t="shared" si="2"/>
        <v>1.1977401129943503</v>
      </c>
      <c r="I23" s="39">
        <v>53</v>
      </c>
      <c r="J23" s="40">
        <f t="shared" si="3"/>
        <v>1.1977401129943503</v>
      </c>
      <c r="K23" s="39">
        <v>39</v>
      </c>
      <c r="L23" s="40">
        <f t="shared" si="4"/>
        <v>0.82539682539682535</v>
      </c>
      <c r="M23" s="39">
        <v>42</v>
      </c>
      <c r="N23" s="40">
        <f t="shared" si="5"/>
        <v>0.94915254237288138</v>
      </c>
      <c r="O23" s="39">
        <v>39</v>
      </c>
      <c r="P23" s="40">
        <f t="shared" si="6"/>
        <v>0.82539682539682535</v>
      </c>
      <c r="Q23" s="39">
        <v>45</v>
      </c>
      <c r="R23" s="40">
        <f t="shared" si="7"/>
        <v>1.0169491525423728</v>
      </c>
      <c r="S23" s="39">
        <v>41</v>
      </c>
      <c r="T23" s="40">
        <f t="shared" si="8"/>
        <v>0.86772486772486768</v>
      </c>
      <c r="U23" s="39">
        <v>42</v>
      </c>
      <c r="V23" s="40">
        <f t="shared" si="9"/>
        <v>0.94915254237288138</v>
      </c>
      <c r="W23" s="39">
        <v>42</v>
      </c>
      <c r="X23" s="40">
        <f t="shared" si="10"/>
        <v>0.88888888888888884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332.25</v>
      </c>
      <c r="E24" s="71">
        <v>440</v>
      </c>
      <c r="F24" s="71">
        <f t="shared" si="1"/>
        <v>330</v>
      </c>
      <c r="G24" s="39">
        <v>320</v>
      </c>
      <c r="H24" s="40">
        <f t="shared" si="2"/>
        <v>0.96313017306245297</v>
      </c>
      <c r="I24" s="39">
        <v>290</v>
      </c>
      <c r="J24" s="40">
        <f t="shared" si="3"/>
        <v>0.87283671933784801</v>
      </c>
      <c r="K24" s="39">
        <v>330</v>
      </c>
      <c r="L24" s="40">
        <f t="shared" si="4"/>
        <v>1</v>
      </c>
      <c r="M24" s="39">
        <v>296</v>
      </c>
      <c r="N24" s="40">
        <f t="shared" si="5"/>
        <v>0.89089541008276896</v>
      </c>
      <c r="O24" s="39">
        <v>327</v>
      </c>
      <c r="P24" s="40">
        <f t="shared" si="6"/>
        <v>0.99090909090909096</v>
      </c>
      <c r="Q24" s="39">
        <v>298</v>
      </c>
      <c r="R24" s="40">
        <f t="shared" si="7"/>
        <v>0.89691497366440931</v>
      </c>
      <c r="S24" s="39">
        <v>343</v>
      </c>
      <c r="T24" s="40">
        <f t="shared" si="8"/>
        <v>1.0393939393939393</v>
      </c>
      <c r="U24" s="39">
        <v>284</v>
      </c>
      <c r="V24" s="40">
        <f t="shared" si="9"/>
        <v>0.85477802859292706</v>
      </c>
      <c r="W24" s="39">
        <v>330</v>
      </c>
      <c r="X24" s="40">
        <f t="shared" si="10"/>
        <v>1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64.5</v>
      </c>
      <c r="E25" s="71">
        <v>102</v>
      </c>
      <c r="F25" s="71">
        <f t="shared" si="1"/>
        <v>76.5</v>
      </c>
      <c r="G25" s="39">
        <v>65</v>
      </c>
      <c r="H25" s="40">
        <f t="shared" si="2"/>
        <v>1.0077519379844961</v>
      </c>
      <c r="I25" s="39">
        <v>55</v>
      </c>
      <c r="J25" s="40">
        <f t="shared" si="3"/>
        <v>0.8527131782945736</v>
      </c>
      <c r="K25" s="39">
        <v>67</v>
      </c>
      <c r="L25" s="40">
        <f t="shared" si="4"/>
        <v>0.87581699346405228</v>
      </c>
      <c r="M25" s="39">
        <v>56</v>
      </c>
      <c r="N25" s="40">
        <f t="shared" si="5"/>
        <v>0.86821705426356588</v>
      </c>
      <c r="O25" s="39">
        <v>63</v>
      </c>
      <c r="P25" s="40">
        <f t="shared" si="6"/>
        <v>0.82352941176470584</v>
      </c>
      <c r="Q25" s="39">
        <v>61</v>
      </c>
      <c r="R25" s="40">
        <f t="shared" si="7"/>
        <v>0.94573643410852715</v>
      </c>
      <c r="S25" s="39">
        <v>62</v>
      </c>
      <c r="T25" s="40">
        <f t="shared" si="8"/>
        <v>0.81045751633986929</v>
      </c>
      <c r="U25" s="39">
        <v>53</v>
      </c>
      <c r="V25" s="40">
        <f t="shared" si="9"/>
        <v>0.82170542635658916</v>
      </c>
      <c r="W25" s="39">
        <v>67</v>
      </c>
      <c r="X25" s="40">
        <f t="shared" si="10"/>
        <v>0.87581699346405228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194.25</v>
      </c>
      <c r="E26" s="71">
        <v>321</v>
      </c>
      <c r="F26" s="71">
        <f t="shared" si="1"/>
        <v>240.75</v>
      </c>
      <c r="G26" s="39">
        <v>179</v>
      </c>
      <c r="H26" s="40">
        <f t="shared" si="2"/>
        <v>0.9214929214929215</v>
      </c>
      <c r="I26" s="39">
        <v>163</v>
      </c>
      <c r="J26" s="40">
        <f t="shared" si="3"/>
        <v>0.83912483912483915</v>
      </c>
      <c r="K26" s="39">
        <v>187</v>
      </c>
      <c r="L26" s="40">
        <f t="shared" si="4"/>
        <v>0.77673935617860856</v>
      </c>
      <c r="M26" s="39">
        <v>149</v>
      </c>
      <c r="N26" s="40">
        <f t="shared" si="5"/>
        <v>0.76705276705276704</v>
      </c>
      <c r="O26" s="39">
        <v>185</v>
      </c>
      <c r="P26" s="40">
        <f t="shared" si="6"/>
        <v>0.76843198338525442</v>
      </c>
      <c r="Q26" s="39">
        <v>156</v>
      </c>
      <c r="R26" s="40">
        <f t="shared" si="7"/>
        <v>0.80308880308880304</v>
      </c>
      <c r="S26" s="39">
        <v>188</v>
      </c>
      <c r="T26" s="40">
        <f t="shared" si="8"/>
        <v>0.78089304257528558</v>
      </c>
      <c r="U26" s="39">
        <v>158</v>
      </c>
      <c r="V26" s="40">
        <f t="shared" si="9"/>
        <v>0.81338481338481339</v>
      </c>
      <c r="W26" s="39">
        <v>194</v>
      </c>
      <c r="X26" s="40">
        <f t="shared" si="10"/>
        <v>0.80581516095534789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203.25</v>
      </c>
      <c r="E27" s="71">
        <v>322</v>
      </c>
      <c r="F27" s="71">
        <f t="shared" si="1"/>
        <v>241.5</v>
      </c>
      <c r="G27" s="39">
        <v>171</v>
      </c>
      <c r="H27" s="40">
        <f t="shared" si="2"/>
        <v>0.84132841328413288</v>
      </c>
      <c r="I27" s="39">
        <v>171</v>
      </c>
      <c r="J27" s="40">
        <f t="shared" si="3"/>
        <v>0.84132841328413288</v>
      </c>
      <c r="K27" s="39">
        <v>154</v>
      </c>
      <c r="L27" s="40">
        <f t="shared" si="4"/>
        <v>0.6376811594202898</v>
      </c>
      <c r="M27" s="39">
        <v>154</v>
      </c>
      <c r="N27" s="40">
        <f t="shared" si="5"/>
        <v>0.75768757687576871</v>
      </c>
      <c r="O27" s="39">
        <v>144</v>
      </c>
      <c r="P27" s="40">
        <f t="shared" si="6"/>
        <v>0.59627329192546585</v>
      </c>
      <c r="Q27" s="39">
        <v>155</v>
      </c>
      <c r="R27" s="40">
        <f t="shared" si="7"/>
        <v>0.76260762607626076</v>
      </c>
      <c r="S27" s="39">
        <v>148</v>
      </c>
      <c r="T27" s="40">
        <f t="shared" si="8"/>
        <v>0.61283643892339545</v>
      </c>
      <c r="U27" s="39">
        <v>140</v>
      </c>
      <c r="V27" s="40">
        <f t="shared" si="9"/>
        <v>0.68880688806888068</v>
      </c>
      <c r="W27" s="39">
        <v>162</v>
      </c>
      <c r="X27" s="40">
        <f t="shared" si="10"/>
        <v>0.67080745341614911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96</v>
      </c>
      <c r="E28" s="71">
        <v>184</v>
      </c>
      <c r="F28" s="71">
        <f t="shared" si="1"/>
        <v>138</v>
      </c>
      <c r="G28" s="39">
        <v>113</v>
      </c>
      <c r="H28" s="40">
        <f t="shared" si="2"/>
        <v>1.1770833333333333</v>
      </c>
      <c r="I28" s="39">
        <v>108</v>
      </c>
      <c r="J28" s="40">
        <f t="shared" si="3"/>
        <v>1.125</v>
      </c>
      <c r="K28" s="39">
        <v>97</v>
      </c>
      <c r="L28" s="40">
        <f t="shared" si="4"/>
        <v>0.70289855072463769</v>
      </c>
      <c r="M28" s="39">
        <v>114</v>
      </c>
      <c r="N28" s="40">
        <f t="shared" si="5"/>
        <v>1.1875</v>
      </c>
      <c r="O28" s="39">
        <v>93</v>
      </c>
      <c r="P28" s="40">
        <f t="shared" si="6"/>
        <v>0.67391304347826086</v>
      </c>
      <c r="Q28" s="39">
        <v>120</v>
      </c>
      <c r="R28" s="40">
        <f t="shared" si="7"/>
        <v>1.25</v>
      </c>
      <c r="S28" s="39">
        <v>99</v>
      </c>
      <c r="T28" s="40">
        <f t="shared" si="8"/>
        <v>0.71739130434782605</v>
      </c>
      <c r="U28" s="39">
        <v>110</v>
      </c>
      <c r="V28" s="40">
        <f t="shared" si="9"/>
        <v>1.1458333333333333</v>
      </c>
      <c r="W28" s="39">
        <v>100</v>
      </c>
      <c r="X28" s="40">
        <f t="shared" si="10"/>
        <v>0.72463768115942029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321.75</v>
      </c>
      <c r="E29" s="71">
        <v>427</v>
      </c>
      <c r="F29" s="71">
        <f t="shared" si="1"/>
        <v>320.25</v>
      </c>
      <c r="G29" s="39">
        <v>262</v>
      </c>
      <c r="H29" s="40">
        <f t="shared" si="2"/>
        <v>0.81429681429681433</v>
      </c>
      <c r="I29" s="39">
        <v>261</v>
      </c>
      <c r="J29" s="40">
        <f t="shared" si="3"/>
        <v>0.81118881118881114</v>
      </c>
      <c r="K29" s="39">
        <v>237</v>
      </c>
      <c r="L29" s="40">
        <f t="shared" si="4"/>
        <v>0.74004683840749419</v>
      </c>
      <c r="M29" s="39">
        <v>248</v>
      </c>
      <c r="N29" s="40">
        <f t="shared" si="5"/>
        <v>0.77078477078477081</v>
      </c>
      <c r="O29" s="39">
        <v>168</v>
      </c>
      <c r="P29" s="40">
        <f t="shared" si="6"/>
        <v>0.52459016393442626</v>
      </c>
      <c r="Q29" s="39">
        <v>238</v>
      </c>
      <c r="R29" s="40">
        <f t="shared" si="7"/>
        <v>0.73970473970473971</v>
      </c>
      <c r="S29" s="39">
        <v>160</v>
      </c>
      <c r="T29" s="40">
        <f t="shared" si="8"/>
        <v>0.49960967993754879</v>
      </c>
      <c r="U29" s="39">
        <v>246</v>
      </c>
      <c r="V29" s="40">
        <f t="shared" si="9"/>
        <v>0.76456876456876455</v>
      </c>
      <c r="W29" s="39">
        <v>230</v>
      </c>
      <c r="X29" s="40">
        <f t="shared" si="10"/>
        <v>0.71818891491022641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1365</v>
      </c>
      <c r="E30" s="71">
        <v>1788</v>
      </c>
      <c r="F30" s="71">
        <f t="shared" si="1"/>
        <v>1341</v>
      </c>
      <c r="G30" s="39">
        <v>1137</v>
      </c>
      <c r="H30" s="40">
        <f t="shared" si="2"/>
        <v>0.83296703296703301</v>
      </c>
      <c r="I30" s="39">
        <v>1020</v>
      </c>
      <c r="J30" s="40">
        <f t="shared" si="3"/>
        <v>0.74725274725274726</v>
      </c>
      <c r="K30" s="39">
        <v>968</v>
      </c>
      <c r="L30" s="40">
        <f t="shared" si="4"/>
        <v>0.7218493661446681</v>
      </c>
      <c r="M30" s="39">
        <v>976</v>
      </c>
      <c r="N30" s="40">
        <f t="shared" si="5"/>
        <v>0.71501831501831503</v>
      </c>
      <c r="O30" s="39">
        <v>910</v>
      </c>
      <c r="P30" s="40">
        <f t="shared" si="6"/>
        <v>0.67859806114839671</v>
      </c>
      <c r="Q30" s="39">
        <v>1062</v>
      </c>
      <c r="R30" s="40">
        <f t="shared" si="7"/>
        <v>0.77802197802197803</v>
      </c>
      <c r="S30" s="39">
        <v>1039</v>
      </c>
      <c r="T30" s="40">
        <f t="shared" si="8"/>
        <v>0.77479492915734527</v>
      </c>
      <c r="U30" s="39">
        <v>1009</v>
      </c>
      <c r="V30" s="40">
        <f t="shared" si="9"/>
        <v>0.73919413919413923</v>
      </c>
      <c r="W30" s="39">
        <v>1078</v>
      </c>
      <c r="X30" s="40">
        <f t="shared" si="10"/>
        <v>0.80387770320656227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276</v>
      </c>
      <c r="E31" s="71">
        <v>409</v>
      </c>
      <c r="F31" s="71">
        <f t="shared" si="1"/>
        <v>306.75</v>
      </c>
      <c r="G31" s="39">
        <v>298</v>
      </c>
      <c r="H31" s="40">
        <f t="shared" si="2"/>
        <v>1.0797101449275361</v>
      </c>
      <c r="I31" s="39">
        <v>249</v>
      </c>
      <c r="J31" s="40">
        <f t="shared" si="3"/>
        <v>0.90217391304347827</v>
      </c>
      <c r="K31" s="39">
        <v>263</v>
      </c>
      <c r="L31" s="40">
        <f t="shared" si="4"/>
        <v>0.85737571312143435</v>
      </c>
      <c r="M31" s="39">
        <v>282</v>
      </c>
      <c r="N31" s="40">
        <f t="shared" si="5"/>
        <v>1.0217391304347827</v>
      </c>
      <c r="O31" s="39">
        <v>235</v>
      </c>
      <c r="P31" s="40">
        <f t="shared" si="6"/>
        <v>0.76609616951915238</v>
      </c>
      <c r="Q31" s="39">
        <v>279</v>
      </c>
      <c r="R31" s="40">
        <f t="shared" si="7"/>
        <v>1.0108695652173914</v>
      </c>
      <c r="S31" s="39">
        <v>226</v>
      </c>
      <c r="T31" s="40">
        <f t="shared" si="8"/>
        <v>0.73675631621841886</v>
      </c>
      <c r="U31" s="39">
        <v>288</v>
      </c>
      <c r="V31" s="40">
        <f t="shared" si="9"/>
        <v>1.0434782608695652</v>
      </c>
      <c r="W31" s="39">
        <v>255</v>
      </c>
      <c r="X31" s="40">
        <f t="shared" si="10"/>
        <v>0.83129584352078245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110.25</v>
      </c>
      <c r="E32" s="71">
        <v>161</v>
      </c>
      <c r="F32" s="71">
        <f t="shared" si="1"/>
        <v>120.75</v>
      </c>
      <c r="G32" s="39">
        <v>104</v>
      </c>
      <c r="H32" s="40">
        <f t="shared" si="2"/>
        <v>0.94331065759637189</v>
      </c>
      <c r="I32" s="39">
        <v>104</v>
      </c>
      <c r="J32" s="40">
        <f t="shared" si="3"/>
        <v>0.94331065759637189</v>
      </c>
      <c r="K32" s="39">
        <v>121</v>
      </c>
      <c r="L32" s="40">
        <f t="shared" si="4"/>
        <v>1.0020703933747412</v>
      </c>
      <c r="M32" s="39">
        <v>100</v>
      </c>
      <c r="N32" s="40">
        <f t="shared" si="5"/>
        <v>0.90702947845804993</v>
      </c>
      <c r="O32" s="39">
        <v>106</v>
      </c>
      <c r="P32" s="40">
        <f t="shared" si="6"/>
        <v>0.87784679089026918</v>
      </c>
      <c r="Q32" s="39">
        <v>100</v>
      </c>
      <c r="R32" s="40">
        <f t="shared" si="7"/>
        <v>0.90702947845804993</v>
      </c>
      <c r="S32" s="39">
        <v>112</v>
      </c>
      <c r="T32" s="40">
        <f t="shared" si="8"/>
        <v>0.92753623188405798</v>
      </c>
      <c r="U32" s="39">
        <v>103</v>
      </c>
      <c r="V32" s="40">
        <f t="shared" si="9"/>
        <v>0.93424036281179135</v>
      </c>
      <c r="W32" s="39">
        <v>120</v>
      </c>
      <c r="X32" s="40">
        <f t="shared" si="10"/>
        <v>0.99378881987577639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97.5</v>
      </c>
      <c r="E33" s="71">
        <v>150</v>
      </c>
      <c r="F33" s="71">
        <f t="shared" si="1"/>
        <v>112.5</v>
      </c>
      <c r="G33" s="39">
        <v>85</v>
      </c>
      <c r="H33" s="40">
        <f t="shared" si="2"/>
        <v>0.87179487179487181</v>
      </c>
      <c r="I33" s="39">
        <v>71</v>
      </c>
      <c r="J33" s="40">
        <f t="shared" si="3"/>
        <v>0.72820512820512817</v>
      </c>
      <c r="K33" s="39">
        <v>96</v>
      </c>
      <c r="L33" s="40">
        <f t="shared" si="4"/>
        <v>0.85333333333333339</v>
      </c>
      <c r="M33" s="39">
        <v>91</v>
      </c>
      <c r="N33" s="40">
        <f t="shared" si="5"/>
        <v>0.93333333333333335</v>
      </c>
      <c r="O33" s="39">
        <v>90</v>
      </c>
      <c r="P33" s="40">
        <f t="shared" si="6"/>
        <v>0.8</v>
      </c>
      <c r="Q33" s="39">
        <v>97</v>
      </c>
      <c r="R33" s="40">
        <f t="shared" si="7"/>
        <v>0.99487179487179489</v>
      </c>
      <c r="S33" s="39">
        <v>83</v>
      </c>
      <c r="T33" s="40">
        <f t="shared" si="8"/>
        <v>0.73777777777777775</v>
      </c>
      <c r="U33" s="39">
        <v>83</v>
      </c>
      <c r="V33" s="40">
        <f t="shared" si="9"/>
        <v>0.85128205128205126</v>
      </c>
      <c r="W33" s="39">
        <v>104</v>
      </c>
      <c r="X33" s="40">
        <f t="shared" si="10"/>
        <v>0.9244444444444444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88.5</v>
      </c>
      <c r="E34" s="71">
        <v>150</v>
      </c>
      <c r="F34" s="71">
        <f t="shared" si="1"/>
        <v>112.5</v>
      </c>
      <c r="G34" s="39">
        <v>91</v>
      </c>
      <c r="H34" s="40">
        <f t="shared" si="2"/>
        <v>1.0282485875706215</v>
      </c>
      <c r="I34" s="39">
        <v>88</v>
      </c>
      <c r="J34" s="40">
        <f t="shared" si="3"/>
        <v>0.99435028248587576</v>
      </c>
      <c r="K34" s="39">
        <v>94</v>
      </c>
      <c r="L34" s="40">
        <f t="shared" si="4"/>
        <v>0.83555555555555561</v>
      </c>
      <c r="M34" s="39">
        <v>99</v>
      </c>
      <c r="N34" s="40">
        <f t="shared" si="5"/>
        <v>1.1186440677966101</v>
      </c>
      <c r="O34" s="39">
        <v>93</v>
      </c>
      <c r="P34" s="40">
        <f t="shared" si="6"/>
        <v>0.82666666666666666</v>
      </c>
      <c r="Q34" s="39">
        <v>93</v>
      </c>
      <c r="R34" s="40">
        <f t="shared" si="7"/>
        <v>1.0508474576271187</v>
      </c>
      <c r="S34" s="39">
        <v>91</v>
      </c>
      <c r="T34" s="40">
        <f t="shared" si="8"/>
        <v>0.80888888888888888</v>
      </c>
      <c r="U34" s="39">
        <v>100</v>
      </c>
      <c r="V34" s="40">
        <f t="shared" si="9"/>
        <v>1.1299435028248588</v>
      </c>
      <c r="W34" s="39">
        <v>88</v>
      </c>
      <c r="X34" s="40">
        <f t="shared" si="10"/>
        <v>0.78222222222222226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134.25</v>
      </c>
      <c r="E35" s="71">
        <v>210</v>
      </c>
      <c r="F35" s="71">
        <f t="shared" si="1"/>
        <v>157.5</v>
      </c>
      <c r="G35" s="39">
        <v>123</v>
      </c>
      <c r="H35" s="40">
        <f t="shared" si="2"/>
        <v>0.91620111731843579</v>
      </c>
      <c r="I35" s="39">
        <v>105</v>
      </c>
      <c r="J35" s="40">
        <f t="shared" si="3"/>
        <v>0.78212290502793291</v>
      </c>
      <c r="K35" s="39">
        <v>159</v>
      </c>
      <c r="L35" s="40">
        <f t="shared" si="4"/>
        <v>1.0095238095238095</v>
      </c>
      <c r="M35" s="39">
        <v>122</v>
      </c>
      <c r="N35" s="40">
        <f t="shared" si="5"/>
        <v>0.9087523277467412</v>
      </c>
      <c r="O35" s="39">
        <v>138</v>
      </c>
      <c r="P35" s="40">
        <f t="shared" si="6"/>
        <v>0.87619047619047619</v>
      </c>
      <c r="Q35" s="39">
        <v>140</v>
      </c>
      <c r="R35" s="40">
        <f t="shared" si="7"/>
        <v>1.042830540037244</v>
      </c>
      <c r="S35" s="39">
        <v>150</v>
      </c>
      <c r="T35" s="40">
        <f t="shared" si="8"/>
        <v>0.95238095238095233</v>
      </c>
      <c r="U35" s="39">
        <v>145</v>
      </c>
      <c r="V35" s="40">
        <f t="shared" si="9"/>
        <v>1.0800744878957169</v>
      </c>
      <c r="W35" s="39">
        <v>153</v>
      </c>
      <c r="X35" s="40">
        <f t="shared" si="10"/>
        <v>0.97142857142857142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106.5</v>
      </c>
      <c r="E36" s="71">
        <v>149</v>
      </c>
      <c r="F36" s="71">
        <f t="shared" si="1"/>
        <v>111.75</v>
      </c>
      <c r="G36" s="39">
        <v>102</v>
      </c>
      <c r="H36" s="40">
        <f t="shared" si="2"/>
        <v>0.95774647887323938</v>
      </c>
      <c r="I36" s="39">
        <v>103</v>
      </c>
      <c r="J36" s="40">
        <f t="shared" si="3"/>
        <v>0.96713615023474175</v>
      </c>
      <c r="K36" s="39">
        <v>96</v>
      </c>
      <c r="L36" s="40">
        <f t="shared" si="4"/>
        <v>0.85906040268456374</v>
      </c>
      <c r="M36" s="39">
        <v>91</v>
      </c>
      <c r="N36" s="40">
        <f t="shared" si="5"/>
        <v>0.85446009389671362</v>
      </c>
      <c r="O36" s="39">
        <v>98</v>
      </c>
      <c r="P36" s="40">
        <f t="shared" si="6"/>
        <v>0.87695749440715887</v>
      </c>
      <c r="Q36" s="39">
        <v>94</v>
      </c>
      <c r="R36" s="40">
        <f t="shared" si="7"/>
        <v>0.88262910798122063</v>
      </c>
      <c r="S36" s="39">
        <v>103</v>
      </c>
      <c r="T36" s="40">
        <f t="shared" si="8"/>
        <v>0.92170022371364657</v>
      </c>
      <c r="U36" s="39">
        <v>99</v>
      </c>
      <c r="V36" s="40">
        <f t="shared" si="9"/>
        <v>0.92957746478873238</v>
      </c>
      <c r="W36" s="39">
        <v>107</v>
      </c>
      <c r="X36" s="40">
        <f t="shared" si="10"/>
        <v>0.95749440715883671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417</v>
      </c>
      <c r="E37" s="71">
        <v>539</v>
      </c>
      <c r="F37" s="71">
        <f t="shared" si="1"/>
        <v>404.25</v>
      </c>
      <c r="G37" s="39">
        <v>350</v>
      </c>
      <c r="H37" s="40">
        <f t="shared" si="2"/>
        <v>0.83932853717026379</v>
      </c>
      <c r="I37" s="39">
        <v>335</v>
      </c>
      <c r="J37" s="40">
        <f t="shared" si="3"/>
        <v>0.80335731414868106</v>
      </c>
      <c r="K37" s="39">
        <v>237</v>
      </c>
      <c r="L37" s="40">
        <f t="shared" si="4"/>
        <v>0.5862708719851577</v>
      </c>
      <c r="M37" s="39">
        <v>308</v>
      </c>
      <c r="N37" s="40">
        <f t="shared" si="5"/>
        <v>0.73860911270983209</v>
      </c>
      <c r="O37" s="39">
        <v>306</v>
      </c>
      <c r="P37" s="40">
        <f t="shared" si="6"/>
        <v>0.7569573283858998</v>
      </c>
      <c r="Q37" s="39">
        <v>288</v>
      </c>
      <c r="R37" s="40">
        <f t="shared" si="7"/>
        <v>0.69064748201438853</v>
      </c>
      <c r="S37" s="39">
        <v>299</v>
      </c>
      <c r="T37" s="40">
        <f t="shared" si="8"/>
        <v>0.73964131106988251</v>
      </c>
      <c r="U37" s="39">
        <v>273</v>
      </c>
      <c r="V37" s="40">
        <f t="shared" si="9"/>
        <v>0.65467625899280579</v>
      </c>
      <c r="W37" s="39">
        <v>300</v>
      </c>
      <c r="X37" s="40">
        <f t="shared" si="10"/>
        <v>0.74211502782931349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78</v>
      </c>
      <c r="E38" s="71">
        <v>106</v>
      </c>
      <c r="F38" s="71">
        <f t="shared" si="1"/>
        <v>79.5</v>
      </c>
      <c r="G38" s="39">
        <v>85</v>
      </c>
      <c r="H38" s="40">
        <f t="shared" si="2"/>
        <v>1.0897435897435896</v>
      </c>
      <c r="I38" s="39">
        <v>84</v>
      </c>
      <c r="J38" s="40">
        <f t="shared" si="3"/>
        <v>1.0769230769230769</v>
      </c>
      <c r="K38" s="39">
        <v>85</v>
      </c>
      <c r="L38" s="40">
        <f t="shared" si="4"/>
        <v>1.0691823899371069</v>
      </c>
      <c r="M38" s="39">
        <v>78</v>
      </c>
      <c r="N38" s="40">
        <f t="shared" si="5"/>
        <v>1</v>
      </c>
      <c r="O38" s="39">
        <v>84</v>
      </c>
      <c r="P38" s="40">
        <f t="shared" si="6"/>
        <v>1.0566037735849056</v>
      </c>
      <c r="Q38" s="39">
        <v>74</v>
      </c>
      <c r="R38" s="40">
        <f t="shared" si="7"/>
        <v>0.94871794871794868</v>
      </c>
      <c r="S38" s="39">
        <v>79</v>
      </c>
      <c r="T38" s="40">
        <f t="shared" si="8"/>
        <v>0.99371069182389937</v>
      </c>
      <c r="U38" s="39">
        <v>81</v>
      </c>
      <c r="V38" s="40">
        <f t="shared" si="9"/>
        <v>1.0384615384615385</v>
      </c>
      <c r="W38" s="39">
        <v>85</v>
      </c>
      <c r="X38" s="40">
        <f t="shared" si="10"/>
        <v>1.0691823899371069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334.5</v>
      </c>
      <c r="E39" s="71">
        <v>448</v>
      </c>
      <c r="F39" s="71">
        <f t="shared" si="1"/>
        <v>336</v>
      </c>
      <c r="G39" s="39">
        <v>282</v>
      </c>
      <c r="H39" s="40">
        <f t="shared" si="2"/>
        <v>0.84304932735426008</v>
      </c>
      <c r="I39" s="39">
        <v>271</v>
      </c>
      <c r="J39" s="40">
        <f t="shared" si="3"/>
        <v>0.81016442451420034</v>
      </c>
      <c r="K39" s="39">
        <v>270</v>
      </c>
      <c r="L39" s="40">
        <f t="shared" si="4"/>
        <v>0.8035714285714286</v>
      </c>
      <c r="M39" s="39">
        <v>264</v>
      </c>
      <c r="N39" s="40">
        <f t="shared" si="5"/>
        <v>0.78923766816143492</v>
      </c>
      <c r="O39" s="39">
        <v>247</v>
      </c>
      <c r="P39" s="40">
        <f t="shared" si="6"/>
        <v>0.73511904761904767</v>
      </c>
      <c r="Q39" s="39">
        <v>269</v>
      </c>
      <c r="R39" s="40">
        <f t="shared" si="7"/>
        <v>0.80418535127055302</v>
      </c>
      <c r="S39" s="39">
        <v>258</v>
      </c>
      <c r="T39" s="40">
        <f t="shared" si="8"/>
        <v>0.7678571428571429</v>
      </c>
      <c r="U39" s="39">
        <v>255</v>
      </c>
      <c r="V39" s="40">
        <f t="shared" si="9"/>
        <v>0.7623318385650224</v>
      </c>
      <c r="W39" s="39">
        <v>259</v>
      </c>
      <c r="X39" s="40">
        <f t="shared" si="10"/>
        <v>0.77083333333333337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341.25</v>
      </c>
      <c r="E40" s="71">
        <v>539</v>
      </c>
      <c r="F40" s="71">
        <f t="shared" si="1"/>
        <v>404.25</v>
      </c>
      <c r="G40" s="39">
        <v>386</v>
      </c>
      <c r="H40" s="40">
        <f t="shared" si="2"/>
        <v>1.1311355311355311</v>
      </c>
      <c r="I40" s="39">
        <v>316</v>
      </c>
      <c r="J40" s="40">
        <f t="shared" si="3"/>
        <v>0.92600732600732605</v>
      </c>
      <c r="K40" s="39">
        <v>318</v>
      </c>
      <c r="L40" s="40">
        <f t="shared" si="4"/>
        <v>0.7866419294990723</v>
      </c>
      <c r="M40" s="39">
        <v>340</v>
      </c>
      <c r="N40" s="40">
        <f t="shared" si="5"/>
        <v>0.99633699633699635</v>
      </c>
      <c r="O40" s="39">
        <v>310</v>
      </c>
      <c r="P40" s="40">
        <f t="shared" si="6"/>
        <v>0.76685219542362404</v>
      </c>
      <c r="Q40" s="39">
        <v>334</v>
      </c>
      <c r="R40" s="40">
        <f t="shared" si="7"/>
        <v>0.97875457875457872</v>
      </c>
      <c r="S40" s="39">
        <v>304</v>
      </c>
      <c r="T40" s="40">
        <f t="shared" si="8"/>
        <v>0.75200989486703773</v>
      </c>
      <c r="U40" s="39">
        <v>315</v>
      </c>
      <c r="V40" s="40">
        <f t="shared" si="9"/>
        <v>0.92307692307692313</v>
      </c>
      <c r="W40" s="39">
        <v>314</v>
      </c>
      <c r="X40" s="40">
        <f t="shared" si="10"/>
        <v>0.77674706246134817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112.5</v>
      </c>
      <c r="E41" s="71">
        <v>150</v>
      </c>
      <c r="F41" s="71">
        <f t="shared" si="1"/>
        <v>112.5</v>
      </c>
      <c r="G41" s="39">
        <v>106</v>
      </c>
      <c r="H41" s="40">
        <f t="shared" si="2"/>
        <v>0.94222222222222218</v>
      </c>
      <c r="I41" s="39">
        <v>103</v>
      </c>
      <c r="J41" s="40">
        <f t="shared" si="3"/>
        <v>0.91555555555555557</v>
      </c>
      <c r="K41" s="39">
        <v>117</v>
      </c>
      <c r="L41" s="40">
        <f t="shared" si="4"/>
        <v>1.04</v>
      </c>
      <c r="M41" s="39">
        <v>110</v>
      </c>
      <c r="N41" s="40">
        <f t="shared" si="5"/>
        <v>0.97777777777777775</v>
      </c>
      <c r="O41" s="39">
        <v>116</v>
      </c>
      <c r="P41" s="40">
        <f t="shared" si="6"/>
        <v>1.0311111111111111</v>
      </c>
      <c r="Q41" s="39">
        <v>106</v>
      </c>
      <c r="R41" s="40">
        <f t="shared" si="7"/>
        <v>0.94222222222222218</v>
      </c>
      <c r="S41" s="39">
        <v>118</v>
      </c>
      <c r="T41" s="40">
        <f t="shared" si="8"/>
        <v>1.048888888888889</v>
      </c>
      <c r="U41" s="39">
        <v>104</v>
      </c>
      <c r="V41" s="40">
        <f t="shared" si="9"/>
        <v>0.9244444444444444</v>
      </c>
      <c r="W41" s="39">
        <v>108</v>
      </c>
      <c r="X41" s="40">
        <f t="shared" si="10"/>
        <v>0.96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120</v>
      </c>
      <c r="E42" s="71">
        <v>191</v>
      </c>
      <c r="F42" s="71">
        <f t="shared" si="1"/>
        <v>143.25</v>
      </c>
      <c r="G42" s="39">
        <v>116</v>
      </c>
      <c r="H42" s="40">
        <f t="shared" si="2"/>
        <v>0.96666666666666667</v>
      </c>
      <c r="I42" s="39">
        <v>112</v>
      </c>
      <c r="J42" s="40">
        <f t="shared" si="3"/>
        <v>0.93333333333333335</v>
      </c>
      <c r="K42" s="39">
        <v>88</v>
      </c>
      <c r="L42" s="40">
        <f t="shared" si="4"/>
        <v>0.61431064572425831</v>
      </c>
      <c r="M42" s="39">
        <v>112</v>
      </c>
      <c r="N42" s="40">
        <f t="shared" si="5"/>
        <v>0.93333333333333335</v>
      </c>
      <c r="O42" s="39">
        <v>105</v>
      </c>
      <c r="P42" s="40">
        <f t="shared" si="6"/>
        <v>0.73298429319371727</v>
      </c>
      <c r="Q42" s="39">
        <v>106</v>
      </c>
      <c r="R42" s="40">
        <f t="shared" si="7"/>
        <v>0.8833333333333333</v>
      </c>
      <c r="S42" s="39">
        <v>108</v>
      </c>
      <c r="T42" s="40">
        <f t="shared" si="8"/>
        <v>0.75392670157068065</v>
      </c>
      <c r="U42" s="39">
        <v>93</v>
      </c>
      <c r="V42" s="40">
        <f t="shared" si="9"/>
        <v>0.77500000000000002</v>
      </c>
      <c r="W42" s="39">
        <v>110</v>
      </c>
      <c r="X42" s="40">
        <f t="shared" si="10"/>
        <v>0.76788830715532286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72</v>
      </c>
      <c r="E43" s="71">
        <v>112</v>
      </c>
      <c r="F43" s="71">
        <f t="shared" si="1"/>
        <v>84</v>
      </c>
      <c r="G43" s="39">
        <v>70</v>
      </c>
      <c r="H43" s="40">
        <f t="shared" si="2"/>
        <v>0.97222222222222221</v>
      </c>
      <c r="I43" s="39">
        <v>66</v>
      </c>
      <c r="J43" s="40">
        <f t="shared" si="3"/>
        <v>0.91666666666666663</v>
      </c>
      <c r="K43" s="39">
        <v>94</v>
      </c>
      <c r="L43" s="40">
        <f t="shared" si="4"/>
        <v>1.1190476190476191</v>
      </c>
      <c r="M43" s="39">
        <v>69</v>
      </c>
      <c r="N43" s="40">
        <f t="shared" si="5"/>
        <v>0.95833333333333337</v>
      </c>
      <c r="O43" s="39">
        <v>92</v>
      </c>
      <c r="P43" s="40">
        <f t="shared" si="6"/>
        <v>1.0952380952380953</v>
      </c>
      <c r="Q43" s="39">
        <v>69</v>
      </c>
      <c r="R43" s="40">
        <f t="shared" si="7"/>
        <v>0.95833333333333337</v>
      </c>
      <c r="S43" s="39">
        <v>88</v>
      </c>
      <c r="T43" s="40">
        <f t="shared" si="8"/>
        <v>1.0476190476190477</v>
      </c>
      <c r="U43" s="39">
        <v>69</v>
      </c>
      <c r="V43" s="40">
        <f t="shared" si="9"/>
        <v>0.95833333333333337</v>
      </c>
      <c r="W43" s="39">
        <v>90</v>
      </c>
      <c r="X43" s="40">
        <f t="shared" si="10"/>
        <v>1.0714285714285714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1959</v>
      </c>
      <c r="E44" s="71">
        <v>2837</v>
      </c>
      <c r="F44" s="71">
        <f t="shared" si="1"/>
        <v>2127.75</v>
      </c>
      <c r="G44" s="39">
        <v>1691</v>
      </c>
      <c r="H44" s="40">
        <f t="shared" si="2"/>
        <v>0.86319550791220012</v>
      </c>
      <c r="I44" s="39">
        <v>1572</v>
      </c>
      <c r="J44" s="40">
        <f t="shared" si="3"/>
        <v>0.80245022970903523</v>
      </c>
      <c r="K44" s="39">
        <v>1354</v>
      </c>
      <c r="L44" s="40">
        <f t="shared" si="4"/>
        <v>0.63635295499941258</v>
      </c>
      <c r="M44" s="39">
        <v>1548</v>
      </c>
      <c r="N44" s="40">
        <f t="shared" si="5"/>
        <v>0.79019908116385906</v>
      </c>
      <c r="O44" s="39">
        <v>1272</v>
      </c>
      <c r="P44" s="40">
        <f t="shared" si="6"/>
        <v>0.59781459287980265</v>
      </c>
      <c r="Q44" s="39">
        <v>1548</v>
      </c>
      <c r="R44" s="40">
        <f t="shared" si="7"/>
        <v>0.79019908116385906</v>
      </c>
      <c r="S44" s="39">
        <v>1334</v>
      </c>
      <c r="T44" s="40">
        <f t="shared" si="8"/>
        <v>0.6269533544824345</v>
      </c>
      <c r="U44" s="39">
        <v>1571</v>
      </c>
      <c r="V44" s="40">
        <f t="shared" si="9"/>
        <v>0.8019397651863196</v>
      </c>
      <c r="W44" s="39">
        <v>1360</v>
      </c>
      <c r="X44" s="40">
        <f t="shared" si="10"/>
        <v>0.63917283515450596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130.5</v>
      </c>
      <c r="E45" s="71">
        <v>227</v>
      </c>
      <c r="F45" s="71">
        <f t="shared" si="1"/>
        <v>170.25</v>
      </c>
      <c r="G45" s="39">
        <v>100</v>
      </c>
      <c r="H45" s="40">
        <f t="shared" si="2"/>
        <v>0.76628352490421459</v>
      </c>
      <c r="I45" s="39">
        <v>92</v>
      </c>
      <c r="J45" s="40">
        <f t="shared" si="3"/>
        <v>0.70498084291187735</v>
      </c>
      <c r="K45" s="39">
        <v>106</v>
      </c>
      <c r="L45" s="40">
        <f t="shared" si="4"/>
        <v>0.62261380323054327</v>
      </c>
      <c r="M45" s="39">
        <v>98</v>
      </c>
      <c r="N45" s="40">
        <f t="shared" si="5"/>
        <v>0.75095785440613028</v>
      </c>
      <c r="O45" s="39">
        <v>96</v>
      </c>
      <c r="P45" s="40">
        <f t="shared" si="6"/>
        <v>0.56387665198237891</v>
      </c>
      <c r="Q45" s="39">
        <v>100</v>
      </c>
      <c r="R45" s="40">
        <f t="shared" si="7"/>
        <v>0.76628352490421459</v>
      </c>
      <c r="S45" s="39">
        <v>96</v>
      </c>
      <c r="T45" s="40">
        <f t="shared" si="8"/>
        <v>0.56387665198237891</v>
      </c>
      <c r="U45" s="39">
        <v>97</v>
      </c>
      <c r="V45" s="40">
        <f t="shared" si="9"/>
        <v>0.74329501915708818</v>
      </c>
      <c r="W45" s="39">
        <v>100</v>
      </c>
      <c r="X45" s="40">
        <f t="shared" si="10"/>
        <v>0.58737151248164465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404.25</v>
      </c>
      <c r="E46" s="71">
        <v>556</v>
      </c>
      <c r="F46" s="71">
        <f t="shared" si="1"/>
        <v>417</v>
      </c>
      <c r="G46" s="39">
        <v>383</v>
      </c>
      <c r="H46" s="40">
        <f t="shared" si="2"/>
        <v>0.94743351886209026</v>
      </c>
      <c r="I46" s="39">
        <v>354</v>
      </c>
      <c r="J46" s="40">
        <f t="shared" si="3"/>
        <v>0.87569573283859004</v>
      </c>
      <c r="K46" s="39">
        <v>344</v>
      </c>
      <c r="L46" s="40">
        <f t="shared" si="4"/>
        <v>0.82494004796163067</v>
      </c>
      <c r="M46" s="39">
        <v>381</v>
      </c>
      <c r="N46" s="40">
        <f t="shared" si="5"/>
        <v>0.9424860853432282</v>
      </c>
      <c r="O46" s="39">
        <v>334</v>
      </c>
      <c r="P46" s="40">
        <f t="shared" si="6"/>
        <v>0.80095923261390889</v>
      </c>
      <c r="Q46" s="39">
        <v>382</v>
      </c>
      <c r="R46" s="40">
        <f t="shared" si="7"/>
        <v>0.94495980210265929</v>
      </c>
      <c r="S46" s="39">
        <v>370</v>
      </c>
      <c r="T46" s="40">
        <f t="shared" si="8"/>
        <v>0.88729016786570747</v>
      </c>
      <c r="U46" s="39">
        <v>332</v>
      </c>
      <c r="V46" s="40">
        <f t="shared" si="9"/>
        <v>0.82127396413110698</v>
      </c>
      <c r="W46" s="39">
        <v>365</v>
      </c>
      <c r="X46" s="40">
        <f t="shared" si="10"/>
        <v>0.87529976019184652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186.75</v>
      </c>
      <c r="E47" s="71">
        <v>243</v>
      </c>
      <c r="F47" s="71">
        <f t="shared" si="1"/>
        <v>182.25</v>
      </c>
      <c r="G47" s="39">
        <v>174</v>
      </c>
      <c r="H47" s="40">
        <f t="shared" si="2"/>
        <v>0.93172690763052213</v>
      </c>
      <c r="I47" s="39">
        <v>143</v>
      </c>
      <c r="J47" s="40">
        <f t="shared" si="3"/>
        <v>0.76572958500669341</v>
      </c>
      <c r="K47" s="39">
        <v>154</v>
      </c>
      <c r="L47" s="40">
        <f t="shared" si="4"/>
        <v>0.84499314128943759</v>
      </c>
      <c r="M47" s="39">
        <v>194</v>
      </c>
      <c r="N47" s="40">
        <f t="shared" si="5"/>
        <v>1.0388219544846051</v>
      </c>
      <c r="O47" s="39">
        <v>147</v>
      </c>
      <c r="P47" s="40">
        <f t="shared" si="6"/>
        <v>0.80658436213991769</v>
      </c>
      <c r="Q47" s="39">
        <v>189</v>
      </c>
      <c r="R47" s="40">
        <f t="shared" si="7"/>
        <v>1.0120481927710843</v>
      </c>
      <c r="S47" s="39">
        <v>133</v>
      </c>
      <c r="T47" s="40">
        <f t="shared" si="8"/>
        <v>0.72976680384087789</v>
      </c>
      <c r="U47" s="39">
        <v>168</v>
      </c>
      <c r="V47" s="40">
        <f t="shared" si="9"/>
        <v>0.89959839357429716</v>
      </c>
      <c r="W47" s="39">
        <v>139</v>
      </c>
      <c r="X47" s="40">
        <f t="shared" si="10"/>
        <v>0.76268861454046644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109.5</v>
      </c>
      <c r="E48" s="71">
        <v>145</v>
      </c>
      <c r="F48" s="71">
        <f t="shared" si="1"/>
        <v>108.75</v>
      </c>
      <c r="G48" s="39">
        <v>92</v>
      </c>
      <c r="H48" s="40">
        <f t="shared" si="2"/>
        <v>0.84018264840182644</v>
      </c>
      <c r="I48" s="39">
        <v>88</v>
      </c>
      <c r="J48" s="40">
        <f t="shared" si="3"/>
        <v>0.80365296803652964</v>
      </c>
      <c r="K48" s="39">
        <v>119</v>
      </c>
      <c r="L48" s="40">
        <f t="shared" si="4"/>
        <v>1.0942528735632184</v>
      </c>
      <c r="M48" s="39">
        <v>114</v>
      </c>
      <c r="N48" s="40">
        <f t="shared" si="5"/>
        <v>1.0410958904109588</v>
      </c>
      <c r="O48" s="39">
        <v>107</v>
      </c>
      <c r="P48" s="40">
        <f t="shared" si="6"/>
        <v>0.98390804597701154</v>
      </c>
      <c r="Q48" s="39">
        <v>115</v>
      </c>
      <c r="R48" s="40">
        <f t="shared" si="7"/>
        <v>1.0502283105022832</v>
      </c>
      <c r="S48" s="39">
        <v>114</v>
      </c>
      <c r="T48" s="40">
        <f t="shared" si="8"/>
        <v>1.0482758620689656</v>
      </c>
      <c r="U48" s="39">
        <v>122</v>
      </c>
      <c r="V48" s="40">
        <f t="shared" si="9"/>
        <v>1.1141552511415524</v>
      </c>
      <c r="W48" s="39">
        <v>110</v>
      </c>
      <c r="X48" s="40">
        <f t="shared" si="10"/>
        <v>1.0114942528735633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230.25</v>
      </c>
      <c r="E49" s="71">
        <v>329</v>
      </c>
      <c r="F49" s="71">
        <f t="shared" si="1"/>
        <v>246.75</v>
      </c>
      <c r="G49" s="39">
        <v>190</v>
      </c>
      <c r="H49" s="40">
        <f t="shared" si="2"/>
        <v>0.82519001085776333</v>
      </c>
      <c r="I49" s="39">
        <v>174</v>
      </c>
      <c r="J49" s="40">
        <f t="shared" si="3"/>
        <v>0.75570032573289903</v>
      </c>
      <c r="K49" s="39">
        <v>164</v>
      </c>
      <c r="L49" s="40">
        <f t="shared" si="4"/>
        <v>0.66464032421479236</v>
      </c>
      <c r="M49" s="39">
        <v>173</v>
      </c>
      <c r="N49" s="40">
        <f t="shared" si="5"/>
        <v>0.75135722041259501</v>
      </c>
      <c r="O49" s="39">
        <v>139</v>
      </c>
      <c r="P49" s="40">
        <f t="shared" si="6"/>
        <v>0.56332320162107397</v>
      </c>
      <c r="Q49" s="39">
        <v>177</v>
      </c>
      <c r="R49" s="40">
        <f t="shared" si="7"/>
        <v>0.76872964169381108</v>
      </c>
      <c r="S49" s="39">
        <v>144</v>
      </c>
      <c r="T49" s="40">
        <f t="shared" si="8"/>
        <v>0.5835866261398176</v>
      </c>
      <c r="U49" s="39">
        <v>161</v>
      </c>
      <c r="V49" s="40">
        <f t="shared" si="9"/>
        <v>0.69923995656894677</v>
      </c>
      <c r="W49" s="39">
        <v>165</v>
      </c>
      <c r="X49" s="40">
        <f t="shared" si="10"/>
        <v>0.66869300911854102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190.5</v>
      </c>
      <c r="E50" s="71">
        <v>264</v>
      </c>
      <c r="F50" s="71">
        <f t="shared" si="1"/>
        <v>198</v>
      </c>
      <c r="G50" s="39">
        <v>199</v>
      </c>
      <c r="H50" s="40">
        <f t="shared" si="2"/>
        <v>1.0446194225721785</v>
      </c>
      <c r="I50" s="39">
        <v>188</v>
      </c>
      <c r="J50" s="40">
        <f t="shared" si="3"/>
        <v>0.98687664041994749</v>
      </c>
      <c r="K50" s="39">
        <v>183</v>
      </c>
      <c r="L50" s="40">
        <f t="shared" si="4"/>
        <v>0.9242424242424242</v>
      </c>
      <c r="M50" s="39">
        <v>198</v>
      </c>
      <c r="N50" s="40">
        <f t="shared" si="5"/>
        <v>1.0393700787401574</v>
      </c>
      <c r="O50" s="39">
        <v>181</v>
      </c>
      <c r="P50" s="40">
        <f t="shared" si="6"/>
        <v>0.91414141414141414</v>
      </c>
      <c r="Q50" s="39">
        <v>204</v>
      </c>
      <c r="R50" s="40">
        <f t="shared" si="7"/>
        <v>1.0708661417322836</v>
      </c>
      <c r="S50" s="39">
        <v>190</v>
      </c>
      <c r="T50" s="40">
        <f t="shared" si="8"/>
        <v>0.95959595959595956</v>
      </c>
      <c r="U50" s="39">
        <v>198</v>
      </c>
      <c r="V50" s="40">
        <f t="shared" si="9"/>
        <v>1.0393700787401574</v>
      </c>
      <c r="W50" s="39">
        <v>196</v>
      </c>
      <c r="X50" s="40">
        <f t="shared" si="10"/>
        <v>0.98989898989898994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65.25</v>
      </c>
      <c r="E51" s="71">
        <v>73</v>
      </c>
      <c r="F51" s="71">
        <f t="shared" si="1"/>
        <v>54.75</v>
      </c>
      <c r="G51" s="39">
        <v>61</v>
      </c>
      <c r="H51" s="40">
        <f t="shared" si="2"/>
        <v>0.93486590038314177</v>
      </c>
      <c r="I51" s="39">
        <v>61</v>
      </c>
      <c r="J51" s="40">
        <f t="shared" si="3"/>
        <v>0.93486590038314177</v>
      </c>
      <c r="K51" s="39">
        <v>48</v>
      </c>
      <c r="L51" s="40">
        <f t="shared" si="4"/>
        <v>0.87671232876712324</v>
      </c>
      <c r="M51" s="39">
        <v>66</v>
      </c>
      <c r="N51" s="40">
        <f t="shared" si="5"/>
        <v>1.0114942528735633</v>
      </c>
      <c r="O51" s="39">
        <v>51</v>
      </c>
      <c r="P51" s="40">
        <f t="shared" si="6"/>
        <v>0.93150684931506844</v>
      </c>
      <c r="Q51" s="39">
        <v>67</v>
      </c>
      <c r="R51" s="40">
        <f t="shared" si="7"/>
        <v>1.0268199233716475</v>
      </c>
      <c r="S51" s="39">
        <v>48</v>
      </c>
      <c r="T51" s="40">
        <f t="shared" si="8"/>
        <v>0.87671232876712324</v>
      </c>
      <c r="U51" s="39">
        <v>63</v>
      </c>
      <c r="V51" s="40">
        <f t="shared" si="9"/>
        <v>0.96551724137931039</v>
      </c>
      <c r="W51" s="39">
        <v>49</v>
      </c>
      <c r="X51" s="40">
        <f t="shared" si="10"/>
        <v>0.89497716894977164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144</v>
      </c>
      <c r="E52" s="71">
        <v>244</v>
      </c>
      <c r="F52" s="71">
        <f t="shared" si="1"/>
        <v>183</v>
      </c>
      <c r="G52" s="39">
        <v>171</v>
      </c>
      <c r="H52" s="40">
        <f t="shared" si="2"/>
        <v>1.1875</v>
      </c>
      <c r="I52" s="39">
        <v>160</v>
      </c>
      <c r="J52" s="40">
        <f t="shared" si="3"/>
        <v>1.1111111111111112</v>
      </c>
      <c r="K52" s="39">
        <v>197</v>
      </c>
      <c r="L52" s="40">
        <f t="shared" si="4"/>
        <v>1.0765027322404372</v>
      </c>
      <c r="M52" s="39">
        <v>169</v>
      </c>
      <c r="N52" s="40">
        <f t="shared" si="5"/>
        <v>1.1736111111111112</v>
      </c>
      <c r="O52" s="39">
        <v>199</v>
      </c>
      <c r="P52" s="40">
        <f t="shared" si="6"/>
        <v>1.0874316939890711</v>
      </c>
      <c r="Q52" s="39">
        <v>162</v>
      </c>
      <c r="R52" s="40">
        <f t="shared" si="7"/>
        <v>1.125</v>
      </c>
      <c r="S52" s="39">
        <v>192</v>
      </c>
      <c r="T52" s="40">
        <f t="shared" si="8"/>
        <v>1.0491803278688525</v>
      </c>
      <c r="U52" s="39">
        <v>165</v>
      </c>
      <c r="V52" s="40">
        <f t="shared" si="9"/>
        <v>1.1458333333333333</v>
      </c>
      <c r="W52" s="39">
        <v>196</v>
      </c>
      <c r="X52" s="40">
        <f t="shared" si="10"/>
        <v>1.0710382513661203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133.5</v>
      </c>
      <c r="E53" s="71">
        <v>190</v>
      </c>
      <c r="F53" s="71">
        <f t="shared" si="1"/>
        <v>142.5</v>
      </c>
      <c r="G53" s="39">
        <v>137</v>
      </c>
      <c r="H53" s="40">
        <f t="shared" si="2"/>
        <v>1.0262172284644195</v>
      </c>
      <c r="I53" s="39">
        <v>136</v>
      </c>
      <c r="J53" s="40">
        <f t="shared" si="3"/>
        <v>1.0187265917602997</v>
      </c>
      <c r="K53" s="39">
        <v>143</v>
      </c>
      <c r="L53" s="40">
        <f t="shared" si="4"/>
        <v>1.0035087719298246</v>
      </c>
      <c r="M53" s="39">
        <v>147</v>
      </c>
      <c r="N53" s="40">
        <f t="shared" si="5"/>
        <v>1.101123595505618</v>
      </c>
      <c r="O53" s="39">
        <v>130</v>
      </c>
      <c r="P53" s="40">
        <f t="shared" si="6"/>
        <v>0.91228070175438591</v>
      </c>
      <c r="Q53" s="39">
        <v>150</v>
      </c>
      <c r="R53" s="40">
        <f t="shared" si="7"/>
        <v>1.1235955056179776</v>
      </c>
      <c r="S53" s="39">
        <v>137</v>
      </c>
      <c r="T53" s="40">
        <f t="shared" si="8"/>
        <v>0.96140350877192982</v>
      </c>
      <c r="U53" s="39">
        <v>155</v>
      </c>
      <c r="V53" s="40">
        <f t="shared" si="9"/>
        <v>1.1610486891385767</v>
      </c>
      <c r="W53" s="39">
        <v>135</v>
      </c>
      <c r="X53" s="40">
        <f t="shared" si="10"/>
        <v>0.94736842105263153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491.25</v>
      </c>
      <c r="E54" s="71">
        <v>685</v>
      </c>
      <c r="F54" s="71">
        <f t="shared" si="1"/>
        <v>513.75</v>
      </c>
      <c r="G54" s="39">
        <v>461</v>
      </c>
      <c r="H54" s="40">
        <f t="shared" si="2"/>
        <v>0.93842239185750631</v>
      </c>
      <c r="I54" s="39">
        <v>458</v>
      </c>
      <c r="J54" s="40">
        <f t="shared" si="3"/>
        <v>0.93231552162849873</v>
      </c>
      <c r="K54" s="39">
        <v>444</v>
      </c>
      <c r="L54" s="40">
        <f t="shared" si="4"/>
        <v>0.8642335766423358</v>
      </c>
      <c r="M54" s="39">
        <v>471</v>
      </c>
      <c r="N54" s="40">
        <f t="shared" si="5"/>
        <v>0.95877862595419849</v>
      </c>
      <c r="O54" s="39">
        <v>418</v>
      </c>
      <c r="P54" s="40">
        <f t="shared" si="6"/>
        <v>0.813625304136253</v>
      </c>
      <c r="Q54" s="39">
        <v>466</v>
      </c>
      <c r="R54" s="40">
        <f t="shared" si="7"/>
        <v>0.94860050890585246</v>
      </c>
      <c r="S54" s="39">
        <v>428</v>
      </c>
      <c r="T54" s="40">
        <f t="shared" si="8"/>
        <v>0.83309002433090029</v>
      </c>
      <c r="U54" s="39">
        <v>476</v>
      </c>
      <c r="V54" s="40">
        <f t="shared" si="9"/>
        <v>0.96895674300254453</v>
      </c>
      <c r="W54" s="39">
        <v>421</v>
      </c>
      <c r="X54" s="40">
        <f t="shared" si="10"/>
        <v>0.81946472019464722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168.75</v>
      </c>
      <c r="E55" s="71">
        <v>341</v>
      </c>
      <c r="F55" s="71">
        <f t="shared" si="1"/>
        <v>255.75</v>
      </c>
      <c r="G55" s="39">
        <v>158</v>
      </c>
      <c r="H55" s="40">
        <f t="shared" si="2"/>
        <v>0.93629629629629629</v>
      </c>
      <c r="I55" s="39">
        <v>152</v>
      </c>
      <c r="J55" s="40">
        <f t="shared" si="3"/>
        <v>0.90074074074074073</v>
      </c>
      <c r="K55" s="39">
        <v>153</v>
      </c>
      <c r="L55" s="40">
        <f t="shared" si="4"/>
        <v>0.59824046920821117</v>
      </c>
      <c r="M55" s="39">
        <v>134</v>
      </c>
      <c r="N55" s="40">
        <f t="shared" si="5"/>
        <v>0.79407407407407404</v>
      </c>
      <c r="O55" s="39">
        <v>147</v>
      </c>
      <c r="P55" s="40">
        <f t="shared" si="6"/>
        <v>0.57478005865102644</v>
      </c>
      <c r="Q55" s="39">
        <v>141</v>
      </c>
      <c r="R55" s="40">
        <f t="shared" si="7"/>
        <v>0.83555555555555561</v>
      </c>
      <c r="S55" s="39">
        <v>151</v>
      </c>
      <c r="T55" s="40">
        <f t="shared" si="8"/>
        <v>0.59042033235581626</v>
      </c>
      <c r="U55" s="39">
        <v>137</v>
      </c>
      <c r="V55" s="40">
        <f t="shared" si="9"/>
        <v>0.81185185185185182</v>
      </c>
      <c r="W55" s="39">
        <v>147</v>
      </c>
      <c r="X55" s="40">
        <f t="shared" si="10"/>
        <v>0.57478005865102644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296.25</v>
      </c>
      <c r="E56" s="71">
        <v>452</v>
      </c>
      <c r="F56" s="71">
        <f t="shared" si="1"/>
        <v>339</v>
      </c>
      <c r="G56" s="39">
        <v>266</v>
      </c>
      <c r="H56" s="40">
        <f t="shared" si="2"/>
        <v>0.89789029535864984</v>
      </c>
      <c r="I56" s="39">
        <v>263</v>
      </c>
      <c r="J56" s="40">
        <f t="shared" si="3"/>
        <v>0.88776371308016877</v>
      </c>
      <c r="K56" s="39">
        <v>257</v>
      </c>
      <c r="L56" s="40">
        <f t="shared" si="4"/>
        <v>0.75811209439528027</v>
      </c>
      <c r="M56" s="39">
        <v>255</v>
      </c>
      <c r="N56" s="40">
        <f t="shared" si="5"/>
        <v>0.86075949367088611</v>
      </c>
      <c r="O56" s="39">
        <v>245</v>
      </c>
      <c r="P56" s="40">
        <f t="shared" si="6"/>
        <v>0.72271386430678464</v>
      </c>
      <c r="Q56" s="39">
        <v>263</v>
      </c>
      <c r="R56" s="40">
        <f t="shared" si="7"/>
        <v>0.88776371308016877</v>
      </c>
      <c r="S56" s="39">
        <v>275</v>
      </c>
      <c r="T56" s="40">
        <f t="shared" si="8"/>
        <v>0.8112094395280236</v>
      </c>
      <c r="U56" s="39">
        <v>250</v>
      </c>
      <c r="V56" s="40">
        <f t="shared" si="9"/>
        <v>0.84388185654008441</v>
      </c>
      <c r="W56" s="39">
        <v>291</v>
      </c>
      <c r="X56" s="40">
        <f t="shared" si="10"/>
        <v>0.8584070796460177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258.75</v>
      </c>
      <c r="E57" s="71">
        <v>441</v>
      </c>
      <c r="F57" s="71">
        <f t="shared" si="1"/>
        <v>330.75</v>
      </c>
      <c r="G57" s="39">
        <v>228</v>
      </c>
      <c r="H57" s="40">
        <f t="shared" si="2"/>
        <v>0.88115942028985506</v>
      </c>
      <c r="I57" s="39">
        <v>222</v>
      </c>
      <c r="J57" s="40">
        <f t="shared" si="3"/>
        <v>0.85797101449275359</v>
      </c>
      <c r="K57" s="39">
        <v>207</v>
      </c>
      <c r="L57" s="40">
        <f t="shared" si="4"/>
        <v>0.62585034013605445</v>
      </c>
      <c r="M57" s="39">
        <v>221</v>
      </c>
      <c r="N57" s="40">
        <f t="shared" si="5"/>
        <v>0.85410628019323676</v>
      </c>
      <c r="O57" s="39">
        <v>203</v>
      </c>
      <c r="P57" s="40">
        <f t="shared" si="6"/>
        <v>0.61375661375661372</v>
      </c>
      <c r="Q57" s="39">
        <v>220</v>
      </c>
      <c r="R57" s="40">
        <f t="shared" si="7"/>
        <v>0.85024154589371981</v>
      </c>
      <c r="S57" s="39">
        <v>210</v>
      </c>
      <c r="T57" s="40">
        <f t="shared" si="8"/>
        <v>0.63492063492063489</v>
      </c>
      <c r="U57" s="39">
        <v>202</v>
      </c>
      <c r="V57" s="40">
        <f t="shared" si="9"/>
        <v>0.78067632850241542</v>
      </c>
      <c r="W57" s="39">
        <v>219</v>
      </c>
      <c r="X57" s="40">
        <f t="shared" si="10"/>
        <v>0.66213151927437641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234</v>
      </c>
      <c r="E58" s="71">
        <v>308</v>
      </c>
      <c r="F58" s="71">
        <f t="shared" si="1"/>
        <v>231</v>
      </c>
      <c r="G58" s="39">
        <v>209</v>
      </c>
      <c r="H58" s="40">
        <f t="shared" si="2"/>
        <v>0.89316239316239321</v>
      </c>
      <c r="I58" s="39">
        <v>200</v>
      </c>
      <c r="J58" s="40">
        <f t="shared" si="3"/>
        <v>0.85470085470085466</v>
      </c>
      <c r="K58" s="39">
        <v>189</v>
      </c>
      <c r="L58" s="40">
        <f t="shared" si="4"/>
        <v>0.81818181818181823</v>
      </c>
      <c r="M58" s="39">
        <v>199</v>
      </c>
      <c r="N58" s="40">
        <f t="shared" si="5"/>
        <v>0.8504273504273504</v>
      </c>
      <c r="O58" s="39">
        <v>177</v>
      </c>
      <c r="P58" s="40">
        <f t="shared" si="6"/>
        <v>0.76623376623376627</v>
      </c>
      <c r="Q58" s="39">
        <v>195</v>
      </c>
      <c r="R58" s="40">
        <f t="shared" si="7"/>
        <v>0.83333333333333337</v>
      </c>
      <c r="S58" s="39">
        <v>192</v>
      </c>
      <c r="T58" s="40">
        <f t="shared" si="8"/>
        <v>0.83116883116883122</v>
      </c>
      <c r="U58" s="39">
        <v>174</v>
      </c>
      <c r="V58" s="40">
        <f t="shared" si="9"/>
        <v>0.74358974358974361</v>
      </c>
      <c r="W58" s="39">
        <v>185</v>
      </c>
      <c r="X58" s="40">
        <f t="shared" si="10"/>
        <v>0.80086580086580084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69.75</v>
      </c>
      <c r="E59" s="71">
        <v>116</v>
      </c>
      <c r="F59" s="71">
        <f t="shared" si="1"/>
        <v>87</v>
      </c>
      <c r="G59" s="39">
        <v>62</v>
      </c>
      <c r="H59" s="40">
        <f t="shared" si="2"/>
        <v>0.88888888888888884</v>
      </c>
      <c r="I59" s="39">
        <v>63</v>
      </c>
      <c r="J59" s="40">
        <f t="shared" si="3"/>
        <v>0.90322580645161288</v>
      </c>
      <c r="K59" s="39">
        <v>76</v>
      </c>
      <c r="L59" s="40">
        <f t="shared" si="4"/>
        <v>0.87356321839080464</v>
      </c>
      <c r="M59" s="39">
        <v>76</v>
      </c>
      <c r="N59" s="40">
        <f t="shared" si="5"/>
        <v>1.0896057347670252</v>
      </c>
      <c r="O59" s="39">
        <v>69</v>
      </c>
      <c r="P59" s="40">
        <f t="shared" si="6"/>
        <v>0.7931034482758621</v>
      </c>
      <c r="Q59" s="39">
        <v>71</v>
      </c>
      <c r="R59" s="40">
        <f t="shared" si="7"/>
        <v>1.0179211469534051</v>
      </c>
      <c r="S59" s="39">
        <v>67</v>
      </c>
      <c r="T59" s="40">
        <f t="shared" si="8"/>
        <v>0.77011494252873558</v>
      </c>
      <c r="U59" s="39">
        <v>76</v>
      </c>
      <c r="V59" s="40">
        <f t="shared" si="9"/>
        <v>1.0896057347670252</v>
      </c>
      <c r="W59" s="39">
        <v>73</v>
      </c>
      <c r="X59" s="40">
        <f t="shared" si="10"/>
        <v>0.83908045977011492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152.25</v>
      </c>
      <c r="E60" s="71">
        <v>165</v>
      </c>
      <c r="F60" s="71">
        <f t="shared" si="1"/>
        <v>123.75</v>
      </c>
      <c r="G60" s="39">
        <v>138</v>
      </c>
      <c r="H60" s="40">
        <f t="shared" si="2"/>
        <v>0.90640394088669951</v>
      </c>
      <c r="I60" s="39">
        <v>133</v>
      </c>
      <c r="J60" s="40">
        <f t="shared" si="3"/>
        <v>0.87356321839080464</v>
      </c>
      <c r="K60" s="39">
        <v>170</v>
      </c>
      <c r="L60" s="40">
        <f t="shared" si="4"/>
        <v>1.3737373737373737</v>
      </c>
      <c r="M60" s="39">
        <v>152</v>
      </c>
      <c r="N60" s="40">
        <f t="shared" si="5"/>
        <v>0.99835796387520526</v>
      </c>
      <c r="O60" s="39">
        <v>167</v>
      </c>
      <c r="P60" s="40">
        <f t="shared" si="6"/>
        <v>1.3494949494949495</v>
      </c>
      <c r="Q60" s="39">
        <v>152</v>
      </c>
      <c r="R60" s="40">
        <f t="shared" si="7"/>
        <v>0.99835796387520526</v>
      </c>
      <c r="S60" s="39">
        <v>175</v>
      </c>
      <c r="T60" s="40">
        <f t="shared" si="8"/>
        <v>1.4141414141414141</v>
      </c>
      <c r="U60" s="39">
        <v>151</v>
      </c>
      <c r="V60" s="40">
        <f t="shared" si="9"/>
        <v>0.99178981937602628</v>
      </c>
      <c r="W60" s="39">
        <v>162</v>
      </c>
      <c r="X60" s="40">
        <f t="shared" si="10"/>
        <v>1.3090909090909091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216.75</v>
      </c>
      <c r="E61" s="71">
        <v>255</v>
      </c>
      <c r="F61" s="71">
        <f t="shared" si="1"/>
        <v>191.25</v>
      </c>
      <c r="G61" s="39">
        <v>216</v>
      </c>
      <c r="H61" s="40">
        <f t="shared" si="2"/>
        <v>0.9965397923875432</v>
      </c>
      <c r="I61" s="39">
        <v>206</v>
      </c>
      <c r="J61" s="40">
        <f t="shared" si="3"/>
        <v>0.95040369088811993</v>
      </c>
      <c r="K61" s="39">
        <v>208</v>
      </c>
      <c r="L61" s="40">
        <f t="shared" si="4"/>
        <v>1.0875816993464051</v>
      </c>
      <c r="M61" s="39">
        <v>217</v>
      </c>
      <c r="N61" s="40">
        <f t="shared" si="5"/>
        <v>1.0011534025374855</v>
      </c>
      <c r="O61" s="39">
        <v>197</v>
      </c>
      <c r="P61" s="40">
        <f t="shared" si="6"/>
        <v>1.0300653594771241</v>
      </c>
      <c r="Q61" s="39">
        <v>220</v>
      </c>
      <c r="R61" s="40">
        <f t="shared" si="7"/>
        <v>1.0149942329873125</v>
      </c>
      <c r="S61" s="39">
        <v>193</v>
      </c>
      <c r="T61" s="40">
        <f t="shared" si="8"/>
        <v>1.0091503267973856</v>
      </c>
      <c r="U61" s="39">
        <v>236</v>
      </c>
      <c r="V61" s="40">
        <f t="shared" si="9"/>
        <v>1.08881199538639</v>
      </c>
      <c r="W61" s="39">
        <v>201</v>
      </c>
      <c r="X61" s="40">
        <f t="shared" si="10"/>
        <v>1.0509803921568628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87</v>
      </c>
      <c r="E62" s="71">
        <v>139</v>
      </c>
      <c r="F62" s="71">
        <f t="shared" si="1"/>
        <v>104.25</v>
      </c>
      <c r="G62" s="39">
        <v>101</v>
      </c>
      <c r="H62" s="40">
        <f t="shared" si="2"/>
        <v>1.1609195402298851</v>
      </c>
      <c r="I62" s="39">
        <v>88</v>
      </c>
      <c r="J62" s="40">
        <f t="shared" si="3"/>
        <v>1.0114942528735633</v>
      </c>
      <c r="K62" s="39">
        <v>109</v>
      </c>
      <c r="L62" s="40">
        <f t="shared" si="4"/>
        <v>1.0455635491606714</v>
      </c>
      <c r="M62" s="39">
        <v>87</v>
      </c>
      <c r="N62" s="40">
        <f t="shared" si="5"/>
        <v>1</v>
      </c>
      <c r="O62" s="39">
        <v>97</v>
      </c>
      <c r="P62" s="40">
        <f t="shared" si="6"/>
        <v>0.9304556354916067</v>
      </c>
      <c r="Q62" s="39">
        <v>89</v>
      </c>
      <c r="R62" s="40">
        <f t="shared" si="7"/>
        <v>1.0229885057471264</v>
      </c>
      <c r="S62" s="39">
        <v>107</v>
      </c>
      <c r="T62" s="40">
        <f t="shared" si="8"/>
        <v>1.0263788968824941</v>
      </c>
      <c r="U62" s="39">
        <v>91</v>
      </c>
      <c r="V62" s="40">
        <f t="shared" si="9"/>
        <v>1.0459770114942528</v>
      </c>
      <c r="W62" s="39">
        <v>103</v>
      </c>
      <c r="X62" s="40">
        <f t="shared" si="10"/>
        <v>0.98800959232613905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87.75</v>
      </c>
      <c r="E63" s="71">
        <v>151</v>
      </c>
      <c r="F63" s="71">
        <f t="shared" si="1"/>
        <v>113.25</v>
      </c>
      <c r="G63" s="39">
        <v>69</v>
      </c>
      <c r="H63" s="40">
        <f t="shared" si="2"/>
        <v>0.78632478632478631</v>
      </c>
      <c r="I63" s="39">
        <v>64</v>
      </c>
      <c r="J63" s="40">
        <f t="shared" si="3"/>
        <v>0.72934472934472938</v>
      </c>
      <c r="K63" s="39">
        <v>62</v>
      </c>
      <c r="L63" s="40">
        <f t="shared" si="4"/>
        <v>0.54746136865342165</v>
      </c>
      <c r="M63" s="39">
        <v>78</v>
      </c>
      <c r="N63" s="40">
        <f t="shared" si="5"/>
        <v>0.88888888888888884</v>
      </c>
      <c r="O63" s="39">
        <v>65</v>
      </c>
      <c r="P63" s="40">
        <f t="shared" si="6"/>
        <v>0.57395143487858724</v>
      </c>
      <c r="Q63" s="39">
        <v>73</v>
      </c>
      <c r="R63" s="40">
        <f t="shared" si="7"/>
        <v>0.83190883190883191</v>
      </c>
      <c r="S63" s="39">
        <v>64</v>
      </c>
      <c r="T63" s="40">
        <f t="shared" si="8"/>
        <v>0.56512141280353201</v>
      </c>
      <c r="U63" s="39">
        <v>75</v>
      </c>
      <c r="V63" s="40">
        <f t="shared" si="9"/>
        <v>0.85470085470085466</v>
      </c>
      <c r="W63" s="39">
        <v>66</v>
      </c>
      <c r="X63" s="40">
        <f t="shared" si="10"/>
        <v>0.58278145695364236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536.25</v>
      </c>
      <c r="E64" s="71">
        <v>590</v>
      </c>
      <c r="F64" s="71">
        <f t="shared" si="1"/>
        <v>442.5</v>
      </c>
      <c r="G64" s="39">
        <v>443</v>
      </c>
      <c r="H64" s="40">
        <f t="shared" si="2"/>
        <v>0.82610722610722609</v>
      </c>
      <c r="I64" s="39">
        <v>413</v>
      </c>
      <c r="J64" s="40">
        <f t="shared" si="3"/>
        <v>0.77016317016317015</v>
      </c>
      <c r="K64" s="39">
        <v>412</v>
      </c>
      <c r="L64" s="40">
        <f t="shared" si="4"/>
        <v>0.93107344632768363</v>
      </c>
      <c r="M64" s="39">
        <v>451</v>
      </c>
      <c r="N64" s="40">
        <f t="shared" si="5"/>
        <v>0.84102564102564104</v>
      </c>
      <c r="O64" s="39">
        <v>417</v>
      </c>
      <c r="P64" s="40">
        <f t="shared" si="6"/>
        <v>0.94237288135593222</v>
      </c>
      <c r="Q64" s="39">
        <v>455</v>
      </c>
      <c r="R64" s="40">
        <f t="shared" si="7"/>
        <v>0.84848484848484851</v>
      </c>
      <c r="S64" s="39">
        <v>421</v>
      </c>
      <c r="T64" s="40">
        <f t="shared" si="8"/>
        <v>0.9514124293785311</v>
      </c>
      <c r="U64" s="39">
        <v>422</v>
      </c>
      <c r="V64" s="40">
        <f t="shared" si="9"/>
        <v>0.78694638694638697</v>
      </c>
      <c r="W64" s="39">
        <v>431</v>
      </c>
      <c r="X64" s="40">
        <f t="shared" si="10"/>
        <v>0.97401129943502829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234</v>
      </c>
      <c r="E65" s="71">
        <v>276</v>
      </c>
      <c r="F65" s="71">
        <f t="shared" si="1"/>
        <v>207</v>
      </c>
      <c r="G65" s="39">
        <v>198</v>
      </c>
      <c r="H65" s="40">
        <f t="shared" si="2"/>
        <v>0.84615384615384615</v>
      </c>
      <c r="I65" s="39">
        <v>199</v>
      </c>
      <c r="J65" s="40">
        <f t="shared" si="3"/>
        <v>0.8504273504273504</v>
      </c>
      <c r="K65" s="39">
        <v>161</v>
      </c>
      <c r="L65" s="40">
        <f t="shared" si="4"/>
        <v>0.77777777777777779</v>
      </c>
      <c r="M65" s="39">
        <v>178</v>
      </c>
      <c r="N65" s="40">
        <f t="shared" si="5"/>
        <v>0.76068376068376065</v>
      </c>
      <c r="O65" s="39">
        <v>164</v>
      </c>
      <c r="P65" s="40">
        <f t="shared" si="6"/>
        <v>0.79227053140096615</v>
      </c>
      <c r="Q65" s="39">
        <v>180</v>
      </c>
      <c r="R65" s="40">
        <f t="shared" si="7"/>
        <v>0.76923076923076927</v>
      </c>
      <c r="S65" s="39">
        <v>172</v>
      </c>
      <c r="T65" s="40">
        <f t="shared" si="8"/>
        <v>0.83091787439613529</v>
      </c>
      <c r="U65" s="39">
        <v>184</v>
      </c>
      <c r="V65" s="40">
        <f t="shared" si="9"/>
        <v>0.78632478632478631</v>
      </c>
      <c r="W65" s="39">
        <v>162</v>
      </c>
      <c r="X65" s="40">
        <f t="shared" si="10"/>
        <v>0.78260869565217395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78.75</v>
      </c>
      <c r="E66" s="71">
        <v>118</v>
      </c>
      <c r="F66" s="71">
        <f t="shared" si="1"/>
        <v>88.5</v>
      </c>
      <c r="G66" s="39">
        <v>79</v>
      </c>
      <c r="H66" s="40">
        <f t="shared" si="2"/>
        <v>1.0031746031746032</v>
      </c>
      <c r="I66" s="39">
        <v>78</v>
      </c>
      <c r="J66" s="40">
        <f t="shared" si="3"/>
        <v>0.99047619047619051</v>
      </c>
      <c r="K66" s="39">
        <v>73</v>
      </c>
      <c r="L66" s="40">
        <f t="shared" si="4"/>
        <v>0.82485875706214684</v>
      </c>
      <c r="M66" s="39">
        <v>80</v>
      </c>
      <c r="N66" s="40">
        <f t="shared" si="5"/>
        <v>1.0158730158730158</v>
      </c>
      <c r="O66" s="39">
        <v>61</v>
      </c>
      <c r="P66" s="40">
        <f t="shared" si="6"/>
        <v>0.68926553672316382</v>
      </c>
      <c r="Q66" s="39">
        <v>82</v>
      </c>
      <c r="R66" s="40">
        <f t="shared" si="7"/>
        <v>1.0412698412698413</v>
      </c>
      <c r="S66" s="39">
        <v>64</v>
      </c>
      <c r="T66" s="40">
        <f t="shared" si="8"/>
        <v>0.7231638418079096</v>
      </c>
      <c r="U66" s="39">
        <v>88</v>
      </c>
      <c r="V66" s="40">
        <f t="shared" si="9"/>
        <v>1.1174603174603175</v>
      </c>
      <c r="W66" s="39">
        <v>67</v>
      </c>
      <c r="X66" s="40">
        <f t="shared" si="10"/>
        <v>0.75706214689265539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C67/12*9</f>
        <v>292.5</v>
      </c>
      <c r="E67" s="71">
        <v>510</v>
      </c>
      <c r="F67" s="71">
        <f t="shared" ref="F67:F79" si="12">E67/12*9</f>
        <v>382.5</v>
      </c>
      <c r="G67" s="39">
        <v>312</v>
      </c>
      <c r="H67" s="40">
        <f t="shared" ref="H67:H79" si="13">G67/D67</f>
        <v>1.0666666666666667</v>
      </c>
      <c r="I67" s="39">
        <v>305</v>
      </c>
      <c r="J67" s="40">
        <f t="shared" ref="J67:J79" si="14">I67/D67</f>
        <v>1.0427350427350428</v>
      </c>
      <c r="K67" s="39">
        <v>273</v>
      </c>
      <c r="L67" s="40">
        <f t="shared" ref="L67:L79" si="15">K67/F67</f>
        <v>0.71372549019607845</v>
      </c>
      <c r="M67" s="39">
        <v>289</v>
      </c>
      <c r="N67" s="40">
        <f t="shared" ref="N67:N79" si="16">M67/D67</f>
        <v>0.98803418803418808</v>
      </c>
      <c r="O67" s="39">
        <v>267</v>
      </c>
      <c r="P67" s="40">
        <f t="shared" ref="P67:P79" si="17">O67/F67</f>
        <v>0.69803921568627447</v>
      </c>
      <c r="Q67" s="39">
        <v>285</v>
      </c>
      <c r="R67" s="40">
        <f t="shared" ref="R67:R79" si="18">Q67/D67</f>
        <v>0.97435897435897434</v>
      </c>
      <c r="S67" s="39">
        <v>265</v>
      </c>
      <c r="T67" s="40">
        <f t="shared" ref="T67:T79" si="19">S67/F67</f>
        <v>0.69281045751633985</v>
      </c>
      <c r="U67" s="39">
        <v>302</v>
      </c>
      <c r="V67" s="40">
        <f t="shared" ref="V67:V79" si="20">U67/D67</f>
        <v>1.0324786324786326</v>
      </c>
      <c r="W67" s="39">
        <v>263</v>
      </c>
      <c r="X67" s="40">
        <f t="shared" ref="X67:X79" si="21">W67/F67</f>
        <v>0.68758169934640523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102</v>
      </c>
      <c r="E68" s="71">
        <v>132</v>
      </c>
      <c r="F68" s="71">
        <f t="shared" si="12"/>
        <v>99</v>
      </c>
      <c r="G68" s="39">
        <v>83</v>
      </c>
      <c r="H68" s="40">
        <f t="shared" si="13"/>
        <v>0.81372549019607843</v>
      </c>
      <c r="I68" s="39">
        <v>83</v>
      </c>
      <c r="J68" s="40">
        <f t="shared" si="14"/>
        <v>0.81372549019607843</v>
      </c>
      <c r="K68" s="39">
        <v>72</v>
      </c>
      <c r="L68" s="40">
        <f t="shared" si="15"/>
        <v>0.72727272727272729</v>
      </c>
      <c r="M68" s="39">
        <v>55</v>
      </c>
      <c r="N68" s="40">
        <f t="shared" si="16"/>
        <v>0.53921568627450978</v>
      </c>
      <c r="O68" s="39">
        <v>68</v>
      </c>
      <c r="P68" s="40">
        <f t="shared" si="17"/>
        <v>0.68686868686868685</v>
      </c>
      <c r="Q68" s="39">
        <v>57</v>
      </c>
      <c r="R68" s="40">
        <f t="shared" si="18"/>
        <v>0.55882352941176472</v>
      </c>
      <c r="S68" s="39">
        <v>72</v>
      </c>
      <c r="T68" s="40">
        <f t="shared" si="19"/>
        <v>0.72727272727272729</v>
      </c>
      <c r="U68" s="39">
        <v>59</v>
      </c>
      <c r="V68" s="40">
        <f t="shared" si="20"/>
        <v>0.57843137254901966</v>
      </c>
      <c r="W68" s="39">
        <v>74</v>
      </c>
      <c r="X68" s="40">
        <f t="shared" si="21"/>
        <v>0.74747474747474751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1395</v>
      </c>
      <c r="E69" s="71">
        <v>2010</v>
      </c>
      <c r="F69" s="71">
        <f t="shared" si="12"/>
        <v>1507.5</v>
      </c>
      <c r="G69" s="39">
        <v>1182</v>
      </c>
      <c r="H69" s="40">
        <f t="shared" si="13"/>
        <v>0.84731182795698923</v>
      </c>
      <c r="I69" s="39">
        <v>1062</v>
      </c>
      <c r="J69" s="40">
        <f t="shared" si="14"/>
        <v>0.76129032258064511</v>
      </c>
      <c r="K69" s="39">
        <v>1050</v>
      </c>
      <c r="L69" s="40">
        <f t="shared" si="15"/>
        <v>0.69651741293532343</v>
      </c>
      <c r="M69" s="39">
        <v>1121</v>
      </c>
      <c r="N69" s="40">
        <f t="shared" si="16"/>
        <v>0.80358422939068097</v>
      </c>
      <c r="O69" s="39">
        <v>1030</v>
      </c>
      <c r="P69" s="40">
        <f t="shared" si="17"/>
        <v>0.68325041459369817</v>
      </c>
      <c r="Q69" s="39">
        <v>1175</v>
      </c>
      <c r="R69" s="40">
        <f t="shared" si="18"/>
        <v>0.8422939068100358</v>
      </c>
      <c r="S69" s="39">
        <v>1075</v>
      </c>
      <c r="T69" s="40">
        <f t="shared" si="19"/>
        <v>0.71310116086235487</v>
      </c>
      <c r="U69" s="39">
        <v>1014</v>
      </c>
      <c r="V69" s="40">
        <f t="shared" si="20"/>
        <v>0.72688172043010757</v>
      </c>
      <c r="W69" s="39">
        <v>1076</v>
      </c>
      <c r="X69" s="40">
        <f t="shared" si="21"/>
        <v>0.71376451077943615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85.5</v>
      </c>
      <c r="E70" s="71">
        <v>154</v>
      </c>
      <c r="F70" s="71">
        <f t="shared" si="12"/>
        <v>115.5</v>
      </c>
      <c r="G70" s="39">
        <v>81</v>
      </c>
      <c r="H70" s="40">
        <f t="shared" si="13"/>
        <v>0.94736842105263153</v>
      </c>
      <c r="I70" s="39">
        <v>79</v>
      </c>
      <c r="J70" s="40">
        <f t="shared" si="14"/>
        <v>0.92397660818713445</v>
      </c>
      <c r="K70" s="39">
        <v>98</v>
      </c>
      <c r="L70" s="40">
        <f t="shared" si="15"/>
        <v>0.84848484848484851</v>
      </c>
      <c r="M70" s="39">
        <v>94</v>
      </c>
      <c r="N70" s="40">
        <f t="shared" si="16"/>
        <v>1.0994152046783625</v>
      </c>
      <c r="O70" s="39">
        <v>89</v>
      </c>
      <c r="P70" s="40">
        <f t="shared" si="17"/>
        <v>0.77056277056277056</v>
      </c>
      <c r="Q70" s="39">
        <v>98</v>
      </c>
      <c r="R70" s="40">
        <f t="shared" si="18"/>
        <v>1.1461988304093567</v>
      </c>
      <c r="S70" s="39">
        <v>94</v>
      </c>
      <c r="T70" s="40">
        <f t="shared" si="19"/>
        <v>0.81385281385281383</v>
      </c>
      <c r="U70" s="39">
        <v>90</v>
      </c>
      <c r="V70" s="40">
        <f t="shared" si="20"/>
        <v>1.0526315789473684</v>
      </c>
      <c r="W70" s="39">
        <v>93</v>
      </c>
      <c r="X70" s="40">
        <f t="shared" si="21"/>
        <v>0.80519480519480524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5565.75</v>
      </c>
      <c r="E71" s="71">
        <v>8250</v>
      </c>
      <c r="F71" s="71">
        <f t="shared" si="12"/>
        <v>6187.5</v>
      </c>
      <c r="G71" s="39">
        <v>5002</v>
      </c>
      <c r="H71" s="40">
        <f t="shared" si="13"/>
        <v>0.89871086556169433</v>
      </c>
      <c r="I71" s="39">
        <v>4844</v>
      </c>
      <c r="J71" s="40">
        <f t="shared" si="14"/>
        <v>0.87032295737322019</v>
      </c>
      <c r="K71" s="39">
        <v>4066</v>
      </c>
      <c r="L71" s="40">
        <f t="shared" si="15"/>
        <v>0.65713131313131312</v>
      </c>
      <c r="M71" s="39">
        <v>4290</v>
      </c>
      <c r="N71" s="40">
        <f t="shared" si="16"/>
        <v>0.77078560840857024</v>
      </c>
      <c r="O71" s="39">
        <v>4033</v>
      </c>
      <c r="P71" s="40">
        <f t="shared" si="17"/>
        <v>0.65179797979797982</v>
      </c>
      <c r="Q71" s="39">
        <v>4347</v>
      </c>
      <c r="R71" s="40">
        <f t="shared" si="18"/>
        <v>0.7810268157930198</v>
      </c>
      <c r="S71" s="39">
        <v>4216</v>
      </c>
      <c r="T71" s="40">
        <f t="shared" si="19"/>
        <v>0.68137373737373741</v>
      </c>
      <c r="U71" s="39">
        <v>3900</v>
      </c>
      <c r="V71" s="40">
        <f t="shared" si="20"/>
        <v>0.70071418946233666</v>
      </c>
      <c r="W71" s="39">
        <v>3813</v>
      </c>
      <c r="X71" s="40">
        <f t="shared" si="21"/>
        <v>0.61624242424242426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341.25</v>
      </c>
      <c r="E72" s="71">
        <v>602</v>
      </c>
      <c r="F72" s="71">
        <f t="shared" si="12"/>
        <v>451.5</v>
      </c>
      <c r="G72" s="39">
        <v>291</v>
      </c>
      <c r="H72" s="40">
        <f t="shared" si="13"/>
        <v>0.85274725274725272</v>
      </c>
      <c r="I72" s="39">
        <v>244</v>
      </c>
      <c r="J72" s="40">
        <f t="shared" si="14"/>
        <v>0.71501831501831503</v>
      </c>
      <c r="K72" s="39">
        <v>241</v>
      </c>
      <c r="L72" s="40">
        <f t="shared" si="15"/>
        <v>0.53377630121816166</v>
      </c>
      <c r="M72" s="39">
        <v>254</v>
      </c>
      <c r="N72" s="40">
        <f t="shared" si="16"/>
        <v>0.74432234432234434</v>
      </c>
      <c r="O72" s="39">
        <v>225</v>
      </c>
      <c r="P72" s="40">
        <f t="shared" si="17"/>
        <v>0.49833887043189368</v>
      </c>
      <c r="Q72" s="39">
        <v>292</v>
      </c>
      <c r="R72" s="40">
        <f t="shared" si="18"/>
        <v>0.85567765567765564</v>
      </c>
      <c r="S72" s="39">
        <v>211</v>
      </c>
      <c r="T72" s="40">
        <f t="shared" si="19"/>
        <v>0.46733111849390918</v>
      </c>
      <c r="U72" s="39">
        <v>255</v>
      </c>
      <c r="V72" s="40">
        <f t="shared" si="20"/>
        <v>0.74725274725274726</v>
      </c>
      <c r="W72" s="39">
        <v>254</v>
      </c>
      <c r="X72" s="40">
        <f t="shared" si="21"/>
        <v>0.56256921373200441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184.5</v>
      </c>
      <c r="E73" s="71">
        <v>330</v>
      </c>
      <c r="F73" s="71">
        <f t="shared" si="12"/>
        <v>247.5</v>
      </c>
      <c r="G73" s="39">
        <v>184</v>
      </c>
      <c r="H73" s="40">
        <f t="shared" si="13"/>
        <v>0.99728997289972898</v>
      </c>
      <c r="I73" s="39">
        <v>175</v>
      </c>
      <c r="J73" s="40">
        <f t="shared" si="14"/>
        <v>0.948509485094851</v>
      </c>
      <c r="K73" s="39">
        <v>199</v>
      </c>
      <c r="L73" s="40">
        <f t="shared" si="15"/>
        <v>0.804040404040404</v>
      </c>
      <c r="M73" s="39">
        <v>178</v>
      </c>
      <c r="N73" s="40">
        <f t="shared" si="16"/>
        <v>0.964769647696477</v>
      </c>
      <c r="O73" s="39">
        <v>184</v>
      </c>
      <c r="P73" s="40">
        <f t="shared" si="17"/>
        <v>0.74343434343434345</v>
      </c>
      <c r="Q73" s="39">
        <v>189</v>
      </c>
      <c r="R73" s="40">
        <f t="shared" si="18"/>
        <v>1.024390243902439</v>
      </c>
      <c r="S73" s="39">
        <v>212</v>
      </c>
      <c r="T73" s="40">
        <f t="shared" si="19"/>
        <v>0.85656565656565653</v>
      </c>
      <c r="U73" s="39">
        <v>178</v>
      </c>
      <c r="V73" s="40">
        <f t="shared" si="20"/>
        <v>0.964769647696477</v>
      </c>
      <c r="W73" s="39">
        <v>208</v>
      </c>
      <c r="X73" s="40">
        <f t="shared" si="21"/>
        <v>0.84040404040404038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253.5</v>
      </c>
      <c r="E74" s="71">
        <v>323</v>
      </c>
      <c r="F74" s="71">
        <f t="shared" si="12"/>
        <v>242.25</v>
      </c>
      <c r="G74" s="39">
        <v>271</v>
      </c>
      <c r="H74" s="40">
        <f t="shared" si="13"/>
        <v>1.069033530571992</v>
      </c>
      <c r="I74" s="39">
        <v>243</v>
      </c>
      <c r="J74" s="40">
        <f t="shared" si="14"/>
        <v>0.95857988165680474</v>
      </c>
      <c r="K74" s="39">
        <v>212</v>
      </c>
      <c r="L74" s="40">
        <f t="shared" si="15"/>
        <v>0.87512899896800822</v>
      </c>
      <c r="M74" s="39">
        <v>265</v>
      </c>
      <c r="N74" s="40">
        <f t="shared" si="16"/>
        <v>1.0453648915187377</v>
      </c>
      <c r="O74" s="39">
        <v>205</v>
      </c>
      <c r="P74" s="40">
        <f t="shared" si="17"/>
        <v>0.84623323013415896</v>
      </c>
      <c r="Q74" s="39">
        <v>263</v>
      </c>
      <c r="R74" s="40">
        <f t="shared" si="18"/>
        <v>1.0374753451676528</v>
      </c>
      <c r="S74" s="39">
        <v>209</v>
      </c>
      <c r="T74" s="40">
        <f t="shared" si="19"/>
        <v>0.86274509803921573</v>
      </c>
      <c r="U74" s="39">
        <v>273</v>
      </c>
      <c r="V74" s="40">
        <f t="shared" si="20"/>
        <v>1.0769230769230769</v>
      </c>
      <c r="W74" s="39">
        <v>211</v>
      </c>
      <c r="X74" s="40">
        <f t="shared" si="21"/>
        <v>0.87100103199174406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754.5</v>
      </c>
      <c r="E75" s="71">
        <v>1164</v>
      </c>
      <c r="F75" s="71">
        <f t="shared" si="12"/>
        <v>873</v>
      </c>
      <c r="G75" s="39">
        <v>691</v>
      </c>
      <c r="H75" s="40">
        <f t="shared" si="13"/>
        <v>0.91583830351225981</v>
      </c>
      <c r="I75" s="39">
        <v>668</v>
      </c>
      <c r="J75" s="40">
        <f t="shared" si="14"/>
        <v>0.88535453943008613</v>
      </c>
      <c r="K75" s="39">
        <v>561</v>
      </c>
      <c r="L75" s="40">
        <f t="shared" si="15"/>
        <v>0.6426116838487973</v>
      </c>
      <c r="M75" s="39">
        <v>578</v>
      </c>
      <c r="N75" s="40">
        <f t="shared" si="16"/>
        <v>0.76607024519549372</v>
      </c>
      <c r="O75" s="39">
        <v>492</v>
      </c>
      <c r="P75" s="40">
        <f t="shared" si="17"/>
        <v>0.56357388316151202</v>
      </c>
      <c r="Q75" s="39">
        <v>591</v>
      </c>
      <c r="R75" s="40">
        <f t="shared" si="18"/>
        <v>0.78330019880715707</v>
      </c>
      <c r="S75" s="39">
        <v>521</v>
      </c>
      <c r="T75" s="40">
        <f t="shared" si="19"/>
        <v>0.5967926689576174</v>
      </c>
      <c r="U75" s="39">
        <v>516</v>
      </c>
      <c r="V75" s="40">
        <f t="shared" si="20"/>
        <v>0.68389662027832998</v>
      </c>
      <c r="W75" s="39">
        <v>550</v>
      </c>
      <c r="X75" s="40">
        <f t="shared" si="21"/>
        <v>0.63001145475372278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78</v>
      </c>
      <c r="E76" s="71">
        <v>119</v>
      </c>
      <c r="F76" s="71">
        <f t="shared" si="12"/>
        <v>89.25</v>
      </c>
      <c r="G76" s="39">
        <v>87</v>
      </c>
      <c r="H76" s="40">
        <f t="shared" si="13"/>
        <v>1.1153846153846154</v>
      </c>
      <c r="I76" s="39">
        <v>88</v>
      </c>
      <c r="J76" s="40">
        <f t="shared" si="14"/>
        <v>1.1282051282051282</v>
      </c>
      <c r="K76" s="39">
        <v>97</v>
      </c>
      <c r="L76" s="40">
        <f t="shared" si="15"/>
        <v>1.0868347338935573</v>
      </c>
      <c r="M76" s="39">
        <v>102</v>
      </c>
      <c r="N76" s="40">
        <f t="shared" si="16"/>
        <v>1.3076923076923077</v>
      </c>
      <c r="O76" s="39">
        <v>91</v>
      </c>
      <c r="P76" s="40">
        <f t="shared" si="17"/>
        <v>1.0196078431372548</v>
      </c>
      <c r="Q76" s="39">
        <v>107</v>
      </c>
      <c r="R76" s="40">
        <f t="shared" si="18"/>
        <v>1.3717948717948718</v>
      </c>
      <c r="S76" s="39">
        <v>96</v>
      </c>
      <c r="T76" s="40">
        <f t="shared" si="19"/>
        <v>1.0756302521008403</v>
      </c>
      <c r="U76" s="39">
        <v>104</v>
      </c>
      <c r="V76" s="40">
        <f t="shared" si="20"/>
        <v>1.3333333333333333</v>
      </c>
      <c r="W76" s="39">
        <v>91</v>
      </c>
      <c r="X76" s="40">
        <f t="shared" si="21"/>
        <v>1.0196078431372548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158.25</v>
      </c>
      <c r="E77" s="71">
        <v>192</v>
      </c>
      <c r="F77" s="71">
        <f t="shared" si="12"/>
        <v>144</v>
      </c>
      <c r="G77" s="39">
        <v>177</v>
      </c>
      <c r="H77" s="40">
        <f t="shared" si="13"/>
        <v>1.1184834123222749</v>
      </c>
      <c r="I77" s="39">
        <v>163</v>
      </c>
      <c r="J77" s="40">
        <f t="shared" si="14"/>
        <v>1.0300157977883095</v>
      </c>
      <c r="K77" s="39">
        <v>161</v>
      </c>
      <c r="L77" s="40">
        <f t="shared" si="15"/>
        <v>1.1180555555555556</v>
      </c>
      <c r="M77" s="39">
        <v>167</v>
      </c>
      <c r="N77" s="40">
        <f t="shared" si="16"/>
        <v>1.0552922590837284</v>
      </c>
      <c r="O77" s="39">
        <v>140</v>
      </c>
      <c r="P77" s="40">
        <f t="shared" si="17"/>
        <v>0.97222222222222221</v>
      </c>
      <c r="Q77" s="39">
        <v>169</v>
      </c>
      <c r="R77" s="40">
        <f t="shared" si="18"/>
        <v>1.0679304897314377</v>
      </c>
      <c r="S77" s="39">
        <v>149</v>
      </c>
      <c r="T77" s="40">
        <f t="shared" si="19"/>
        <v>1.0347222222222223</v>
      </c>
      <c r="U77" s="39">
        <v>176</v>
      </c>
      <c r="V77" s="40">
        <f t="shared" si="20"/>
        <v>1.1121642969984202</v>
      </c>
      <c r="W77" s="39">
        <v>158</v>
      </c>
      <c r="X77" s="40">
        <f t="shared" si="21"/>
        <v>1.0972222222222223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4443.75</v>
      </c>
      <c r="E78" s="71">
        <v>6302</v>
      </c>
      <c r="F78" s="71">
        <f t="shared" si="12"/>
        <v>4726.5</v>
      </c>
      <c r="G78" s="39">
        <v>3359</v>
      </c>
      <c r="H78" s="40">
        <f t="shared" si="13"/>
        <v>0.75589310829817158</v>
      </c>
      <c r="I78" s="39">
        <v>2909</v>
      </c>
      <c r="J78" s="40">
        <f t="shared" si="14"/>
        <v>0.65462728551336147</v>
      </c>
      <c r="K78" s="39">
        <v>3188</v>
      </c>
      <c r="L78" s="40">
        <f t="shared" si="15"/>
        <v>0.67449486935364433</v>
      </c>
      <c r="M78" s="39">
        <v>3162</v>
      </c>
      <c r="N78" s="40">
        <f t="shared" si="16"/>
        <v>0.71156118143459912</v>
      </c>
      <c r="O78" s="39">
        <v>2855</v>
      </c>
      <c r="P78" s="40">
        <f t="shared" si="17"/>
        <v>0.60404104517084523</v>
      </c>
      <c r="Q78" s="39">
        <v>3157</v>
      </c>
      <c r="R78" s="40">
        <f t="shared" si="18"/>
        <v>0.71043600562587905</v>
      </c>
      <c r="S78" s="39">
        <v>2897</v>
      </c>
      <c r="T78" s="40">
        <f t="shared" si="19"/>
        <v>0.61292711308579284</v>
      </c>
      <c r="U78" s="39">
        <v>2759</v>
      </c>
      <c r="V78" s="40">
        <f t="shared" si="20"/>
        <v>0.62087201125175806</v>
      </c>
      <c r="W78" s="39">
        <v>3124</v>
      </c>
      <c r="X78" s="40">
        <f t="shared" si="21"/>
        <v>0.66095419443562886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2960.25</v>
      </c>
      <c r="E79" s="71">
        <v>4297</v>
      </c>
      <c r="F79" s="71">
        <f t="shared" si="12"/>
        <v>3222.75</v>
      </c>
      <c r="G79" s="39">
        <v>2285</v>
      </c>
      <c r="H79" s="40">
        <f t="shared" si="13"/>
        <v>0.77189426568701969</v>
      </c>
      <c r="I79" s="39">
        <v>2113</v>
      </c>
      <c r="J79" s="40">
        <f t="shared" si="14"/>
        <v>0.71379106494383915</v>
      </c>
      <c r="K79" s="39">
        <v>2185</v>
      </c>
      <c r="L79" s="40">
        <f t="shared" si="15"/>
        <v>0.67799239779691256</v>
      </c>
      <c r="M79" s="39">
        <v>2337</v>
      </c>
      <c r="N79" s="40">
        <f t="shared" si="16"/>
        <v>0.78946034963263234</v>
      </c>
      <c r="O79" s="39">
        <v>2126</v>
      </c>
      <c r="P79" s="40">
        <f t="shared" si="17"/>
        <v>0.65968505158637814</v>
      </c>
      <c r="Q79" s="39">
        <v>2338</v>
      </c>
      <c r="R79" s="40">
        <f t="shared" si="18"/>
        <v>0.78979815893927874</v>
      </c>
      <c r="S79" s="39">
        <v>2263</v>
      </c>
      <c r="T79" s="40">
        <f t="shared" si="19"/>
        <v>0.70219533007524626</v>
      </c>
      <c r="U79" s="39">
        <v>2158</v>
      </c>
      <c r="V79" s="40">
        <f t="shared" si="20"/>
        <v>0.72899248374292713</v>
      </c>
      <c r="W79" s="39">
        <v>2084</v>
      </c>
      <c r="X79" s="40">
        <f t="shared" si="21"/>
        <v>0.64665270343650605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34">
        <f>SUMIF($A$2:$A$79,"Norte",E$2:E$79)</f>
        <v>6573</v>
      </c>
      <c r="F81" s="34">
        <f>SUMIF($A$2:$A$79,"Norte",F$2:F$79)</f>
        <v>4929.75</v>
      </c>
      <c r="G81" s="39">
        <f>SUMIF($A$2:$A$79,"Norte",G$2:G$79)</f>
        <v>4032</v>
      </c>
      <c r="H81" s="40">
        <f t="shared" ref="H81:H84" si="22">G81/D81</f>
        <v>0.91803278688524592</v>
      </c>
      <c r="I81" s="39">
        <f>SUMIF($A$2:$A$79,"Norte",I$2:I$79)</f>
        <v>3734</v>
      </c>
      <c r="J81" s="40">
        <f t="shared" ref="J81:J84" si="23">I81/D81</f>
        <v>0.85018214936247727</v>
      </c>
      <c r="K81" s="39">
        <f>SUMIF($A$2:$A$79,"Norte",K$2:K$79)</f>
        <v>3679</v>
      </c>
      <c r="L81" s="40">
        <f>K81/F81</f>
        <v>0.74628530858562803</v>
      </c>
      <c r="M81" s="39">
        <f>SUMIF($A$2:$A$79,"Norte",M$2:M$79)</f>
        <v>3856</v>
      </c>
      <c r="N81" s="40">
        <f t="shared" ref="N81:N84" si="24">M81/D81</f>
        <v>0.87795992714025506</v>
      </c>
      <c r="O81" s="39">
        <f>SUMIF($A$2:$A$79,"Norte",O$2:O$79)</f>
        <v>3535</v>
      </c>
      <c r="P81" s="40">
        <f>O81/F81</f>
        <v>0.71707490237841676</v>
      </c>
      <c r="Q81" s="39">
        <f>SUMIF($A$2:$A$79,"Norte",Q$2:Q$79)</f>
        <v>3939</v>
      </c>
      <c r="R81" s="40">
        <f t="shared" ref="R81:R84" si="25">Q81/D81</f>
        <v>0.89685792349726778</v>
      </c>
      <c r="S81" s="39">
        <f>SUMIF($A$2:$A$79,"Norte",S$2:S$79)</f>
        <v>3663</v>
      </c>
      <c r="T81" s="40">
        <f>S81/F81</f>
        <v>0.74303970789593787</v>
      </c>
      <c r="U81" s="39">
        <f>SUMIF($A$2:$A$79,"Norte",U$2:U$79)</f>
        <v>3669</v>
      </c>
      <c r="V81" s="40">
        <f t="shared" ref="V81:V84" si="26">U81/D81</f>
        <v>0.8353825136612022</v>
      </c>
      <c r="W81" s="39">
        <f>SUMIF($A$2:$A$79,"Norte",W$2:W$79)</f>
        <v>3720</v>
      </c>
      <c r="X81" s="40">
        <f>W81/F81</f>
        <v>0.75460216035295913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34">
        <f>SUMIF($A$2:$A$79,"Central",E$2:E$79)</f>
        <v>7658</v>
      </c>
      <c r="F82" s="34">
        <f>SUMIF($A$2:$A$79,"Central",F$2:F$79)</f>
        <v>5743.5</v>
      </c>
      <c r="G82" s="39">
        <f>SUMIF($A$2:$A$79,"Central",G$2:G$79)</f>
        <v>4575</v>
      </c>
      <c r="H82" s="40">
        <f t="shared" si="22"/>
        <v>0.8788359026076934</v>
      </c>
      <c r="I82" s="39">
        <f>SUMIF($A$2:$A$79,"Central",I$2:I$79)</f>
        <v>4155</v>
      </c>
      <c r="J82" s="40">
        <f t="shared" si="23"/>
        <v>0.7981558853191183</v>
      </c>
      <c r="K82" s="39">
        <f>SUMIF($A$2:$A$79,"Central",K$2:K$79)</f>
        <v>4157</v>
      </c>
      <c r="L82" s="40">
        <f t="shared" ref="L82:L85" si="27">K82/F82</f>
        <v>0.7237747018368591</v>
      </c>
      <c r="M82" s="39">
        <f>SUMIF($A$2:$A$79,"Central",M$2:M$79)</f>
        <v>4385</v>
      </c>
      <c r="N82" s="40">
        <f t="shared" si="24"/>
        <v>0.84233779954857613</v>
      </c>
      <c r="O82" s="39">
        <f>SUMIF($A$2:$A$79,"Central",O$2:O$79)</f>
        <v>3891</v>
      </c>
      <c r="P82" s="40">
        <f t="shared" ref="P82:P85" si="28">O82/F82</f>
        <v>0.67746147819273961</v>
      </c>
      <c r="Q82" s="39">
        <f>SUMIF($A$2:$A$79,"Central",Q$2:Q$79)</f>
        <v>4459</v>
      </c>
      <c r="R82" s="40">
        <f t="shared" si="25"/>
        <v>0.85655285021370597</v>
      </c>
      <c r="S82" s="39">
        <f>SUMIF($A$2:$A$79,"Central",S$2:S$79)</f>
        <v>3977</v>
      </c>
      <c r="T82" s="40">
        <f t="shared" ref="T82:T85" si="29">S82/F82</f>
        <v>0.69243492643858273</v>
      </c>
      <c r="U82" s="39">
        <f>SUMIF($A$2:$A$79,"Central",U$2:U$79)</f>
        <v>4420</v>
      </c>
      <c r="V82" s="40">
        <f t="shared" si="26"/>
        <v>0.84906113432262398</v>
      </c>
      <c r="W82" s="39">
        <f>SUMIF($A$2:$A$79,"Central",W$2:W$79)</f>
        <v>4155</v>
      </c>
      <c r="X82" s="40">
        <f t="shared" ref="X82:X85" si="30">W82/F82</f>
        <v>0.72342648211021154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34">
        <f>SUMIF($A$2:$A$79,"Metropolitana",E$2:E$79)</f>
        <v>33453</v>
      </c>
      <c r="F83" s="34">
        <f>SUMIF($A$2:$A$79,"Metropolitana",F$2:F$79)</f>
        <v>25089.75</v>
      </c>
      <c r="G83" s="39">
        <f>SUMIF($A$2:$A$79,"Metropolitana",G$2:G$79)</f>
        <v>19979</v>
      </c>
      <c r="H83" s="40">
        <f t="shared" si="22"/>
        <v>0.85663140067101862</v>
      </c>
      <c r="I83" s="39">
        <f>SUMIF($A$2:$A$79,"Metropolitana",I$2:I$79)</f>
        <v>18609</v>
      </c>
      <c r="J83" s="40">
        <f t="shared" si="23"/>
        <v>0.79789047174968641</v>
      </c>
      <c r="K83" s="39">
        <f>SUMIF($A$2:$A$79,"Metropolitana",K$2:K$79)</f>
        <v>17956</v>
      </c>
      <c r="L83" s="40">
        <f t="shared" si="27"/>
        <v>0.71567074203609049</v>
      </c>
      <c r="M83" s="39">
        <f>SUMIF($A$2:$A$79,"Metropolitana",M$2:M$79)</f>
        <v>18142</v>
      </c>
      <c r="N83" s="40">
        <f t="shared" si="24"/>
        <v>0.77786710400788928</v>
      </c>
      <c r="O83" s="39">
        <f>SUMIF($A$2:$A$79,"Metropolitana",O$2:O$79)</f>
        <v>16824</v>
      </c>
      <c r="P83" s="40">
        <f t="shared" si="28"/>
        <v>0.67055271575045583</v>
      </c>
      <c r="Q83" s="39">
        <f>SUMIF($A$2:$A$79,"Metropolitana",Q$2:Q$79)</f>
        <v>18582</v>
      </c>
      <c r="R83" s="40">
        <f t="shared" si="25"/>
        <v>0.79673280380744127</v>
      </c>
      <c r="S83" s="39">
        <f>SUMIF($A$2:$A$79,"Metropolitana",S$2:S$79)</f>
        <v>17787</v>
      </c>
      <c r="T83" s="40">
        <f t="shared" si="29"/>
        <v>0.70893492362418919</v>
      </c>
      <c r="U83" s="39">
        <f>SUMIF($A$2:$A$79,"Metropolitana",U$2:U$79)</f>
        <v>16823</v>
      </c>
      <c r="V83" s="40">
        <f t="shared" si="26"/>
        <v>0.72131288119968695</v>
      </c>
      <c r="W83" s="39">
        <f>SUMIF($A$2:$A$79,"Metropolitana",W$2:W$79)</f>
        <v>17767</v>
      </c>
      <c r="X83" s="40">
        <f t="shared" si="30"/>
        <v>0.70813778535059135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34">
        <f>SUMIF($A$2:$A$79,"sul",E$2:E$79)</f>
        <v>9170</v>
      </c>
      <c r="F84" s="34">
        <f>SUMIF($A$2:$A$79,"sul",F$2:F$79)</f>
        <v>6877.5</v>
      </c>
      <c r="G84" s="39">
        <f>SUMIF($A$2:$A$79,"sul",G$2:G$79)</f>
        <v>5980</v>
      </c>
      <c r="H84" s="40">
        <f t="shared" si="22"/>
        <v>0.93375492836788065</v>
      </c>
      <c r="I84" s="39">
        <f>SUMIF($A$2:$A$79,"sul",I$2:I$79)</f>
        <v>5558</v>
      </c>
      <c r="J84" s="40">
        <f t="shared" si="23"/>
        <v>0.86786118593121753</v>
      </c>
      <c r="K84" s="39">
        <f>SUMIF($A$2:$A$79,"sul",K$2:K$79)</f>
        <v>5629</v>
      </c>
      <c r="L84" s="40">
        <f t="shared" si="27"/>
        <v>0.81846601235914218</v>
      </c>
      <c r="M84" s="39">
        <f>SUMIF($A$2:$A$79,"sul",M$2:M$79)</f>
        <v>5658</v>
      </c>
      <c r="N84" s="40">
        <f t="shared" si="24"/>
        <v>0.88347581684037946</v>
      </c>
      <c r="O84" s="39">
        <f>SUMIF($A$2:$A$79,"sul",O$2:O$79)</f>
        <v>5435</v>
      </c>
      <c r="P84" s="40">
        <f t="shared" si="28"/>
        <v>0.79025808796801167</v>
      </c>
      <c r="Q84" s="39">
        <f>SUMIF($A$2:$A$79,"sul",Q$2:Q$79)</f>
        <v>5685</v>
      </c>
      <c r="R84" s="40">
        <f t="shared" si="25"/>
        <v>0.88769176718585319</v>
      </c>
      <c r="S84" s="39">
        <f>SUMIF($A$2:$A$79,"sul",S$2:S$79)</f>
        <v>5587</v>
      </c>
      <c r="T84" s="40">
        <f t="shared" si="29"/>
        <v>0.81235914213013449</v>
      </c>
      <c r="U84" s="39">
        <f>SUMIF($A$2:$A$79,"sul",U$2:U$79)</f>
        <v>5393</v>
      </c>
      <c r="V84" s="40">
        <f t="shared" si="26"/>
        <v>0.84209704493110049</v>
      </c>
      <c r="W84" s="39">
        <f>SUMIF($A$2:$A$79,"sul",W$2:W$79)</f>
        <v>5702</v>
      </c>
      <c r="X84" s="40">
        <f t="shared" si="30"/>
        <v>0.82908033442384588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39324.75</v>
      </c>
      <c r="E85" s="36">
        <f>SUM(E2:E79)</f>
        <v>56854</v>
      </c>
      <c r="F85" s="36">
        <f>SUM(F2:F79)</f>
        <v>42640.5</v>
      </c>
      <c r="G85" s="35">
        <f>SUM(G2:G79)</f>
        <v>34566</v>
      </c>
      <c r="H85" s="37">
        <f>G85/D85</f>
        <v>0.87898842332119087</v>
      </c>
      <c r="I85" s="35">
        <f>SUM(I2:I79)</f>
        <v>32056</v>
      </c>
      <c r="J85" s="37">
        <f>I85/D85</f>
        <v>0.81516093554313762</v>
      </c>
      <c r="K85" s="35">
        <f>SUM(K2:K79)</f>
        <v>31421</v>
      </c>
      <c r="L85" s="37">
        <f t="shared" si="27"/>
        <v>0.73688160317069451</v>
      </c>
      <c r="M85" s="35">
        <f>SUM(M2:M79)</f>
        <v>32041</v>
      </c>
      <c r="N85" s="37">
        <f>M85/D85</f>
        <v>0.81477949637314917</v>
      </c>
      <c r="O85" s="35">
        <f>SUM(O2:O79)</f>
        <v>29685</v>
      </c>
      <c r="P85" s="37">
        <f t="shared" si="28"/>
        <v>0.69616913497731026</v>
      </c>
      <c r="Q85" s="35">
        <f>SUM(Q2:Q79)</f>
        <v>32665</v>
      </c>
      <c r="R85" s="37">
        <f>Q85/D85</f>
        <v>0.83064736584466525</v>
      </c>
      <c r="S85" s="35">
        <f>SUM(S2:S79)</f>
        <v>31014</v>
      </c>
      <c r="T85" s="37">
        <f t="shared" si="29"/>
        <v>0.72733668695254516</v>
      </c>
      <c r="U85" s="35">
        <f>SUM(U2:U79)</f>
        <v>30305</v>
      </c>
      <c r="V85" s="37">
        <f>U85/D85</f>
        <v>0.77063426976649563</v>
      </c>
      <c r="W85" s="35">
        <f>SUM(W2:W79)</f>
        <v>31344</v>
      </c>
      <c r="X85" s="37">
        <f t="shared" si="30"/>
        <v>0.73507580821050411</v>
      </c>
    </row>
    <row r="88" spans="1:24" x14ac:dyDescent="0.25">
      <c r="A88" s="75" t="s">
        <v>184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</row>
    <row r="89" spans="1:24" x14ac:dyDescent="0.25">
      <c r="A89" s="75" t="s">
        <v>185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24" x14ac:dyDescent="0.25">
      <c r="A90" s="76" t="s">
        <v>160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24" x14ac:dyDescent="0.25">
      <c r="A91" s="74" t="s">
        <v>181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24" s="49" customFormat="1" ht="15" customHeight="1" x14ac:dyDescent="0.25">
      <c r="A92" s="78" t="s">
        <v>180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24" x14ac:dyDescent="0.25">
      <c r="A94" s="77" t="s">
        <v>182</v>
      </c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</row>
    <row r="95" spans="1:24" ht="17.25" x14ac:dyDescent="0.25">
      <c r="A95" s="81" t="s">
        <v>89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</row>
    <row r="96" spans="1:24" x14ac:dyDescent="0.25">
      <c r="A96" s="74" t="s">
        <v>90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  <row r="97" spans="1:12" x14ac:dyDescent="0.25">
      <c r="A97" s="74" t="s">
        <v>91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</sheetData>
  <mergeCells count="9">
    <mergeCell ref="A95:L95"/>
    <mergeCell ref="A96:L96"/>
    <mergeCell ref="A97:L97"/>
    <mergeCell ref="A88:L88"/>
    <mergeCell ref="A89:L89"/>
    <mergeCell ref="A90:L90"/>
    <mergeCell ref="A91:L91"/>
    <mergeCell ref="A92:L93"/>
    <mergeCell ref="A94:L94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>
    <tabColor theme="4" tint="0.39997558519241921"/>
  </sheetPr>
  <dimension ref="A1:X98"/>
  <sheetViews>
    <sheetView showGridLines="0" workbookViewId="0">
      <pane ySplit="1" topLeftCell="A2" activePane="bottomLeft" state="frozen"/>
      <selection activeCell="A95" sqref="A95:L96"/>
      <selection pane="bottomLeft" activeCell="J25" sqref="J25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156</v>
      </c>
      <c r="D1" s="32" t="s">
        <v>115</v>
      </c>
      <c r="E1" s="32" t="s">
        <v>157</v>
      </c>
      <c r="F1" s="32" t="s">
        <v>116</v>
      </c>
      <c r="G1" s="30" t="s">
        <v>117</v>
      </c>
      <c r="H1" s="31" t="s">
        <v>126</v>
      </c>
      <c r="I1" s="30" t="s">
        <v>118</v>
      </c>
      <c r="J1" s="31" t="s">
        <v>127</v>
      </c>
      <c r="K1" s="30" t="s">
        <v>119</v>
      </c>
      <c r="L1" s="31" t="s">
        <v>128</v>
      </c>
      <c r="M1" s="30" t="s">
        <v>120</v>
      </c>
      <c r="N1" s="31" t="s">
        <v>129</v>
      </c>
      <c r="O1" s="30" t="s">
        <v>121</v>
      </c>
      <c r="P1" s="31" t="s">
        <v>130</v>
      </c>
      <c r="Q1" s="30" t="s">
        <v>122</v>
      </c>
      <c r="R1" s="31" t="s">
        <v>131</v>
      </c>
      <c r="S1" s="30" t="s">
        <v>123</v>
      </c>
      <c r="T1" s="31" t="s">
        <v>132</v>
      </c>
      <c r="U1" s="30" t="s">
        <v>124</v>
      </c>
      <c r="V1" s="31" t="s">
        <v>133</v>
      </c>
      <c r="W1" s="30" t="s">
        <v>125</v>
      </c>
      <c r="X1" s="31" t="s">
        <v>134</v>
      </c>
    </row>
    <row r="2" spans="1:24" x14ac:dyDescent="0.25">
      <c r="A2" s="2" t="s">
        <v>2</v>
      </c>
      <c r="B2" s="2" t="s">
        <v>6</v>
      </c>
      <c r="C2" s="71">
        <v>421</v>
      </c>
      <c r="D2" s="71">
        <f>C2/12*9</f>
        <v>315.75</v>
      </c>
      <c r="E2" s="71">
        <v>412</v>
      </c>
      <c r="F2" s="71">
        <f>E2/12*9</f>
        <v>309</v>
      </c>
      <c r="G2" s="39">
        <v>260</v>
      </c>
      <c r="H2" s="40">
        <f>G2/D2</f>
        <v>0.82343626286619165</v>
      </c>
      <c r="I2" s="39">
        <v>247</v>
      </c>
      <c r="J2" s="40">
        <f>I2/D2</f>
        <v>0.782264449722882</v>
      </c>
      <c r="K2" s="39">
        <v>296</v>
      </c>
      <c r="L2" s="40">
        <f>K2/F2</f>
        <v>0.95792880258899671</v>
      </c>
      <c r="M2" s="39">
        <v>291</v>
      </c>
      <c r="N2" s="40">
        <f>M2/D2</f>
        <v>0.92161520190023749</v>
      </c>
      <c r="O2" s="39">
        <v>288</v>
      </c>
      <c r="P2" s="40">
        <f>O2/F2</f>
        <v>0.93203883495145634</v>
      </c>
      <c r="Q2" s="39">
        <v>280</v>
      </c>
      <c r="R2" s="40">
        <f>Q2/D2</f>
        <v>0.88677751385589865</v>
      </c>
      <c r="S2" s="39">
        <v>267</v>
      </c>
      <c r="T2" s="40">
        <f>S2/F2</f>
        <v>0.86407766990291257</v>
      </c>
      <c r="U2" s="39">
        <v>306</v>
      </c>
      <c r="V2" s="40">
        <f>U2/D2</f>
        <v>0.96912114014251782</v>
      </c>
      <c r="W2" s="39">
        <v>299</v>
      </c>
      <c r="X2" s="40">
        <f>W2/F2</f>
        <v>0.96763754045307449</v>
      </c>
    </row>
    <row r="3" spans="1:24" x14ac:dyDescent="0.25">
      <c r="A3" s="2" t="s">
        <v>3</v>
      </c>
      <c r="B3" s="2" t="s">
        <v>7</v>
      </c>
      <c r="C3" s="71">
        <v>160</v>
      </c>
      <c r="D3" s="71">
        <f t="shared" ref="D3:D66" si="0">C3/12*9</f>
        <v>120</v>
      </c>
      <c r="E3" s="71">
        <v>158</v>
      </c>
      <c r="F3" s="71">
        <f t="shared" ref="F3:F66" si="1">E3/12*9</f>
        <v>118.5</v>
      </c>
      <c r="G3" s="39">
        <v>109</v>
      </c>
      <c r="H3" s="40">
        <f t="shared" ref="H3:H66" si="2">G3/D3</f>
        <v>0.90833333333333333</v>
      </c>
      <c r="I3" s="39">
        <v>103</v>
      </c>
      <c r="J3" s="40">
        <f t="shared" ref="J3:J66" si="3">I3/D3</f>
        <v>0.85833333333333328</v>
      </c>
      <c r="K3" s="39">
        <v>80</v>
      </c>
      <c r="L3" s="40">
        <f t="shared" ref="L3:L66" si="4">K3/F3</f>
        <v>0.67510548523206748</v>
      </c>
      <c r="M3" s="39">
        <v>118</v>
      </c>
      <c r="N3" s="40">
        <f t="shared" ref="N3:N66" si="5">M3/D3</f>
        <v>0.98333333333333328</v>
      </c>
      <c r="O3" s="39">
        <v>68</v>
      </c>
      <c r="P3" s="40">
        <f t="shared" ref="P3:P66" si="6">O3/F3</f>
        <v>0.57383966244725737</v>
      </c>
      <c r="Q3" s="39">
        <v>125</v>
      </c>
      <c r="R3" s="40">
        <f t="shared" ref="R3:R66" si="7">Q3/D3</f>
        <v>1.0416666666666667</v>
      </c>
      <c r="S3" s="39">
        <v>79</v>
      </c>
      <c r="T3" s="40">
        <f t="shared" ref="T3:T66" si="8">S3/F3</f>
        <v>0.66666666666666663</v>
      </c>
      <c r="U3" s="39">
        <v>114</v>
      </c>
      <c r="V3" s="40">
        <f t="shared" ref="V3:V66" si="9">U3/D3</f>
        <v>0.95</v>
      </c>
      <c r="W3" s="39">
        <v>74</v>
      </c>
      <c r="X3" s="40">
        <f t="shared" ref="X3:X66" si="10">W3/F3</f>
        <v>0.62447257383966248</v>
      </c>
    </row>
    <row r="4" spans="1:24" x14ac:dyDescent="0.25">
      <c r="A4" s="2" t="s">
        <v>4</v>
      </c>
      <c r="B4" s="2" t="s">
        <v>8</v>
      </c>
      <c r="C4" s="71">
        <v>120</v>
      </c>
      <c r="D4" s="71">
        <f t="shared" si="0"/>
        <v>90</v>
      </c>
      <c r="E4" s="71">
        <v>136</v>
      </c>
      <c r="F4" s="71">
        <f t="shared" si="1"/>
        <v>102</v>
      </c>
      <c r="G4" s="39">
        <v>107</v>
      </c>
      <c r="H4" s="40">
        <f t="shared" si="2"/>
        <v>1.1888888888888889</v>
      </c>
      <c r="I4" s="39">
        <v>99</v>
      </c>
      <c r="J4" s="40">
        <f t="shared" si="3"/>
        <v>1.1000000000000001</v>
      </c>
      <c r="K4" s="39">
        <v>82</v>
      </c>
      <c r="L4" s="40">
        <f t="shared" si="4"/>
        <v>0.80392156862745101</v>
      </c>
      <c r="M4" s="39">
        <v>96</v>
      </c>
      <c r="N4" s="40">
        <f t="shared" si="5"/>
        <v>1.0666666666666667</v>
      </c>
      <c r="O4" s="39">
        <v>77</v>
      </c>
      <c r="P4" s="40">
        <f t="shared" si="6"/>
        <v>0.75490196078431371</v>
      </c>
      <c r="Q4" s="39">
        <v>96</v>
      </c>
      <c r="R4" s="40">
        <f t="shared" si="7"/>
        <v>1.0666666666666667</v>
      </c>
      <c r="S4" s="39">
        <v>73</v>
      </c>
      <c r="T4" s="40">
        <f t="shared" si="8"/>
        <v>0.71568627450980393</v>
      </c>
      <c r="U4" s="39">
        <v>98</v>
      </c>
      <c r="V4" s="40">
        <f t="shared" si="9"/>
        <v>1.0888888888888888</v>
      </c>
      <c r="W4" s="39">
        <v>81</v>
      </c>
      <c r="X4" s="40">
        <f t="shared" si="10"/>
        <v>0.79411764705882348</v>
      </c>
    </row>
    <row r="5" spans="1:24" x14ac:dyDescent="0.25">
      <c r="A5" s="2" t="s">
        <v>5</v>
      </c>
      <c r="B5" s="2" t="s">
        <v>9</v>
      </c>
      <c r="C5" s="71">
        <v>343</v>
      </c>
      <c r="D5" s="71">
        <f t="shared" si="0"/>
        <v>257.25</v>
      </c>
      <c r="E5" s="71">
        <v>363</v>
      </c>
      <c r="F5" s="71">
        <f t="shared" si="1"/>
        <v>272.25</v>
      </c>
      <c r="G5" s="39">
        <v>229</v>
      </c>
      <c r="H5" s="40">
        <f t="shared" si="2"/>
        <v>0.89018464528668606</v>
      </c>
      <c r="I5" s="39">
        <v>216</v>
      </c>
      <c r="J5" s="40">
        <f t="shared" si="3"/>
        <v>0.83965014577259478</v>
      </c>
      <c r="K5" s="39">
        <v>231</v>
      </c>
      <c r="L5" s="40">
        <f t="shared" si="4"/>
        <v>0.84848484848484851</v>
      </c>
      <c r="M5" s="39">
        <v>244</v>
      </c>
      <c r="N5" s="40">
        <f t="shared" si="5"/>
        <v>0.94849368318756078</v>
      </c>
      <c r="O5" s="39">
        <v>221</v>
      </c>
      <c r="P5" s="40">
        <f t="shared" si="6"/>
        <v>0.81175390266299352</v>
      </c>
      <c r="Q5" s="39">
        <v>240</v>
      </c>
      <c r="R5" s="40">
        <f t="shared" si="7"/>
        <v>0.93294460641399413</v>
      </c>
      <c r="S5" s="39">
        <v>234</v>
      </c>
      <c r="T5" s="40">
        <f t="shared" si="8"/>
        <v>0.85950413223140498</v>
      </c>
      <c r="U5" s="39">
        <v>239</v>
      </c>
      <c r="V5" s="40">
        <f t="shared" si="9"/>
        <v>0.92905733722060257</v>
      </c>
      <c r="W5" s="39">
        <v>234</v>
      </c>
      <c r="X5" s="40">
        <f t="shared" si="10"/>
        <v>0.85950413223140498</v>
      </c>
    </row>
    <row r="6" spans="1:24" x14ac:dyDescent="0.25">
      <c r="A6" s="2" t="s">
        <v>5</v>
      </c>
      <c r="B6" s="2" t="s">
        <v>10</v>
      </c>
      <c r="C6" s="71">
        <v>139</v>
      </c>
      <c r="D6" s="71">
        <f t="shared" si="0"/>
        <v>104.25</v>
      </c>
      <c r="E6" s="71">
        <v>176</v>
      </c>
      <c r="F6" s="71">
        <f t="shared" si="1"/>
        <v>132</v>
      </c>
      <c r="G6" s="39">
        <v>77</v>
      </c>
      <c r="H6" s="40">
        <f t="shared" si="2"/>
        <v>0.73860911270983209</v>
      </c>
      <c r="I6" s="39">
        <v>69</v>
      </c>
      <c r="J6" s="40">
        <f t="shared" si="3"/>
        <v>0.66187050359712229</v>
      </c>
      <c r="K6" s="39">
        <v>139</v>
      </c>
      <c r="L6" s="40">
        <f t="shared" si="4"/>
        <v>1.053030303030303</v>
      </c>
      <c r="M6" s="39">
        <v>85</v>
      </c>
      <c r="N6" s="40">
        <f t="shared" si="5"/>
        <v>0.815347721822542</v>
      </c>
      <c r="O6" s="39">
        <v>125</v>
      </c>
      <c r="P6" s="40">
        <f t="shared" si="6"/>
        <v>0.94696969696969702</v>
      </c>
      <c r="Q6" s="39">
        <v>86</v>
      </c>
      <c r="R6" s="40">
        <f t="shared" si="7"/>
        <v>0.82494004796163067</v>
      </c>
      <c r="S6" s="39">
        <v>132</v>
      </c>
      <c r="T6" s="40">
        <f t="shared" si="8"/>
        <v>1</v>
      </c>
      <c r="U6" s="39">
        <v>88</v>
      </c>
      <c r="V6" s="40">
        <f t="shared" si="9"/>
        <v>0.84412470023980812</v>
      </c>
      <c r="W6" s="39">
        <v>133</v>
      </c>
      <c r="X6" s="40">
        <f t="shared" si="10"/>
        <v>1.0075757575757576</v>
      </c>
    </row>
    <row r="7" spans="1:24" x14ac:dyDescent="0.25">
      <c r="A7" s="2" t="s">
        <v>4</v>
      </c>
      <c r="B7" s="2" t="s">
        <v>11</v>
      </c>
      <c r="C7" s="71">
        <v>101</v>
      </c>
      <c r="D7" s="71">
        <f t="shared" si="0"/>
        <v>75.75</v>
      </c>
      <c r="E7" s="71">
        <v>118</v>
      </c>
      <c r="F7" s="71">
        <f t="shared" si="1"/>
        <v>88.5</v>
      </c>
      <c r="G7" s="39">
        <v>64</v>
      </c>
      <c r="H7" s="40">
        <f t="shared" si="2"/>
        <v>0.84488448844884489</v>
      </c>
      <c r="I7" s="39">
        <v>60</v>
      </c>
      <c r="J7" s="40">
        <f t="shared" si="3"/>
        <v>0.79207920792079212</v>
      </c>
      <c r="K7" s="39">
        <v>71</v>
      </c>
      <c r="L7" s="40">
        <f t="shared" si="4"/>
        <v>0.80225988700564976</v>
      </c>
      <c r="M7" s="39">
        <v>79</v>
      </c>
      <c r="N7" s="40">
        <f t="shared" si="5"/>
        <v>1.0429042904290429</v>
      </c>
      <c r="O7" s="39">
        <v>68</v>
      </c>
      <c r="P7" s="40">
        <f t="shared" si="6"/>
        <v>0.76836158192090398</v>
      </c>
      <c r="Q7" s="39">
        <v>77</v>
      </c>
      <c r="R7" s="40">
        <f t="shared" si="7"/>
        <v>1.0165016501650166</v>
      </c>
      <c r="S7" s="39">
        <v>72</v>
      </c>
      <c r="T7" s="40">
        <f t="shared" si="8"/>
        <v>0.81355932203389836</v>
      </c>
      <c r="U7" s="39">
        <v>76</v>
      </c>
      <c r="V7" s="40">
        <f t="shared" si="9"/>
        <v>1.0033003300330032</v>
      </c>
      <c r="W7" s="39">
        <v>70</v>
      </c>
      <c r="X7" s="40">
        <f t="shared" si="10"/>
        <v>0.79096045197740117</v>
      </c>
    </row>
    <row r="8" spans="1:24" x14ac:dyDescent="0.25">
      <c r="A8" s="2" t="s">
        <v>5</v>
      </c>
      <c r="B8" s="2" t="s">
        <v>12</v>
      </c>
      <c r="C8" s="71">
        <v>389</v>
      </c>
      <c r="D8" s="71">
        <f t="shared" si="0"/>
        <v>291.75</v>
      </c>
      <c r="E8" s="71">
        <v>420</v>
      </c>
      <c r="F8" s="71">
        <f t="shared" si="1"/>
        <v>315</v>
      </c>
      <c r="G8" s="39">
        <v>303</v>
      </c>
      <c r="H8" s="40">
        <f t="shared" si="2"/>
        <v>1.038560411311054</v>
      </c>
      <c r="I8" s="39">
        <v>281</v>
      </c>
      <c r="J8" s="40">
        <f t="shared" si="3"/>
        <v>0.96315338474721512</v>
      </c>
      <c r="K8" s="39">
        <v>279</v>
      </c>
      <c r="L8" s="40">
        <f t="shared" si="4"/>
        <v>0.88571428571428568</v>
      </c>
      <c r="M8" s="39">
        <v>269</v>
      </c>
      <c r="N8" s="40">
        <f t="shared" si="5"/>
        <v>0.92202227934875747</v>
      </c>
      <c r="O8" s="39">
        <v>283</v>
      </c>
      <c r="P8" s="40">
        <f t="shared" si="6"/>
        <v>0.89841269841269844</v>
      </c>
      <c r="Q8" s="39">
        <v>276</v>
      </c>
      <c r="R8" s="40">
        <f t="shared" si="7"/>
        <v>0.94601542416452444</v>
      </c>
      <c r="S8" s="39">
        <v>297</v>
      </c>
      <c r="T8" s="40">
        <f t="shared" si="8"/>
        <v>0.94285714285714284</v>
      </c>
      <c r="U8" s="39">
        <v>256</v>
      </c>
      <c r="V8" s="40">
        <f t="shared" si="9"/>
        <v>0.87746358183376183</v>
      </c>
      <c r="W8" s="39">
        <v>306</v>
      </c>
      <c r="X8" s="40">
        <f t="shared" si="10"/>
        <v>0.97142857142857142</v>
      </c>
    </row>
    <row r="9" spans="1:24" x14ac:dyDescent="0.25">
      <c r="A9" s="2" t="s">
        <v>5</v>
      </c>
      <c r="B9" s="2" t="s">
        <v>13</v>
      </c>
      <c r="C9" s="71">
        <v>75</v>
      </c>
      <c r="D9" s="71">
        <f t="shared" si="0"/>
        <v>56.25</v>
      </c>
      <c r="E9" s="71">
        <v>98</v>
      </c>
      <c r="F9" s="71">
        <f t="shared" si="1"/>
        <v>73.5</v>
      </c>
      <c r="G9" s="39">
        <v>48</v>
      </c>
      <c r="H9" s="40">
        <f t="shared" si="2"/>
        <v>0.85333333333333339</v>
      </c>
      <c r="I9" s="39">
        <v>49</v>
      </c>
      <c r="J9" s="40">
        <f t="shared" si="3"/>
        <v>0.87111111111111106</v>
      </c>
      <c r="K9" s="39">
        <v>4</v>
      </c>
      <c r="L9" s="40">
        <f t="shared" si="4"/>
        <v>5.4421768707482991E-2</v>
      </c>
      <c r="M9" s="39">
        <v>47</v>
      </c>
      <c r="N9" s="40">
        <f t="shared" si="5"/>
        <v>0.83555555555555561</v>
      </c>
      <c r="O9" s="39">
        <v>30</v>
      </c>
      <c r="P9" s="40">
        <f t="shared" si="6"/>
        <v>0.40816326530612246</v>
      </c>
      <c r="Q9" s="39">
        <v>44</v>
      </c>
      <c r="R9" s="40">
        <f t="shared" si="7"/>
        <v>0.78222222222222226</v>
      </c>
      <c r="S9" s="39">
        <v>27</v>
      </c>
      <c r="T9" s="40">
        <f t="shared" si="8"/>
        <v>0.36734693877551022</v>
      </c>
      <c r="U9" s="39">
        <v>42</v>
      </c>
      <c r="V9" s="40">
        <f t="shared" si="9"/>
        <v>0.7466666666666667</v>
      </c>
      <c r="W9" s="39">
        <v>29</v>
      </c>
      <c r="X9" s="40">
        <f t="shared" si="10"/>
        <v>0.39455782312925169</v>
      </c>
    </row>
    <row r="10" spans="1:24" x14ac:dyDescent="0.25">
      <c r="A10" s="2" t="s">
        <v>2</v>
      </c>
      <c r="B10" s="2" t="s">
        <v>14</v>
      </c>
      <c r="C10" s="71">
        <v>1449</v>
      </c>
      <c r="D10" s="71">
        <f t="shared" si="0"/>
        <v>1086.75</v>
      </c>
      <c r="E10" s="71">
        <v>1611</v>
      </c>
      <c r="F10" s="71">
        <f t="shared" si="1"/>
        <v>1208.25</v>
      </c>
      <c r="G10" s="39">
        <v>1029</v>
      </c>
      <c r="H10" s="40">
        <f t="shared" si="2"/>
        <v>0.9468599033816425</v>
      </c>
      <c r="I10" s="39">
        <v>970</v>
      </c>
      <c r="J10" s="40">
        <f t="shared" si="3"/>
        <v>0.89256958822176213</v>
      </c>
      <c r="K10" s="39">
        <v>845</v>
      </c>
      <c r="L10" s="40">
        <f t="shared" si="4"/>
        <v>0.69935857645354849</v>
      </c>
      <c r="M10" s="39">
        <v>864</v>
      </c>
      <c r="N10" s="40">
        <f t="shared" si="5"/>
        <v>0.79503105590062106</v>
      </c>
      <c r="O10" s="39">
        <v>734</v>
      </c>
      <c r="P10" s="40">
        <f t="shared" si="6"/>
        <v>0.60749017173598174</v>
      </c>
      <c r="Q10" s="39">
        <v>947</v>
      </c>
      <c r="R10" s="40">
        <f t="shared" si="7"/>
        <v>0.87140556705774097</v>
      </c>
      <c r="S10" s="39">
        <v>836</v>
      </c>
      <c r="T10" s="40">
        <f t="shared" si="8"/>
        <v>0.69190978688185389</v>
      </c>
      <c r="U10" s="39">
        <v>901</v>
      </c>
      <c r="V10" s="40">
        <f t="shared" si="9"/>
        <v>0.82907752472969864</v>
      </c>
      <c r="W10" s="39">
        <v>863</v>
      </c>
      <c r="X10" s="40">
        <f t="shared" si="10"/>
        <v>0.71425615559693767</v>
      </c>
    </row>
    <row r="11" spans="1:24" x14ac:dyDescent="0.25">
      <c r="A11" s="2" t="s">
        <v>5</v>
      </c>
      <c r="B11" s="2" t="s">
        <v>15</v>
      </c>
      <c r="C11" s="71">
        <v>145</v>
      </c>
      <c r="D11" s="71">
        <f t="shared" si="0"/>
        <v>108.75</v>
      </c>
      <c r="E11" s="71">
        <v>164</v>
      </c>
      <c r="F11" s="71">
        <f t="shared" si="1"/>
        <v>123</v>
      </c>
      <c r="G11" s="39">
        <v>100</v>
      </c>
      <c r="H11" s="40">
        <f t="shared" si="2"/>
        <v>0.91954022988505746</v>
      </c>
      <c r="I11" s="39">
        <v>89</v>
      </c>
      <c r="J11" s="40">
        <f t="shared" si="3"/>
        <v>0.81839080459770119</v>
      </c>
      <c r="K11" s="39">
        <v>110</v>
      </c>
      <c r="L11" s="40">
        <f t="shared" si="4"/>
        <v>0.89430894308943087</v>
      </c>
      <c r="M11" s="39">
        <v>95</v>
      </c>
      <c r="N11" s="40">
        <f t="shared" si="5"/>
        <v>0.87356321839080464</v>
      </c>
      <c r="O11" s="39">
        <v>108</v>
      </c>
      <c r="P11" s="40">
        <f t="shared" si="6"/>
        <v>0.87804878048780488</v>
      </c>
      <c r="Q11" s="39">
        <v>96</v>
      </c>
      <c r="R11" s="40">
        <f t="shared" si="7"/>
        <v>0.88275862068965516</v>
      </c>
      <c r="S11" s="39">
        <v>112</v>
      </c>
      <c r="T11" s="40">
        <f t="shared" si="8"/>
        <v>0.91056910569105687</v>
      </c>
      <c r="U11" s="39">
        <v>96</v>
      </c>
      <c r="V11" s="40">
        <f t="shared" si="9"/>
        <v>0.88275862068965516</v>
      </c>
      <c r="W11" s="39">
        <v>106</v>
      </c>
      <c r="X11" s="40">
        <f t="shared" si="10"/>
        <v>0.86178861788617889</v>
      </c>
    </row>
    <row r="12" spans="1:24" x14ac:dyDescent="0.25">
      <c r="A12" s="2" t="s">
        <v>4</v>
      </c>
      <c r="B12" s="2" t="s">
        <v>16</v>
      </c>
      <c r="C12" s="71">
        <v>380</v>
      </c>
      <c r="D12" s="71">
        <f t="shared" si="0"/>
        <v>285</v>
      </c>
      <c r="E12" s="71">
        <v>412</v>
      </c>
      <c r="F12" s="71">
        <f t="shared" si="1"/>
        <v>309</v>
      </c>
      <c r="G12" s="39">
        <v>256</v>
      </c>
      <c r="H12" s="40">
        <f t="shared" si="2"/>
        <v>0.89824561403508774</v>
      </c>
      <c r="I12" s="39">
        <v>236</v>
      </c>
      <c r="J12" s="40">
        <f t="shared" si="3"/>
        <v>0.82807017543859651</v>
      </c>
      <c r="K12" s="39">
        <v>205</v>
      </c>
      <c r="L12" s="40">
        <f t="shared" si="4"/>
        <v>0.66343042071197411</v>
      </c>
      <c r="M12" s="39">
        <v>270</v>
      </c>
      <c r="N12" s="40">
        <f t="shared" si="5"/>
        <v>0.94736842105263153</v>
      </c>
      <c r="O12" s="39">
        <v>236</v>
      </c>
      <c r="P12" s="40">
        <f t="shared" si="6"/>
        <v>0.7637540453074434</v>
      </c>
      <c r="Q12" s="39">
        <v>268</v>
      </c>
      <c r="R12" s="40">
        <f t="shared" si="7"/>
        <v>0.94035087719298249</v>
      </c>
      <c r="S12" s="39">
        <v>250</v>
      </c>
      <c r="T12" s="40">
        <f t="shared" si="8"/>
        <v>0.80906148867313921</v>
      </c>
      <c r="U12" s="39">
        <v>256</v>
      </c>
      <c r="V12" s="40">
        <f t="shared" si="9"/>
        <v>0.89824561403508774</v>
      </c>
      <c r="W12" s="39">
        <v>264</v>
      </c>
      <c r="X12" s="40">
        <f t="shared" si="10"/>
        <v>0.85436893203883491</v>
      </c>
    </row>
    <row r="13" spans="1:24" x14ac:dyDescent="0.25">
      <c r="A13" s="2" t="s">
        <v>3</v>
      </c>
      <c r="B13" s="2" t="s">
        <v>17</v>
      </c>
      <c r="C13" s="71">
        <v>633</v>
      </c>
      <c r="D13" s="71">
        <f t="shared" si="0"/>
        <v>474.75</v>
      </c>
      <c r="E13" s="71">
        <v>646</v>
      </c>
      <c r="F13" s="71">
        <f t="shared" si="1"/>
        <v>484.5</v>
      </c>
      <c r="G13" s="39">
        <v>365</v>
      </c>
      <c r="H13" s="40">
        <f t="shared" si="2"/>
        <v>0.76882569773565035</v>
      </c>
      <c r="I13" s="39">
        <v>339</v>
      </c>
      <c r="J13" s="40">
        <f t="shared" si="3"/>
        <v>0.71406003159557663</v>
      </c>
      <c r="K13" s="39">
        <v>332</v>
      </c>
      <c r="L13" s="40">
        <f t="shared" si="4"/>
        <v>0.68524251805985548</v>
      </c>
      <c r="M13" s="39">
        <v>323</v>
      </c>
      <c r="N13" s="40">
        <f t="shared" si="5"/>
        <v>0.68035808320168512</v>
      </c>
      <c r="O13" s="39">
        <v>300</v>
      </c>
      <c r="P13" s="40">
        <f t="shared" si="6"/>
        <v>0.61919504643962853</v>
      </c>
      <c r="Q13" s="39">
        <v>337</v>
      </c>
      <c r="R13" s="40">
        <f t="shared" si="7"/>
        <v>0.70984728804634023</v>
      </c>
      <c r="S13" s="39">
        <v>320</v>
      </c>
      <c r="T13" s="40">
        <f t="shared" si="8"/>
        <v>0.66047471620227038</v>
      </c>
      <c r="U13" s="39">
        <v>292</v>
      </c>
      <c r="V13" s="40">
        <f t="shared" si="9"/>
        <v>0.61506055818852023</v>
      </c>
      <c r="W13" s="39">
        <v>310</v>
      </c>
      <c r="X13" s="40">
        <f t="shared" si="10"/>
        <v>0.63983488132094946</v>
      </c>
    </row>
    <row r="14" spans="1:24" x14ac:dyDescent="0.25">
      <c r="A14" s="2" t="s">
        <v>3</v>
      </c>
      <c r="B14" s="2" t="s">
        <v>18</v>
      </c>
      <c r="C14" s="71">
        <v>166</v>
      </c>
      <c r="D14" s="71">
        <f t="shared" si="0"/>
        <v>124.5</v>
      </c>
      <c r="E14" s="71">
        <v>219</v>
      </c>
      <c r="F14" s="71">
        <f t="shared" si="1"/>
        <v>164.25</v>
      </c>
      <c r="G14" s="39">
        <v>143</v>
      </c>
      <c r="H14" s="40">
        <f t="shared" si="2"/>
        <v>1.1485943775100402</v>
      </c>
      <c r="I14" s="39">
        <v>102</v>
      </c>
      <c r="J14" s="40">
        <f t="shared" si="3"/>
        <v>0.81927710843373491</v>
      </c>
      <c r="K14" s="39">
        <v>102</v>
      </c>
      <c r="L14" s="40">
        <f t="shared" si="4"/>
        <v>0.62100456621004563</v>
      </c>
      <c r="M14" s="39">
        <v>123</v>
      </c>
      <c r="N14" s="40">
        <f t="shared" si="5"/>
        <v>0.98795180722891562</v>
      </c>
      <c r="O14" s="39">
        <v>111</v>
      </c>
      <c r="P14" s="40">
        <f t="shared" si="6"/>
        <v>0.67579908675799083</v>
      </c>
      <c r="Q14" s="39">
        <v>117</v>
      </c>
      <c r="R14" s="40">
        <f t="shared" si="7"/>
        <v>0.93975903614457834</v>
      </c>
      <c r="S14" s="39">
        <v>108</v>
      </c>
      <c r="T14" s="40">
        <f t="shared" si="8"/>
        <v>0.65753424657534243</v>
      </c>
      <c r="U14" s="39">
        <v>115</v>
      </c>
      <c r="V14" s="40">
        <f t="shared" si="9"/>
        <v>0.92369477911646591</v>
      </c>
      <c r="W14" s="39">
        <v>103</v>
      </c>
      <c r="X14" s="40">
        <f t="shared" si="10"/>
        <v>0.62709284627092843</v>
      </c>
    </row>
    <row r="15" spans="1:24" x14ac:dyDescent="0.25">
      <c r="A15" s="2" t="s">
        <v>5</v>
      </c>
      <c r="B15" s="2" t="s">
        <v>19</v>
      </c>
      <c r="C15" s="71">
        <v>109</v>
      </c>
      <c r="D15" s="71">
        <f t="shared" si="0"/>
        <v>81.75</v>
      </c>
      <c r="E15" s="71">
        <v>127</v>
      </c>
      <c r="F15" s="71">
        <f t="shared" si="1"/>
        <v>95.25</v>
      </c>
      <c r="G15" s="39">
        <v>56</v>
      </c>
      <c r="H15" s="40">
        <f t="shared" si="2"/>
        <v>0.68501529051987764</v>
      </c>
      <c r="I15" s="39">
        <v>54</v>
      </c>
      <c r="J15" s="40">
        <f t="shared" si="3"/>
        <v>0.66055045871559637</v>
      </c>
      <c r="K15" s="39">
        <v>61</v>
      </c>
      <c r="L15" s="40">
        <f t="shared" si="4"/>
        <v>0.64041994750656173</v>
      </c>
      <c r="M15" s="39">
        <v>46</v>
      </c>
      <c r="N15" s="40">
        <f t="shared" si="5"/>
        <v>0.56269113149847094</v>
      </c>
      <c r="O15" s="39">
        <v>62</v>
      </c>
      <c r="P15" s="40">
        <f t="shared" si="6"/>
        <v>0.65091863517060367</v>
      </c>
      <c r="Q15" s="39">
        <v>48</v>
      </c>
      <c r="R15" s="40">
        <f t="shared" si="7"/>
        <v>0.58715596330275233</v>
      </c>
      <c r="S15" s="39">
        <v>69</v>
      </c>
      <c r="T15" s="40">
        <f t="shared" si="8"/>
        <v>0.72440944881889768</v>
      </c>
      <c r="U15" s="39">
        <v>43</v>
      </c>
      <c r="V15" s="40">
        <f t="shared" si="9"/>
        <v>0.52599388379204892</v>
      </c>
      <c r="W15" s="39">
        <v>56</v>
      </c>
      <c r="X15" s="40">
        <f t="shared" si="10"/>
        <v>0.5879265091863517</v>
      </c>
    </row>
    <row r="16" spans="1:24" x14ac:dyDescent="0.25">
      <c r="A16" s="2" t="s">
        <v>2</v>
      </c>
      <c r="B16" s="2" t="s">
        <v>20</v>
      </c>
      <c r="C16" s="71">
        <v>203</v>
      </c>
      <c r="D16" s="71">
        <f t="shared" si="0"/>
        <v>152.25</v>
      </c>
      <c r="E16" s="71">
        <v>213</v>
      </c>
      <c r="F16" s="71">
        <f t="shared" si="1"/>
        <v>159.75</v>
      </c>
      <c r="G16" s="39">
        <v>176</v>
      </c>
      <c r="H16" s="40">
        <f t="shared" si="2"/>
        <v>1.1559934318555007</v>
      </c>
      <c r="I16" s="39">
        <v>170</v>
      </c>
      <c r="J16" s="40">
        <f t="shared" si="3"/>
        <v>1.1165845648604269</v>
      </c>
      <c r="K16" s="39">
        <v>171</v>
      </c>
      <c r="L16" s="40">
        <f t="shared" si="4"/>
        <v>1.0704225352112675</v>
      </c>
      <c r="M16" s="39">
        <v>156</v>
      </c>
      <c r="N16" s="40">
        <f t="shared" si="5"/>
        <v>1.0246305418719213</v>
      </c>
      <c r="O16" s="39">
        <v>160</v>
      </c>
      <c r="P16" s="40">
        <f t="shared" si="6"/>
        <v>1.0015649452269171</v>
      </c>
      <c r="Q16" s="39">
        <v>157</v>
      </c>
      <c r="R16" s="40">
        <f t="shared" si="7"/>
        <v>1.0311986863711002</v>
      </c>
      <c r="S16" s="39">
        <v>166</v>
      </c>
      <c r="T16" s="40">
        <f t="shared" si="8"/>
        <v>1.0391236306729263</v>
      </c>
      <c r="U16" s="39">
        <v>150</v>
      </c>
      <c r="V16" s="40">
        <f t="shared" si="9"/>
        <v>0.98522167487684731</v>
      </c>
      <c r="W16" s="39">
        <v>173</v>
      </c>
      <c r="X16" s="40">
        <f t="shared" si="10"/>
        <v>1.0829420970266042</v>
      </c>
    </row>
    <row r="17" spans="1:24" x14ac:dyDescent="0.25">
      <c r="A17" s="2" t="s">
        <v>5</v>
      </c>
      <c r="B17" s="2" t="s">
        <v>21</v>
      </c>
      <c r="C17" s="71">
        <v>2550</v>
      </c>
      <c r="D17" s="71">
        <f t="shared" si="0"/>
        <v>1912.5</v>
      </c>
      <c r="E17" s="71">
        <v>2762</v>
      </c>
      <c r="F17" s="71">
        <f t="shared" si="1"/>
        <v>2071.5</v>
      </c>
      <c r="G17" s="39">
        <v>1728</v>
      </c>
      <c r="H17" s="40">
        <f t="shared" si="2"/>
        <v>0.90352941176470591</v>
      </c>
      <c r="I17" s="39">
        <v>1535</v>
      </c>
      <c r="J17" s="40">
        <f t="shared" si="3"/>
        <v>0.80261437908496736</v>
      </c>
      <c r="K17" s="39">
        <v>1531</v>
      </c>
      <c r="L17" s="40">
        <f t="shared" si="4"/>
        <v>0.73907796282886795</v>
      </c>
      <c r="M17" s="39">
        <v>1604</v>
      </c>
      <c r="N17" s="40">
        <f t="shared" si="5"/>
        <v>0.83869281045751631</v>
      </c>
      <c r="O17" s="39">
        <v>1511</v>
      </c>
      <c r="P17" s="40">
        <f t="shared" si="6"/>
        <v>0.72942312334057446</v>
      </c>
      <c r="Q17" s="39">
        <v>1598</v>
      </c>
      <c r="R17" s="40">
        <f t="shared" si="7"/>
        <v>0.83555555555555561</v>
      </c>
      <c r="S17" s="39">
        <v>1504</v>
      </c>
      <c r="T17" s="40">
        <f t="shared" si="8"/>
        <v>0.72604392951967178</v>
      </c>
      <c r="U17" s="39">
        <v>1453</v>
      </c>
      <c r="V17" s="40">
        <f t="shared" si="9"/>
        <v>0.75973856209150326</v>
      </c>
      <c r="W17" s="39">
        <v>1527</v>
      </c>
      <c r="X17" s="40">
        <f t="shared" si="10"/>
        <v>0.73714699493120928</v>
      </c>
    </row>
    <row r="18" spans="1:24" x14ac:dyDescent="0.25">
      <c r="A18" s="2" t="s">
        <v>2</v>
      </c>
      <c r="B18" s="2" t="s">
        <v>22</v>
      </c>
      <c r="C18" s="71">
        <v>5265</v>
      </c>
      <c r="D18" s="71">
        <f t="shared" si="0"/>
        <v>3948.75</v>
      </c>
      <c r="E18" s="71">
        <v>5769</v>
      </c>
      <c r="F18" s="71">
        <f t="shared" si="1"/>
        <v>4326.75</v>
      </c>
      <c r="G18" s="39">
        <v>3466</v>
      </c>
      <c r="H18" s="40">
        <f t="shared" si="2"/>
        <v>0.87774612219056658</v>
      </c>
      <c r="I18" s="39">
        <v>3302</v>
      </c>
      <c r="J18" s="40">
        <f t="shared" si="3"/>
        <v>0.83621399176954736</v>
      </c>
      <c r="K18" s="39">
        <v>3222</v>
      </c>
      <c r="L18" s="40">
        <f t="shared" si="4"/>
        <v>0.74466978679147167</v>
      </c>
      <c r="M18" s="39">
        <v>3028</v>
      </c>
      <c r="N18" s="40">
        <f t="shared" si="5"/>
        <v>0.76682494460272244</v>
      </c>
      <c r="O18" s="39">
        <v>2864</v>
      </c>
      <c r="P18" s="40">
        <f t="shared" si="6"/>
        <v>0.66192869937019705</v>
      </c>
      <c r="Q18" s="39">
        <v>3234</v>
      </c>
      <c r="R18" s="40">
        <f t="shared" si="7"/>
        <v>0.81899335232668569</v>
      </c>
      <c r="S18" s="39">
        <v>3191</v>
      </c>
      <c r="T18" s="40">
        <f t="shared" si="8"/>
        <v>0.73750505575778591</v>
      </c>
      <c r="U18" s="39">
        <v>2687</v>
      </c>
      <c r="V18" s="40">
        <f t="shared" si="9"/>
        <v>0.6804685026907249</v>
      </c>
      <c r="W18" s="39">
        <v>3283</v>
      </c>
      <c r="X18" s="40">
        <f t="shared" si="10"/>
        <v>0.75876812850291786</v>
      </c>
    </row>
    <row r="19" spans="1:24" x14ac:dyDescent="0.25">
      <c r="A19" s="2" t="s">
        <v>5</v>
      </c>
      <c r="B19" s="2" t="s">
        <v>23</v>
      </c>
      <c r="C19" s="71">
        <v>407</v>
      </c>
      <c r="D19" s="71">
        <f t="shared" si="0"/>
        <v>305.25</v>
      </c>
      <c r="E19" s="71">
        <v>428</v>
      </c>
      <c r="F19" s="71">
        <f t="shared" si="1"/>
        <v>321</v>
      </c>
      <c r="G19" s="39">
        <v>343</v>
      </c>
      <c r="H19" s="40">
        <f t="shared" si="2"/>
        <v>1.1236691236691236</v>
      </c>
      <c r="I19" s="39">
        <v>312</v>
      </c>
      <c r="J19" s="40">
        <f t="shared" si="3"/>
        <v>1.0221130221130221</v>
      </c>
      <c r="K19" s="39">
        <v>322</v>
      </c>
      <c r="L19" s="40">
        <f t="shared" si="4"/>
        <v>1.0031152647975077</v>
      </c>
      <c r="M19" s="39">
        <v>313</v>
      </c>
      <c r="N19" s="40">
        <f t="shared" si="5"/>
        <v>1.0253890253890254</v>
      </c>
      <c r="O19" s="39">
        <v>281</v>
      </c>
      <c r="P19" s="40">
        <f t="shared" si="6"/>
        <v>0.87538940809968846</v>
      </c>
      <c r="Q19" s="39">
        <v>320</v>
      </c>
      <c r="R19" s="40">
        <f t="shared" si="7"/>
        <v>1.0483210483210483</v>
      </c>
      <c r="S19" s="39">
        <v>297</v>
      </c>
      <c r="T19" s="40">
        <f t="shared" si="8"/>
        <v>0.92523364485981308</v>
      </c>
      <c r="U19" s="39">
        <v>337</v>
      </c>
      <c r="V19" s="40">
        <f t="shared" si="9"/>
        <v>1.104013104013104</v>
      </c>
      <c r="W19" s="39">
        <v>314</v>
      </c>
      <c r="X19" s="40">
        <f t="shared" si="10"/>
        <v>0.97819314641744548</v>
      </c>
    </row>
    <row r="20" spans="1:24" x14ac:dyDescent="0.25">
      <c r="A20" s="2" t="s">
        <v>4</v>
      </c>
      <c r="B20" s="2" t="s">
        <v>24</v>
      </c>
      <c r="C20" s="71">
        <v>1491</v>
      </c>
      <c r="D20" s="71">
        <f t="shared" si="0"/>
        <v>1118.25</v>
      </c>
      <c r="E20" s="71">
        <v>1427</v>
      </c>
      <c r="F20" s="71">
        <f t="shared" si="1"/>
        <v>1070.25</v>
      </c>
      <c r="G20" s="39">
        <v>813</v>
      </c>
      <c r="H20" s="40">
        <f t="shared" si="2"/>
        <v>0.72702883970489607</v>
      </c>
      <c r="I20" s="39">
        <v>660</v>
      </c>
      <c r="J20" s="40">
        <f t="shared" si="3"/>
        <v>0.59020791415157614</v>
      </c>
      <c r="K20" s="39">
        <v>860</v>
      </c>
      <c r="L20" s="40">
        <f t="shared" si="4"/>
        <v>0.80355057229619253</v>
      </c>
      <c r="M20" s="39">
        <v>787</v>
      </c>
      <c r="N20" s="40">
        <f t="shared" si="5"/>
        <v>0.70377822490498543</v>
      </c>
      <c r="O20" s="39">
        <v>761</v>
      </c>
      <c r="P20" s="40">
        <f t="shared" si="6"/>
        <v>0.71104882036907269</v>
      </c>
      <c r="Q20" s="39">
        <v>796</v>
      </c>
      <c r="R20" s="40">
        <f t="shared" si="7"/>
        <v>0.71182651464341606</v>
      </c>
      <c r="S20" s="39">
        <v>749</v>
      </c>
      <c r="T20" s="40">
        <f t="shared" si="8"/>
        <v>0.69983648680214905</v>
      </c>
      <c r="U20" s="39">
        <v>769</v>
      </c>
      <c r="V20" s="40">
        <f t="shared" si="9"/>
        <v>0.68768164542812427</v>
      </c>
      <c r="W20" s="39">
        <v>832</v>
      </c>
      <c r="X20" s="40">
        <f t="shared" si="10"/>
        <v>0.77738846064003742</v>
      </c>
    </row>
    <row r="21" spans="1:24" x14ac:dyDescent="0.25">
      <c r="A21" s="2" t="s">
        <v>3</v>
      </c>
      <c r="B21" s="2" t="s">
        <v>25</v>
      </c>
      <c r="C21" s="71">
        <v>390</v>
      </c>
      <c r="D21" s="71">
        <f t="shared" si="0"/>
        <v>292.5</v>
      </c>
      <c r="E21" s="71">
        <v>530</v>
      </c>
      <c r="F21" s="71">
        <f t="shared" si="1"/>
        <v>397.5</v>
      </c>
      <c r="G21" s="39">
        <v>330</v>
      </c>
      <c r="H21" s="40">
        <f t="shared" si="2"/>
        <v>1.1282051282051282</v>
      </c>
      <c r="I21" s="39">
        <v>321</v>
      </c>
      <c r="J21" s="40">
        <f t="shared" si="3"/>
        <v>1.0974358974358975</v>
      </c>
      <c r="K21" s="39">
        <v>273</v>
      </c>
      <c r="L21" s="40">
        <f t="shared" si="4"/>
        <v>0.68679245283018864</v>
      </c>
      <c r="M21" s="39">
        <v>281</v>
      </c>
      <c r="N21" s="40">
        <f t="shared" si="5"/>
        <v>0.96068376068376071</v>
      </c>
      <c r="O21" s="39">
        <v>252</v>
      </c>
      <c r="P21" s="40">
        <f t="shared" si="6"/>
        <v>0.63396226415094337</v>
      </c>
      <c r="Q21" s="39">
        <v>286</v>
      </c>
      <c r="R21" s="40">
        <f t="shared" si="7"/>
        <v>0.97777777777777775</v>
      </c>
      <c r="S21" s="39">
        <v>258</v>
      </c>
      <c r="T21" s="40">
        <f t="shared" si="8"/>
        <v>0.64905660377358487</v>
      </c>
      <c r="U21" s="39">
        <v>270</v>
      </c>
      <c r="V21" s="40">
        <f t="shared" si="9"/>
        <v>0.92307692307692313</v>
      </c>
      <c r="W21" s="39">
        <v>283</v>
      </c>
      <c r="X21" s="40">
        <f t="shared" si="10"/>
        <v>0.71194968553459115</v>
      </c>
    </row>
    <row r="22" spans="1:24" x14ac:dyDescent="0.25">
      <c r="A22" s="2" t="s">
        <v>2</v>
      </c>
      <c r="B22" s="2" t="s">
        <v>26</v>
      </c>
      <c r="C22" s="71">
        <v>178</v>
      </c>
      <c r="D22" s="71">
        <f t="shared" si="0"/>
        <v>133.5</v>
      </c>
      <c r="E22" s="71">
        <v>174</v>
      </c>
      <c r="F22" s="71">
        <f t="shared" si="1"/>
        <v>130.5</v>
      </c>
      <c r="G22" s="39">
        <v>92</v>
      </c>
      <c r="H22" s="40">
        <f t="shared" si="2"/>
        <v>0.68913857677902624</v>
      </c>
      <c r="I22" s="39">
        <v>72</v>
      </c>
      <c r="J22" s="40">
        <f t="shared" si="3"/>
        <v>0.5393258426966292</v>
      </c>
      <c r="K22" s="39">
        <v>108</v>
      </c>
      <c r="L22" s="40">
        <f t="shared" si="4"/>
        <v>0.82758620689655171</v>
      </c>
      <c r="M22" s="39">
        <v>80</v>
      </c>
      <c r="N22" s="40">
        <f t="shared" si="5"/>
        <v>0.59925093632958804</v>
      </c>
      <c r="O22" s="39">
        <v>101</v>
      </c>
      <c r="P22" s="40">
        <f t="shared" si="6"/>
        <v>0.77394636015325668</v>
      </c>
      <c r="Q22" s="39">
        <v>98</v>
      </c>
      <c r="R22" s="40">
        <f t="shared" si="7"/>
        <v>0.73408239700374533</v>
      </c>
      <c r="S22" s="39">
        <v>95</v>
      </c>
      <c r="T22" s="40">
        <f t="shared" si="8"/>
        <v>0.72796934865900387</v>
      </c>
      <c r="U22" s="39">
        <v>98</v>
      </c>
      <c r="V22" s="40">
        <f t="shared" si="9"/>
        <v>0.73408239700374533</v>
      </c>
      <c r="W22" s="39">
        <v>107</v>
      </c>
      <c r="X22" s="40">
        <f t="shared" si="10"/>
        <v>0.81992337164750961</v>
      </c>
    </row>
    <row r="23" spans="1:24" x14ac:dyDescent="0.25">
      <c r="A23" s="2" t="s">
        <v>5</v>
      </c>
      <c r="B23" s="2" t="s">
        <v>27</v>
      </c>
      <c r="C23" s="71">
        <v>59</v>
      </c>
      <c r="D23" s="71">
        <f t="shared" si="0"/>
        <v>44.25</v>
      </c>
      <c r="E23" s="71">
        <v>63</v>
      </c>
      <c r="F23" s="71">
        <f t="shared" si="1"/>
        <v>47.25</v>
      </c>
      <c r="G23" s="39">
        <v>50</v>
      </c>
      <c r="H23" s="40">
        <f t="shared" si="2"/>
        <v>1.1299435028248588</v>
      </c>
      <c r="I23" s="39">
        <v>50</v>
      </c>
      <c r="J23" s="40">
        <f t="shared" si="3"/>
        <v>1.1299435028248588</v>
      </c>
      <c r="K23" s="39">
        <v>41</v>
      </c>
      <c r="L23" s="40">
        <f t="shared" si="4"/>
        <v>0.86772486772486768</v>
      </c>
      <c r="M23" s="39">
        <v>45</v>
      </c>
      <c r="N23" s="40">
        <f t="shared" si="5"/>
        <v>1.0169491525423728</v>
      </c>
      <c r="O23" s="39">
        <v>34</v>
      </c>
      <c r="P23" s="40">
        <f t="shared" si="6"/>
        <v>0.71957671957671954</v>
      </c>
      <c r="Q23" s="39">
        <v>46</v>
      </c>
      <c r="R23" s="40">
        <f t="shared" si="7"/>
        <v>1.03954802259887</v>
      </c>
      <c r="S23" s="39">
        <v>37</v>
      </c>
      <c r="T23" s="40">
        <f t="shared" si="8"/>
        <v>0.78306878306878303</v>
      </c>
      <c r="U23" s="39">
        <v>44</v>
      </c>
      <c r="V23" s="40">
        <f t="shared" si="9"/>
        <v>0.99435028248587576</v>
      </c>
      <c r="W23" s="39">
        <v>37</v>
      </c>
      <c r="X23" s="40">
        <f t="shared" si="10"/>
        <v>0.78306878306878303</v>
      </c>
    </row>
    <row r="24" spans="1:24" x14ac:dyDescent="0.25">
      <c r="A24" s="2" t="s">
        <v>2</v>
      </c>
      <c r="B24" s="2" t="s">
        <v>28</v>
      </c>
      <c r="C24" s="71">
        <v>443</v>
      </c>
      <c r="D24" s="71">
        <f t="shared" si="0"/>
        <v>332.25</v>
      </c>
      <c r="E24" s="71">
        <v>440</v>
      </c>
      <c r="F24" s="71">
        <f t="shared" si="1"/>
        <v>330</v>
      </c>
      <c r="G24" s="39">
        <v>311</v>
      </c>
      <c r="H24" s="40">
        <f t="shared" si="2"/>
        <v>0.93604213694507143</v>
      </c>
      <c r="I24" s="39">
        <v>279</v>
      </c>
      <c r="J24" s="40">
        <f t="shared" si="3"/>
        <v>0.83972911963882624</v>
      </c>
      <c r="K24" s="39">
        <v>324</v>
      </c>
      <c r="L24" s="40">
        <f t="shared" si="4"/>
        <v>0.98181818181818181</v>
      </c>
      <c r="M24" s="39">
        <v>286</v>
      </c>
      <c r="N24" s="40">
        <f t="shared" si="5"/>
        <v>0.86079759217456731</v>
      </c>
      <c r="O24" s="39">
        <v>320</v>
      </c>
      <c r="P24" s="40">
        <f t="shared" si="6"/>
        <v>0.96969696969696972</v>
      </c>
      <c r="Q24" s="39">
        <v>293</v>
      </c>
      <c r="R24" s="40">
        <f t="shared" si="7"/>
        <v>0.88186606471030848</v>
      </c>
      <c r="S24" s="39">
        <v>333</v>
      </c>
      <c r="T24" s="40">
        <f t="shared" si="8"/>
        <v>1.009090909090909</v>
      </c>
      <c r="U24" s="39">
        <v>280</v>
      </c>
      <c r="V24" s="40">
        <f t="shared" si="9"/>
        <v>0.84273890142964636</v>
      </c>
      <c r="W24" s="39">
        <v>322</v>
      </c>
      <c r="X24" s="40">
        <f t="shared" si="10"/>
        <v>0.97575757575757571</v>
      </c>
    </row>
    <row r="25" spans="1:24" x14ac:dyDescent="0.25">
      <c r="A25" s="2" t="s">
        <v>5</v>
      </c>
      <c r="B25" s="2" t="s">
        <v>29</v>
      </c>
      <c r="C25" s="71">
        <v>86</v>
      </c>
      <c r="D25" s="71">
        <f t="shared" si="0"/>
        <v>64.5</v>
      </c>
      <c r="E25" s="71">
        <v>102</v>
      </c>
      <c r="F25" s="71">
        <f t="shared" si="1"/>
        <v>76.5</v>
      </c>
      <c r="G25" s="39">
        <v>58</v>
      </c>
      <c r="H25" s="40">
        <f t="shared" si="2"/>
        <v>0.89922480620155043</v>
      </c>
      <c r="I25" s="39">
        <v>48</v>
      </c>
      <c r="J25" s="40">
        <f t="shared" si="3"/>
        <v>0.7441860465116279</v>
      </c>
      <c r="K25" s="39">
        <v>57</v>
      </c>
      <c r="L25" s="40">
        <f t="shared" si="4"/>
        <v>0.74509803921568629</v>
      </c>
      <c r="M25" s="39">
        <v>43</v>
      </c>
      <c r="N25" s="40">
        <f t="shared" si="5"/>
        <v>0.66666666666666663</v>
      </c>
      <c r="O25" s="39">
        <v>52</v>
      </c>
      <c r="P25" s="40">
        <f t="shared" si="6"/>
        <v>0.6797385620915033</v>
      </c>
      <c r="Q25" s="39">
        <v>51</v>
      </c>
      <c r="R25" s="40">
        <f t="shared" si="7"/>
        <v>0.79069767441860461</v>
      </c>
      <c r="S25" s="39">
        <v>53</v>
      </c>
      <c r="T25" s="40">
        <f t="shared" si="8"/>
        <v>0.69281045751633985</v>
      </c>
      <c r="U25" s="39">
        <v>45</v>
      </c>
      <c r="V25" s="40">
        <f t="shared" si="9"/>
        <v>0.69767441860465118</v>
      </c>
      <c r="W25" s="39">
        <v>56</v>
      </c>
      <c r="X25" s="40">
        <f t="shared" si="10"/>
        <v>0.73202614379084963</v>
      </c>
    </row>
    <row r="26" spans="1:24" x14ac:dyDescent="0.25">
      <c r="A26" s="2" t="s">
        <v>3</v>
      </c>
      <c r="B26" s="2" t="s">
        <v>30</v>
      </c>
      <c r="C26" s="71">
        <v>259</v>
      </c>
      <c r="D26" s="71">
        <f t="shared" si="0"/>
        <v>194.25</v>
      </c>
      <c r="E26" s="71">
        <v>321</v>
      </c>
      <c r="F26" s="71">
        <f t="shared" si="1"/>
        <v>240.75</v>
      </c>
      <c r="G26" s="39">
        <v>176</v>
      </c>
      <c r="H26" s="40">
        <f t="shared" si="2"/>
        <v>0.90604890604890609</v>
      </c>
      <c r="I26" s="39">
        <v>164</v>
      </c>
      <c r="J26" s="40">
        <f t="shared" si="3"/>
        <v>0.84427284427284432</v>
      </c>
      <c r="K26" s="39">
        <v>186</v>
      </c>
      <c r="L26" s="40">
        <f t="shared" si="4"/>
        <v>0.77258566978193144</v>
      </c>
      <c r="M26" s="39">
        <v>153</v>
      </c>
      <c r="N26" s="40">
        <f t="shared" si="5"/>
        <v>0.78764478764478763</v>
      </c>
      <c r="O26" s="39">
        <v>186</v>
      </c>
      <c r="P26" s="40">
        <f t="shared" si="6"/>
        <v>0.77258566978193144</v>
      </c>
      <c r="Q26" s="39">
        <v>161</v>
      </c>
      <c r="R26" s="40">
        <f t="shared" si="7"/>
        <v>0.8288288288288288</v>
      </c>
      <c r="S26" s="39">
        <v>189</v>
      </c>
      <c r="T26" s="40">
        <f t="shared" si="8"/>
        <v>0.78504672897196259</v>
      </c>
      <c r="U26" s="39">
        <v>159</v>
      </c>
      <c r="V26" s="40">
        <f t="shared" si="9"/>
        <v>0.81853281853281856</v>
      </c>
      <c r="W26" s="39">
        <v>193</v>
      </c>
      <c r="X26" s="40">
        <f t="shared" si="10"/>
        <v>0.80166147455867087</v>
      </c>
    </row>
    <row r="27" spans="1:24" x14ac:dyDescent="0.25">
      <c r="A27" s="2" t="s">
        <v>2</v>
      </c>
      <c r="B27" s="2" t="s">
        <v>31</v>
      </c>
      <c r="C27" s="71">
        <v>271</v>
      </c>
      <c r="D27" s="71">
        <f t="shared" si="0"/>
        <v>203.25</v>
      </c>
      <c r="E27" s="71">
        <v>322</v>
      </c>
      <c r="F27" s="71">
        <f t="shared" si="1"/>
        <v>241.5</v>
      </c>
      <c r="G27" s="39">
        <v>152</v>
      </c>
      <c r="H27" s="40">
        <f t="shared" si="2"/>
        <v>0.74784747847478472</v>
      </c>
      <c r="I27" s="39">
        <v>149</v>
      </c>
      <c r="J27" s="40">
        <f t="shared" si="3"/>
        <v>0.73308733087330868</v>
      </c>
      <c r="K27" s="39">
        <v>142</v>
      </c>
      <c r="L27" s="40">
        <f t="shared" si="4"/>
        <v>0.587991718426501</v>
      </c>
      <c r="M27" s="39">
        <v>143</v>
      </c>
      <c r="N27" s="40">
        <f t="shared" si="5"/>
        <v>0.70356703567035672</v>
      </c>
      <c r="O27" s="39">
        <v>127</v>
      </c>
      <c r="P27" s="40">
        <f t="shared" si="6"/>
        <v>0.52587991718426497</v>
      </c>
      <c r="Q27" s="39">
        <v>138</v>
      </c>
      <c r="R27" s="40">
        <f t="shared" si="7"/>
        <v>0.6789667896678967</v>
      </c>
      <c r="S27" s="39">
        <v>135</v>
      </c>
      <c r="T27" s="40">
        <f t="shared" si="8"/>
        <v>0.55900621118012417</v>
      </c>
      <c r="U27" s="39">
        <v>131</v>
      </c>
      <c r="V27" s="40">
        <f t="shared" si="9"/>
        <v>0.64452644526445269</v>
      </c>
      <c r="W27" s="39">
        <v>146</v>
      </c>
      <c r="X27" s="40">
        <f t="shared" si="10"/>
        <v>0.6045548654244306</v>
      </c>
    </row>
    <row r="28" spans="1:24" x14ac:dyDescent="0.25">
      <c r="A28" s="2" t="s">
        <v>4</v>
      </c>
      <c r="B28" s="2" t="s">
        <v>32</v>
      </c>
      <c r="C28" s="71">
        <v>128</v>
      </c>
      <c r="D28" s="71">
        <f t="shared" si="0"/>
        <v>96</v>
      </c>
      <c r="E28" s="71">
        <v>184</v>
      </c>
      <c r="F28" s="71">
        <f t="shared" si="1"/>
        <v>138</v>
      </c>
      <c r="G28" s="39">
        <v>115</v>
      </c>
      <c r="H28" s="40">
        <f t="shared" si="2"/>
        <v>1.1979166666666667</v>
      </c>
      <c r="I28" s="39">
        <v>109</v>
      </c>
      <c r="J28" s="40">
        <f t="shared" si="3"/>
        <v>1.1354166666666667</v>
      </c>
      <c r="K28" s="39">
        <v>98</v>
      </c>
      <c r="L28" s="40">
        <f t="shared" si="4"/>
        <v>0.71014492753623193</v>
      </c>
      <c r="M28" s="39">
        <v>106</v>
      </c>
      <c r="N28" s="40">
        <f t="shared" si="5"/>
        <v>1.1041666666666667</v>
      </c>
      <c r="O28" s="39">
        <v>94</v>
      </c>
      <c r="P28" s="40">
        <f t="shared" si="6"/>
        <v>0.6811594202898551</v>
      </c>
      <c r="Q28" s="39">
        <v>110</v>
      </c>
      <c r="R28" s="40">
        <f t="shared" si="7"/>
        <v>1.1458333333333333</v>
      </c>
      <c r="S28" s="39">
        <v>100</v>
      </c>
      <c r="T28" s="40">
        <f t="shared" si="8"/>
        <v>0.72463768115942029</v>
      </c>
      <c r="U28" s="39">
        <v>103</v>
      </c>
      <c r="V28" s="40">
        <f t="shared" si="9"/>
        <v>1.0729166666666667</v>
      </c>
      <c r="W28" s="39">
        <v>100</v>
      </c>
      <c r="X28" s="40">
        <f t="shared" si="10"/>
        <v>0.72463768115942029</v>
      </c>
    </row>
    <row r="29" spans="1:24" x14ac:dyDescent="0.25">
      <c r="A29" s="2" t="s">
        <v>5</v>
      </c>
      <c r="B29" s="2" t="s">
        <v>33</v>
      </c>
      <c r="C29" s="71">
        <v>429</v>
      </c>
      <c r="D29" s="71">
        <f t="shared" si="0"/>
        <v>321.75</v>
      </c>
      <c r="E29" s="71">
        <v>427</v>
      </c>
      <c r="F29" s="71">
        <f t="shared" si="1"/>
        <v>320.25</v>
      </c>
      <c r="G29" s="39">
        <v>270</v>
      </c>
      <c r="H29" s="40">
        <f t="shared" si="2"/>
        <v>0.83916083916083917</v>
      </c>
      <c r="I29" s="39">
        <v>269</v>
      </c>
      <c r="J29" s="40">
        <f t="shared" si="3"/>
        <v>0.83605283605283609</v>
      </c>
      <c r="K29" s="39">
        <v>232</v>
      </c>
      <c r="L29" s="40">
        <f t="shared" si="4"/>
        <v>0.72443403590944577</v>
      </c>
      <c r="M29" s="39">
        <v>240</v>
      </c>
      <c r="N29" s="40">
        <f t="shared" si="5"/>
        <v>0.74592074592074598</v>
      </c>
      <c r="O29" s="39">
        <v>168</v>
      </c>
      <c r="P29" s="40">
        <f t="shared" si="6"/>
        <v>0.52459016393442626</v>
      </c>
      <c r="Q29" s="39">
        <v>235</v>
      </c>
      <c r="R29" s="40">
        <f t="shared" si="7"/>
        <v>0.73038073038073037</v>
      </c>
      <c r="S29" s="39">
        <v>163</v>
      </c>
      <c r="T29" s="40">
        <f t="shared" si="8"/>
        <v>0.50897736143637784</v>
      </c>
      <c r="U29" s="39">
        <v>239</v>
      </c>
      <c r="V29" s="40">
        <f t="shared" si="9"/>
        <v>0.74281274281274279</v>
      </c>
      <c r="W29" s="39">
        <v>227</v>
      </c>
      <c r="X29" s="40">
        <f t="shared" si="10"/>
        <v>0.70882123341139736</v>
      </c>
    </row>
    <row r="30" spans="1:24" x14ac:dyDescent="0.25">
      <c r="A30" s="2" t="s">
        <v>2</v>
      </c>
      <c r="B30" s="2" t="s">
        <v>34</v>
      </c>
      <c r="C30" s="71">
        <v>1820</v>
      </c>
      <c r="D30" s="71">
        <f t="shared" si="0"/>
        <v>1365</v>
      </c>
      <c r="E30" s="71">
        <v>1788</v>
      </c>
      <c r="F30" s="71">
        <f t="shared" si="1"/>
        <v>1341</v>
      </c>
      <c r="G30" s="39">
        <v>1137</v>
      </c>
      <c r="H30" s="40">
        <f t="shared" si="2"/>
        <v>0.83296703296703301</v>
      </c>
      <c r="I30" s="39">
        <v>1037</v>
      </c>
      <c r="J30" s="40">
        <f t="shared" si="3"/>
        <v>0.75970695970695967</v>
      </c>
      <c r="K30" s="39">
        <v>932</v>
      </c>
      <c r="L30" s="40">
        <f t="shared" si="4"/>
        <v>0.69500372856077552</v>
      </c>
      <c r="M30" s="39">
        <v>968</v>
      </c>
      <c r="N30" s="40">
        <f t="shared" si="5"/>
        <v>0.70915750915750919</v>
      </c>
      <c r="O30" s="39">
        <v>864</v>
      </c>
      <c r="P30" s="40">
        <f t="shared" si="6"/>
        <v>0.64429530201342278</v>
      </c>
      <c r="Q30" s="39">
        <v>1037</v>
      </c>
      <c r="R30" s="40">
        <f t="shared" si="7"/>
        <v>0.75970695970695967</v>
      </c>
      <c r="S30" s="39">
        <v>995</v>
      </c>
      <c r="T30" s="40">
        <f t="shared" si="8"/>
        <v>0.74198359433258765</v>
      </c>
      <c r="U30" s="39">
        <v>979</v>
      </c>
      <c r="V30" s="40">
        <f t="shared" si="9"/>
        <v>0.71721611721611722</v>
      </c>
      <c r="W30" s="39">
        <v>1037</v>
      </c>
      <c r="X30" s="40">
        <f t="shared" si="10"/>
        <v>0.77330350484712895</v>
      </c>
    </row>
    <row r="31" spans="1:24" x14ac:dyDescent="0.25">
      <c r="A31" s="2" t="s">
        <v>2</v>
      </c>
      <c r="B31" s="2" t="s">
        <v>35</v>
      </c>
      <c r="C31" s="71">
        <v>368</v>
      </c>
      <c r="D31" s="71">
        <f t="shared" si="0"/>
        <v>276</v>
      </c>
      <c r="E31" s="71">
        <v>409</v>
      </c>
      <c r="F31" s="71">
        <f t="shared" si="1"/>
        <v>306.75</v>
      </c>
      <c r="G31" s="39">
        <v>293</v>
      </c>
      <c r="H31" s="40">
        <f t="shared" si="2"/>
        <v>1.0615942028985508</v>
      </c>
      <c r="I31" s="39">
        <v>247</v>
      </c>
      <c r="J31" s="40">
        <f t="shared" si="3"/>
        <v>0.89492753623188404</v>
      </c>
      <c r="K31" s="39">
        <v>252</v>
      </c>
      <c r="L31" s="40">
        <f t="shared" si="4"/>
        <v>0.82151589242053791</v>
      </c>
      <c r="M31" s="39">
        <v>269</v>
      </c>
      <c r="N31" s="40">
        <f t="shared" si="5"/>
        <v>0.97463768115942029</v>
      </c>
      <c r="O31" s="39">
        <v>226</v>
      </c>
      <c r="P31" s="40">
        <f t="shared" si="6"/>
        <v>0.73675631621841886</v>
      </c>
      <c r="Q31" s="39">
        <v>270</v>
      </c>
      <c r="R31" s="40">
        <f t="shared" si="7"/>
        <v>0.97826086956521741</v>
      </c>
      <c r="S31" s="39">
        <v>221</v>
      </c>
      <c r="T31" s="40">
        <f t="shared" si="8"/>
        <v>0.7204563977180114</v>
      </c>
      <c r="U31" s="39">
        <v>276</v>
      </c>
      <c r="V31" s="40">
        <f t="shared" si="9"/>
        <v>1</v>
      </c>
      <c r="W31" s="39">
        <v>246</v>
      </c>
      <c r="X31" s="40">
        <f t="shared" si="10"/>
        <v>0.80195599022004893</v>
      </c>
    </row>
    <row r="32" spans="1:24" x14ac:dyDescent="0.25">
      <c r="A32" s="2" t="s">
        <v>2</v>
      </c>
      <c r="B32" s="2" t="s">
        <v>36</v>
      </c>
      <c r="C32" s="71">
        <v>147</v>
      </c>
      <c r="D32" s="71">
        <f t="shared" si="0"/>
        <v>110.25</v>
      </c>
      <c r="E32" s="71">
        <v>161</v>
      </c>
      <c r="F32" s="71">
        <f t="shared" si="1"/>
        <v>120.75</v>
      </c>
      <c r="G32" s="39">
        <v>104</v>
      </c>
      <c r="H32" s="40">
        <f t="shared" si="2"/>
        <v>0.94331065759637189</v>
      </c>
      <c r="I32" s="39">
        <v>103</v>
      </c>
      <c r="J32" s="40">
        <f t="shared" si="3"/>
        <v>0.93424036281179135</v>
      </c>
      <c r="K32" s="39">
        <v>109</v>
      </c>
      <c r="L32" s="40">
        <f t="shared" si="4"/>
        <v>0.90269151138716353</v>
      </c>
      <c r="M32" s="39">
        <v>96</v>
      </c>
      <c r="N32" s="40">
        <f t="shared" si="5"/>
        <v>0.87074829931972786</v>
      </c>
      <c r="O32" s="39">
        <v>101</v>
      </c>
      <c r="P32" s="40">
        <f t="shared" si="6"/>
        <v>0.83643892339544512</v>
      </c>
      <c r="Q32" s="39">
        <v>99</v>
      </c>
      <c r="R32" s="40">
        <f t="shared" si="7"/>
        <v>0.89795918367346939</v>
      </c>
      <c r="S32" s="39">
        <v>107</v>
      </c>
      <c r="T32" s="40">
        <f t="shared" si="8"/>
        <v>0.88612836438923392</v>
      </c>
      <c r="U32" s="39">
        <v>101</v>
      </c>
      <c r="V32" s="40">
        <f t="shared" si="9"/>
        <v>0.91609977324263037</v>
      </c>
      <c r="W32" s="39">
        <v>113</v>
      </c>
      <c r="X32" s="40">
        <f t="shared" si="10"/>
        <v>0.93581780538302273</v>
      </c>
    </row>
    <row r="33" spans="1:24" x14ac:dyDescent="0.25">
      <c r="A33" s="2" t="s">
        <v>5</v>
      </c>
      <c r="B33" s="2" t="s">
        <v>37</v>
      </c>
      <c r="C33" s="71">
        <v>130</v>
      </c>
      <c r="D33" s="71">
        <f t="shared" si="0"/>
        <v>97.5</v>
      </c>
      <c r="E33" s="71">
        <v>150</v>
      </c>
      <c r="F33" s="71">
        <f t="shared" si="1"/>
        <v>112.5</v>
      </c>
      <c r="G33" s="39">
        <v>86</v>
      </c>
      <c r="H33" s="40">
        <f t="shared" si="2"/>
        <v>0.88205128205128203</v>
      </c>
      <c r="I33" s="39">
        <v>73</v>
      </c>
      <c r="J33" s="40">
        <f t="shared" si="3"/>
        <v>0.74871794871794872</v>
      </c>
      <c r="K33" s="39">
        <v>99</v>
      </c>
      <c r="L33" s="40">
        <f t="shared" si="4"/>
        <v>0.88</v>
      </c>
      <c r="M33" s="39">
        <v>87</v>
      </c>
      <c r="N33" s="40">
        <f t="shared" si="5"/>
        <v>0.89230769230769236</v>
      </c>
      <c r="O33" s="39">
        <v>95</v>
      </c>
      <c r="P33" s="40">
        <f t="shared" si="6"/>
        <v>0.84444444444444444</v>
      </c>
      <c r="Q33" s="39">
        <v>95</v>
      </c>
      <c r="R33" s="40">
        <f t="shared" si="7"/>
        <v>0.97435897435897434</v>
      </c>
      <c r="S33" s="39">
        <v>85</v>
      </c>
      <c r="T33" s="40">
        <f t="shared" si="8"/>
        <v>0.75555555555555554</v>
      </c>
      <c r="U33" s="39">
        <v>80</v>
      </c>
      <c r="V33" s="40">
        <f t="shared" si="9"/>
        <v>0.82051282051282048</v>
      </c>
      <c r="W33" s="39">
        <v>107</v>
      </c>
      <c r="X33" s="40">
        <f t="shared" si="10"/>
        <v>0.95111111111111113</v>
      </c>
    </row>
    <row r="34" spans="1:24" x14ac:dyDescent="0.25">
      <c r="A34" s="2" t="s">
        <v>5</v>
      </c>
      <c r="B34" s="2" t="s">
        <v>38</v>
      </c>
      <c r="C34" s="71">
        <v>118</v>
      </c>
      <c r="D34" s="71">
        <f t="shared" si="0"/>
        <v>88.5</v>
      </c>
      <c r="E34" s="71">
        <v>150</v>
      </c>
      <c r="F34" s="71">
        <f t="shared" si="1"/>
        <v>112.5</v>
      </c>
      <c r="G34" s="39">
        <v>95</v>
      </c>
      <c r="H34" s="40">
        <f t="shared" si="2"/>
        <v>1.0734463276836159</v>
      </c>
      <c r="I34" s="39">
        <v>94</v>
      </c>
      <c r="J34" s="40">
        <f t="shared" si="3"/>
        <v>1.0621468926553672</v>
      </c>
      <c r="K34" s="39">
        <v>92</v>
      </c>
      <c r="L34" s="40">
        <f t="shared" si="4"/>
        <v>0.81777777777777783</v>
      </c>
      <c r="M34" s="39">
        <v>101</v>
      </c>
      <c r="N34" s="40">
        <f t="shared" si="5"/>
        <v>1.1412429378531073</v>
      </c>
      <c r="O34" s="39">
        <v>89</v>
      </c>
      <c r="P34" s="40">
        <f t="shared" si="6"/>
        <v>0.7911111111111111</v>
      </c>
      <c r="Q34" s="39">
        <v>98</v>
      </c>
      <c r="R34" s="40">
        <f t="shared" si="7"/>
        <v>1.1073446327683616</v>
      </c>
      <c r="S34" s="39">
        <v>89</v>
      </c>
      <c r="T34" s="40">
        <f t="shared" si="8"/>
        <v>0.7911111111111111</v>
      </c>
      <c r="U34" s="39">
        <v>106</v>
      </c>
      <c r="V34" s="40">
        <f t="shared" si="9"/>
        <v>1.1977401129943503</v>
      </c>
      <c r="W34" s="39">
        <v>86</v>
      </c>
      <c r="X34" s="40">
        <f t="shared" si="10"/>
        <v>0.76444444444444448</v>
      </c>
    </row>
    <row r="35" spans="1:24" x14ac:dyDescent="0.25">
      <c r="A35" s="2" t="s">
        <v>5</v>
      </c>
      <c r="B35" s="2" t="s">
        <v>39</v>
      </c>
      <c r="C35" s="71">
        <v>179</v>
      </c>
      <c r="D35" s="71">
        <f t="shared" si="0"/>
        <v>134.25</v>
      </c>
      <c r="E35" s="71">
        <v>210</v>
      </c>
      <c r="F35" s="71">
        <f t="shared" si="1"/>
        <v>157.5</v>
      </c>
      <c r="G35" s="39">
        <v>130</v>
      </c>
      <c r="H35" s="40">
        <f t="shared" si="2"/>
        <v>0.96834264432029793</v>
      </c>
      <c r="I35" s="39">
        <v>114</v>
      </c>
      <c r="J35" s="40">
        <f t="shared" si="3"/>
        <v>0.84916201117318435</v>
      </c>
      <c r="K35" s="39">
        <v>147</v>
      </c>
      <c r="L35" s="40">
        <f t="shared" si="4"/>
        <v>0.93333333333333335</v>
      </c>
      <c r="M35" s="39">
        <v>124</v>
      </c>
      <c r="N35" s="40">
        <f t="shared" si="5"/>
        <v>0.92364990689013038</v>
      </c>
      <c r="O35" s="39">
        <v>124</v>
      </c>
      <c r="P35" s="40">
        <f t="shared" si="6"/>
        <v>0.78730158730158728</v>
      </c>
      <c r="Q35" s="39">
        <v>141</v>
      </c>
      <c r="R35" s="40">
        <f t="shared" si="7"/>
        <v>1.0502793296089385</v>
      </c>
      <c r="S35" s="39">
        <v>138</v>
      </c>
      <c r="T35" s="40">
        <f t="shared" si="8"/>
        <v>0.87619047619047619</v>
      </c>
      <c r="U35" s="39">
        <v>147</v>
      </c>
      <c r="V35" s="40">
        <f t="shared" si="9"/>
        <v>1.0949720670391061</v>
      </c>
      <c r="W35" s="39">
        <v>141</v>
      </c>
      <c r="X35" s="40">
        <f t="shared" si="10"/>
        <v>0.89523809523809528</v>
      </c>
    </row>
    <row r="36" spans="1:24" x14ac:dyDescent="0.25">
      <c r="A36" s="2" t="s">
        <v>2</v>
      </c>
      <c r="B36" s="2" t="s">
        <v>40</v>
      </c>
      <c r="C36" s="71">
        <v>142</v>
      </c>
      <c r="D36" s="71">
        <f t="shared" si="0"/>
        <v>106.5</v>
      </c>
      <c r="E36" s="71">
        <v>149</v>
      </c>
      <c r="F36" s="71">
        <f t="shared" si="1"/>
        <v>111.75</v>
      </c>
      <c r="G36" s="39">
        <v>92</v>
      </c>
      <c r="H36" s="40">
        <f t="shared" si="2"/>
        <v>0.863849765258216</v>
      </c>
      <c r="I36" s="39">
        <v>91</v>
      </c>
      <c r="J36" s="40">
        <f t="shared" si="3"/>
        <v>0.85446009389671362</v>
      </c>
      <c r="K36" s="39">
        <v>101</v>
      </c>
      <c r="L36" s="40">
        <f t="shared" si="4"/>
        <v>0.90380313199105144</v>
      </c>
      <c r="M36" s="39">
        <v>87</v>
      </c>
      <c r="N36" s="40">
        <f t="shared" si="5"/>
        <v>0.81690140845070425</v>
      </c>
      <c r="O36" s="39">
        <v>99</v>
      </c>
      <c r="P36" s="40">
        <f t="shared" si="6"/>
        <v>0.88590604026845643</v>
      </c>
      <c r="Q36" s="39">
        <v>91</v>
      </c>
      <c r="R36" s="40">
        <f t="shared" si="7"/>
        <v>0.85446009389671362</v>
      </c>
      <c r="S36" s="39">
        <v>101</v>
      </c>
      <c r="T36" s="40">
        <f t="shared" si="8"/>
        <v>0.90380313199105144</v>
      </c>
      <c r="U36" s="39">
        <v>95</v>
      </c>
      <c r="V36" s="40">
        <f t="shared" si="9"/>
        <v>0.892018779342723</v>
      </c>
      <c r="W36" s="39">
        <v>108</v>
      </c>
      <c r="X36" s="40">
        <f t="shared" si="10"/>
        <v>0.96644295302013428</v>
      </c>
    </row>
    <row r="37" spans="1:24" x14ac:dyDescent="0.25">
      <c r="A37" s="2" t="s">
        <v>5</v>
      </c>
      <c r="B37" s="2" t="s">
        <v>41</v>
      </c>
      <c r="C37" s="71">
        <v>556</v>
      </c>
      <c r="D37" s="71">
        <f t="shared" si="0"/>
        <v>417</v>
      </c>
      <c r="E37" s="71">
        <v>539</v>
      </c>
      <c r="F37" s="71">
        <f t="shared" si="1"/>
        <v>404.25</v>
      </c>
      <c r="G37" s="39">
        <v>368</v>
      </c>
      <c r="H37" s="40">
        <f t="shared" si="2"/>
        <v>0.88249400479616302</v>
      </c>
      <c r="I37" s="39">
        <v>349</v>
      </c>
      <c r="J37" s="40">
        <f t="shared" si="3"/>
        <v>0.83693045563549162</v>
      </c>
      <c r="K37" s="39">
        <v>252</v>
      </c>
      <c r="L37" s="40">
        <f t="shared" si="4"/>
        <v>0.62337662337662336</v>
      </c>
      <c r="M37" s="39">
        <v>330</v>
      </c>
      <c r="N37" s="40">
        <f t="shared" si="5"/>
        <v>0.79136690647482011</v>
      </c>
      <c r="O37" s="39">
        <v>315</v>
      </c>
      <c r="P37" s="40">
        <f t="shared" si="6"/>
        <v>0.77922077922077926</v>
      </c>
      <c r="Q37" s="39">
        <v>311</v>
      </c>
      <c r="R37" s="40">
        <f t="shared" si="7"/>
        <v>0.74580335731414871</v>
      </c>
      <c r="S37" s="39">
        <v>315</v>
      </c>
      <c r="T37" s="40">
        <f t="shared" si="8"/>
        <v>0.77922077922077926</v>
      </c>
      <c r="U37" s="39">
        <v>294</v>
      </c>
      <c r="V37" s="40">
        <f t="shared" si="9"/>
        <v>0.70503597122302153</v>
      </c>
      <c r="W37" s="39">
        <v>311</v>
      </c>
      <c r="X37" s="40">
        <f t="shared" si="10"/>
        <v>0.76932591218305502</v>
      </c>
    </row>
    <row r="38" spans="1:24" x14ac:dyDescent="0.25">
      <c r="A38" s="2" t="s">
        <v>2</v>
      </c>
      <c r="B38" s="2" t="s">
        <v>42</v>
      </c>
      <c r="C38" s="71">
        <v>104</v>
      </c>
      <c r="D38" s="71">
        <f t="shared" si="0"/>
        <v>78</v>
      </c>
      <c r="E38" s="71">
        <v>106</v>
      </c>
      <c r="F38" s="71">
        <f t="shared" si="1"/>
        <v>79.5</v>
      </c>
      <c r="G38" s="39">
        <v>89</v>
      </c>
      <c r="H38" s="40">
        <f t="shared" si="2"/>
        <v>1.141025641025641</v>
      </c>
      <c r="I38" s="39">
        <v>87</v>
      </c>
      <c r="J38" s="40">
        <f t="shared" si="3"/>
        <v>1.1153846153846154</v>
      </c>
      <c r="K38" s="39">
        <v>84</v>
      </c>
      <c r="L38" s="40">
        <f t="shared" si="4"/>
        <v>1.0566037735849056</v>
      </c>
      <c r="M38" s="39">
        <v>78</v>
      </c>
      <c r="N38" s="40">
        <f t="shared" si="5"/>
        <v>1</v>
      </c>
      <c r="O38" s="39">
        <v>84</v>
      </c>
      <c r="P38" s="40">
        <f t="shared" si="6"/>
        <v>1.0566037735849056</v>
      </c>
      <c r="Q38" s="39">
        <v>73</v>
      </c>
      <c r="R38" s="40">
        <f t="shared" si="7"/>
        <v>0.9358974358974359</v>
      </c>
      <c r="S38" s="39">
        <v>79</v>
      </c>
      <c r="T38" s="40">
        <f t="shared" si="8"/>
        <v>0.99371069182389937</v>
      </c>
      <c r="U38" s="39">
        <v>79</v>
      </c>
      <c r="V38" s="40">
        <f t="shared" si="9"/>
        <v>1.0128205128205128</v>
      </c>
      <c r="W38" s="39">
        <v>83</v>
      </c>
      <c r="X38" s="40">
        <f t="shared" si="10"/>
        <v>1.0440251572327044</v>
      </c>
    </row>
    <row r="39" spans="1:24" x14ac:dyDescent="0.25">
      <c r="A39" s="2" t="s">
        <v>5</v>
      </c>
      <c r="B39" s="2" t="s">
        <v>43</v>
      </c>
      <c r="C39" s="71">
        <v>446</v>
      </c>
      <c r="D39" s="71">
        <f t="shared" si="0"/>
        <v>334.5</v>
      </c>
      <c r="E39" s="71">
        <v>448</v>
      </c>
      <c r="F39" s="71">
        <f t="shared" si="1"/>
        <v>336</v>
      </c>
      <c r="G39" s="39">
        <v>272</v>
      </c>
      <c r="H39" s="40">
        <f t="shared" si="2"/>
        <v>0.8131539611360239</v>
      </c>
      <c r="I39" s="39">
        <v>258</v>
      </c>
      <c r="J39" s="40">
        <f t="shared" si="3"/>
        <v>0.77130044843049328</v>
      </c>
      <c r="K39" s="39">
        <v>255</v>
      </c>
      <c r="L39" s="40">
        <f t="shared" si="4"/>
        <v>0.7589285714285714</v>
      </c>
      <c r="M39" s="39">
        <v>259</v>
      </c>
      <c r="N39" s="40">
        <f t="shared" si="5"/>
        <v>0.77428998505231694</v>
      </c>
      <c r="O39" s="39">
        <v>233</v>
      </c>
      <c r="P39" s="40">
        <f t="shared" si="6"/>
        <v>0.69345238095238093</v>
      </c>
      <c r="Q39" s="39">
        <v>264</v>
      </c>
      <c r="R39" s="40">
        <f t="shared" si="7"/>
        <v>0.78923766816143492</v>
      </c>
      <c r="S39" s="39">
        <v>246</v>
      </c>
      <c r="T39" s="40">
        <f t="shared" si="8"/>
        <v>0.7321428571428571</v>
      </c>
      <c r="U39" s="39">
        <v>254</v>
      </c>
      <c r="V39" s="40">
        <f t="shared" si="9"/>
        <v>0.75934230194319885</v>
      </c>
      <c r="W39" s="39">
        <v>249</v>
      </c>
      <c r="X39" s="40">
        <f t="shared" si="10"/>
        <v>0.7410714285714286</v>
      </c>
    </row>
    <row r="40" spans="1:24" x14ac:dyDescent="0.25">
      <c r="A40" s="2" t="s">
        <v>3</v>
      </c>
      <c r="B40" s="2" t="s">
        <v>44</v>
      </c>
      <c r="C40" s="71">
        <v>455</v>
      </c>
      <c r="D40" s="71">
        <f t="shared" si="0"/>
        <v>341.25</v>
      </c>
      <c r="E40" s="71">
        <v>539</v>
      </c>
      <c r="F40" s="71">
        <f t="shared" si="1"/>
        <v>404.25</v>
      </c>
      <c r="G40" s="39">
        <v>368</v>
      </c>
      <c r="H40" s="40">
        <f t="shared" si="2"/>
        <v>1.0783882783882783</v>
      </c>
      <c r="I40" s="39">
        <v>303</v>
      </c>
      <c r="J40" s="40">
        <f t="shared" si="3"/>
        <v>0.88791208791208787</v>
      </c>
      <c r="K40" s="39">
        <v>303</v>
      </c>
      <c r="L40" s="40">
        <f t="shared" si="4"/>
        <v>0.74953617810760664</v>
      </c>
      <c r="M40" s="39">
        <v>326</v>
      </c>
      <c r="N40" s="40">
        <f t="shared" si="5"/>
        <v>0.95531135531135536</v>
      </c>
      <c r="O40" s="39">
        <v>294</v>
      </c>
      <c r="P40" s="40">
        <f t="shared" si="6"/>
        <v>0.72727272727272729</v>
      </c>
      <c r="Q40" s="39">
        <v>309</v>
      </c>
      <c r="R40" s="40">
        <f t="shared" si="7"/>
        <v>0.9054945054945055</v>
      </c>
      <c r="S40" s="39">
        <v>283</v>
      </c>
      <c r="T40" s="40">
        <f t="shared" si="8"/>
        <v>0.70006184291898577</v>
      </c>
      <c r="U40" s="39">
        <v>287</v>
      </c>
      <c r="V40" s="40">
        <f t="shared" si="9"/>
        <v>0.84102564102564104</v>
      </c>
      <c r="W40" s="39">
        <v>297</v>
      </c>
      <c r="X40" s="40">
        <f t="shared" si="10"/>
        <v>0.73469387755102045</v>
      </c>
    </row>
    <row r="41" spans="1:24" x14ac:dyDescent="0.25">
      <c r="A41" s="2" t="s">
        <v>5</v>
      </c>
      <c r="B41" s="2" t="s">
        <v>45</v>
      </c>
      <c r="C41" s="71">
        <v>150</v>
      </c>
      <c r="D41" s="71">
        <f t="shared" si="0"/>
        <v>112.5</v>
      </c>
      <c r="E41" s="71">
        <v>150</v>
      </c>
      <c r="F41" s="71">
        <f t="shared" si="1"/>
        <v>112.5</v>
      </c>
      <c r="G41" s="39">
        <v>106</v>
      </c>
      <c r="H41" s="40">
        <f t="shared" si="2"/>
        <v>0.94222222222222218</v>
      </c>
      <c r="I41" s="39">
        <v>104</v>
      </c>
      <c r="J41" s="40">
        <f t="shared" si="3"/>
        <v>0.9244444444444444</v>
      </c>
      <c r="K41" s="39">
        <v>113</v>
      </c>
      <c r="L41" s="40">
        <f t="shared" si="4"/>
        <v>1.0044444444444445</v>
      </c>
      <c r="M41" s="39">
        <v>105</v>
      </c>
      <c r="N41" s="40">
        <f t="shared" si="5"/>
        <v>0.93333333333333335</v>
      </c>
      <c r="O41" s="39">
        <v>110</v>
      </c>
      <c r="P41" s="40">
        <f t="shared" si="6"/>
        <v>0.97777777777777775</v>
      </c>
      <c r="Q41" s="39">
        <v>105</v>
      </c>
      <c r="R41" s="40">
        <f t="shared" si="7"/>
        <v>0.93333333333333335</v>
      </c>
      <c r="S41" s="39">
        <v>110</v>
      </c>
      <c r="T41" s="40">
        <f t="shared" si="8"/>
        <v>0.97777777777777775</v>
      </c>
      <c r="U41" s="39">
        <v>96</v>
      </c>
      <c r="V41" s="40">
        <f t="shared" si="9"/>
        <v>0.85333333333333339</v>
      </c>
      <c r="W41" s="39">
        <v>105</v>
      </c>
      <c r="X41" s="40">
        <f t="shared" si="10"/>
        <v>0.93333333333333335</v>
      </c>
    </row>
    <row r="42" spans="1:24" x14ac:dyDescent="0.25">
      <c r="A42" s="2" t="s">
        <v>2</v>
      </c>
      <c r="B42" s="2" t="s">
        <v>46</v>
      </c>
      <c r="C42" s="71">
        <v>160</v>
      </c>
      <c r="D42" s="71">
        <f t="shared" si="0"/>
        <v>120</v>
      </c>
      <c r="E42" s="71">
        <v>191</v>
      </c>
      <c r="F42" s="71">
        <f t="shared" si="1"/>
        <v>143.25</v>
      </c>
      <c r="G42" s="39">
        <v>117</v>
      </c>
      <c r="H42" s="40">
        <f t="shared" si="2"/>
        <v>0.97499999999999998</v>
      </c>
      <c r="I42" s="39">
        <v>111</v>
      </c>
      <c r="J42" s="40">
        <f t="shared" si="3"/>
        <v>0.92500000000000004</v>
      </c>
      <c r="K42" s="39">
        <v>86</v>
      </c>
      <c r="L42" s="40">
        <f t="shared" si="4"/>
        <v>0.6003490401396161</v>
      </c>
      <c r="M42" s="39">
        <v>111</v>
      </c>
      <c r="N42" s="40">
        <f t="shared" si="5"/>
        <v>0.92500000000000004</v>
      </c>
      <c r="O42" s="39">
        <v>96</v>
      </c>
      <c r="P42" s="40">
        <f t="shared" si="6"/>
        <v>0.67015706806282727</v>
      </c>
      <c r="Q42" s="39">
        <v>108</v>
      </c>
      <c r="R42" s="40">
        <f t="shared" si="7"/>
        <v>0.9</v>
      </c>
      <c r="S42" s="39">
        <v>98</v>
      </c>
      <c r="T42" s="40">
        <f t="shared" si="8"/>
        <v>0.68411867364746948</v>
      </c>
      <c r="U42" s="39">
        <v>93</v>
      </c>
      <c r="V42" s="40">
        <f t="shared" si="9"/>
        <v>0.77500000000000002</v>
      </c>
      <c r="W42" s="39">
        <v>99</v>
      </c>
      <c r="X42" s="40">
        <f t="shared" si="10"/>
        <v>0.69109947643979053</v>
      </c>
    </row>
    <row r="43" spans="1:24" x14ac:dyDescent="0.25">
      <c r="A43" s="2" t="s">
        <v>2</v>
      </c>
      <c r="B43" s="2" t="s">
        <v>47</v>
      </c>
      <c r="C43" s="71">
        <v>96</v>
      </c>
      <c r="D43" s="71">
        <f t="shared" si="0"/>
        <v>72</v>
      </c>
      <c r="E43" s="71">
        <v>112</v>
      </c>
      <c r="F43" s="71">
        <f t="shared" si="1"/>
        <v>84</v>
      </c>
      <c r="G43" s="39">
        <v>69</v>
      </c>
      <c r="H43" s="40">
        <f t="shared" si="2"/>
        <v>0.95833333333333337</v>
      </c>
      <c r="I43" s="39">
        <v>66</v>
      </c>
      <c r="J43" s="40">
        <f t="shared" si="3"/>
        <v>0.91666666666666663</v>
      </c>
      <c r="K43" s="39">
        <v>87</v>
      </c>
      <c r="L43" s="40">
        <f t="shared" si="4"/>
        <v>1.0357142857142858</v>
      </c>
      <c r="M43" s="39">
        <v>69</v>
      </c>
      <c r="N43" s="40">
        <f t="shared" si="5"/>
        <v>0.95833333333333337</v>
      </c>
      <c r="O43" s="39">
        <v>86</v>
      </c>
      <c r="P43" s="40">
        <f t="shared" si="6"/>
        <v>1.0238095238095237</v>
      </c>
      <c r="Q43" s="39">
        <v>70</v>
      </c>
      <c r="R43" s="40">
        <f t="shared" si="7"/>
        <v>0.97222222222222221</v>
      </c>
      <c r="S43" s="39">
        <v>84</v>
      </c>
      <c r="T43" s="40">
        <f t="shared" si="8"/>
        <v>1</v>
      </c>
      <c r="U43" s="39">
        <v>68</v>
      </c>
      <c r="V43" s="40">
        <f t="shared" si="9"/>
        <v>0.94444444444444442</v>
      </c>
      <c r="W43" s="39">
        <v>84</v>
      </c>
      <c r="X43" s="40">
        <f t="shared" si="10"/>
        <v>1</v>
      </c>
    </row>
    <row r="44" spans="1:24" x14ac:dyDescent="0.25">
      <c r="A44" s="2" t="s">
        <v>4</v>
      </c>
      <c r="B44" s="2" t="s">
        <v>48</v>
      </c>
      <c r="C44" s="71">
        <v>2612</v>
      </c>
      <c r="D44" s="71">
        <f t="shared" si="0"/>
        <v>1959</v>
      </c>
      <c r="E44" s="71">
        <v>2837</v>
      </c>
      <c r="F44" s="71">
        <f t="shared" si="1"/>
        <v>2127.75</v>
      </c>
      <c r="G44" s="39">
        <v>1695</v>
      </c>
      <c r="H44" s="40">
        <f t="shared" si="2"/>
        <v>0.86523736600306278</v>
      </c>
      <c r="I44" s="39">
        <v>1562</v>
      </c>
      <c r="J44" s="40">
        <f t="shared" si="3"/>
        <v>0.79734558448187853</v>
      </c>
      <c r="K44" s="39">
        <v>1473</v>
      </c>
      <c r="L44" s="40">
        <f t="shared" si="4"/>
        <v>0.69228057807543175</v>
      </c>
      <c r="M44" s="39">
        <v>1540</v>
      </c>
      <c r="N44" s="40">
        <f t="shared" si="5"/>
        <v>0.78611536498213375</v>
      </c>
      <c r="O44" s="39">
        <v>1388</v>
      </c>
      <c r="P44" s="40">
        <f t="shared" si="6"/>
        <v>0.65233227587827514</v>
      </c>
      <c r="Q44" s="39">
        <v>1546</v>
      </c>
      <c r="R44" s="40">
        <f t="shared" si="7"/>
        <v>0.78917815211842779</v>
      </c>
      <c r="S44" s="39">
        <v>1449</v>
      </c>
      <c r="T44" s="40">
        <f t="shared" si="8"/>
        <v>0.68100105745505812</v>
      </c>
      <c r="U44" s="39">
        <v>1571</v>
      </c>
      <c r="V44" s="40">
        <f t="shared" si="9"/>
        <v>0.8019397651863196</v>
      </c>
      <c r="W44" s="39">
        <v>1489</v>
      </c>
      <c r="X44" s="40">
        <f t="shared" si="10"/>
        <v>0.69980025848901417</v>
      </c>
    </row>
    <row r="45" spans="1:24" x14ac:dyDescent="0.25">
      <c r="A45" s="2" t="s">
        <v>4</v>
      </c>
      <c r="B45" s="2" t="s">
        <v>49</v>
      </c>
      <c r="C45" s="71">
        <v>174</v>
      </c>
      <c r="D45" s="71">
        <f t="shared" si="0"/>
        <v>130.5</v>
      </c>
      <c r="E45" s="71">
        <v>227</v>
      </c>
      <c r="F45" s="71">
        <f t="shared" si="1"/>
        <v>170.25</v>
      </c>
      <c r="G45" s="39">
        <v>94</v>
      </c>
      <c r="H45" s="40">
        <f t="shared" si="2"/>
        <v>0.72030651340996166</v>
      </c>
      <c r="I45" s="39">
        <v>88</v>
      </c>
      <c r="J45" s="40">
        <f t="shared" si="3"/>
        <v>0.67432950191570884</v>
      </c>
      <c r="K45" s="39">
        <v>106</v>
      </c>
      <c r="L45" s="40">
        <f t="shared" si="4"/>
        <v>0.62261380323054327</v>
      </c>
      <c r="M45" s="39">
        <v>90</v>
      </c>
      <c r="N45" s="40">
        <f t="shared" si="5"/>
        <v>0.68965517241379315</v>
      </c>
      <c r="O45" s="39">
        <v>92</v>
      </c>
      <c r="P45" s="40">
        <f t="shared" si="6"/>
        <v>0.54038179148311305</v>
      </c>
      <c r="Q45" s="39">
        <v>94</v>
      </c>
      <c r="R45" s="40">
        <f t="shared" si="7"/>
        <v>0.72030651340996166</v>
      </c>
      <c r="S45" s="39">
        <v>95</v>
      </c>
      <c r="T45" s="40">
        <f t="shared" si="8"/>
        <v>0.55800293685756241</v>
      </c>
      <c r="U45" s="39">
        <v>90</v>
      </c>
      <c r="V45" s="40">
        <f t="shared" si="9"/>
        <v>0.68965517241379315</v>
      </c>
      <c r="W45" s="39">
        <v>99</v>
      </c>
      <c r="X45" s="40">
        <f t="shared" si="10"/>
        <v>0.58149779735682816</v>
      </c>
    </row>
    <row r="46" spans="1:24" x14ac:dyDescent="0.25">
      <c r="A46" s="2" t="s">
        <v>5</v>
      </c>
      <c r="B46" s="2" t="s">
        <v>50</v>
      </c>
      <c r="C46" s="71">
        <v>539</v>
      </c>
      <c r="D46" s="71">
        <f t="shared" si="0"/>
        <v>404.25</v>
      </c>
      <c r="E46" s="71">
        <v>556</v>
      </c>
      <c r="F46" s="71">
        <f t="shared" si="1"/>
        <v>417</v>
      </c>
      <c r="G46" s="39">
        <v>366</v>
      </c>
      <c r="H46" s="40">
        <f t="shared" si="2"/>
        <v>0.90538033395176254</v>
      </c>
      <c r="I46" s="39">
        <v>339</v>
      </c>
      <c r="J46" s="40">
        <f t="shared" si="3"/>
        <v>0.83858998144712427</v>
      </c>
      <c r="K46" s="39">
        <v>319</v>
      </c>
      <c r="L46" s="40">
        <f t="shared" si="4"/>
        <v>0.76498800959232616</v>
      </c>
      <c r="M46" s="39">
        <v>367</v>
      </c>
      <c r="N46" s="40">
        <f t="shared" si="5"/>
        <v>0.90785405071119352</v>
      </c>
      <c r="O46" s="39">
        <v>317</v>
      </c>
      <c r="P46" s="40">
        <f t="shared" si="6"/>
        <v>0.76019184652278182</v>
      </c>
      <c r="Q46" s="39">
        <v>365</v>
      </c>
      <c r="R46" s="40">
        <f t="shared" si="7"/>
        <v>0.90290661719233145</v>
      </c>
      <c r="S46" s="39">
        <v>343</v>
      </c>
      <c r="T46" s="40">
        <f t="shared" si="8"/>
        <v>0.82254196642685851</v>
      </c>
      <c r="U46" s="39">
        <v>326</v>
      </c>
      <c r="V46" s="40">
        <f t="shared" si="9"/>
        <v>0.80643166357452067</v>
      </c>
      <c r="W46" s="39">
        <v>341</v>
      </c>
      <c r="X46" s="40">
        <f t="shared" si="10"/>
        <v>0.81774580335731417</v>
      </c>
    </row>
    <row r="47" spans="1:24" x14ac:dyDescent="0.25">
      <c r="A47" s="2" t="s">
        <v>2</v>
      </c>
      <c r="B47" s="2" t="s">
        <v>51</v>
      </c>
      <c r="C47" s="71">
        <v>249</v>
      </c>
      <c r="D47" s="71">
        <f t="shared" si="0"/>
        <v>186.75</v>
      </c>
      <c r="E47" s="71">
        <v>243</v>
      </c>
      <c r="F47" s="71">
        <f t="shared" si="1"/>
        <v>182.25</v>
      </c>
      <c r="G47" s="39">
        <v>147</v>
      </c>
      <c r="H47" s="40">
        <f t="shared" si="2"/>
        <v>0.78714859437751006</v>
      </c>
      <c r="I47" s="39">
        <v>124</v>
      </c>
      <c r="J47" s="40">
        <f t="shared" si="3"/>
        <v>0.66398929049531463</v>
      </c>
      <c r="K47" s="39">
        <v>137</v>
      </c>
      <c r="L47" s="40">
        <f t="shared" si="4"/>
        <v>0.75171467764060351</v>
      </c>
      <c r="M47" s="39">
        <v>169</v>
      </c>
      <c r="N47" s="40">
        <f t="shared" si="5"/>
        <v>0.90495314591700138</v>
      </c>
      <c r="O47" s="39">
        <v>127</v>
      </c>
      <c r="P47" s="40">
        <f t="shared" si="6"/>
        <v>0.69684499314128945</v>
      </c>
      <c r="Q47" s="39">
        <v>166</v>
      </c>
      <c r="R47" s="40">
        <f t="shared" si="7"/>
        <v>0.88888888888888884</v>
      </c>
      <c r="S47" s="39">
        <v>118</v>
      </c>
      <c r="T47" s="40">
        <f t="shared" si="8"/>
        <v>0.64746227709190673</v>
      </c>
      <c r="U47" s="39">
        <v>148</v>
      </c>
      <c r="V47" s="40">
        <f t="shared" si="9"/>
        <v>0.79250334672021416</v>
      </c>
      <c r="W47" s="39">
        <v>125</v>
      </c>
      <c r="X47" s="40">
        <f t="shared" si="10"/>
        <v>0.68587105624142664</v>
      </c>
    </row>
    <row r="48" spans="1:24" x14ac:dyDescent="0.25">
      <c r="A48" s="2" t="s">
        <v>4</v>
      </c>
      <c r="B48" s="2" t="s">
        <v>52</v>
      </c>
      <c r="C48" s="71">
        <v>146</v>
      </c>
      <c r="D48" s="71">
        <f t="shared" si="0"/>
        <v>109.5</v>
      </c>
      <c r="E48" s="71">
        <v>145</v>
      </c>
      <c r="F48" s="71">
        <f t="shared" si="1"/>
        <v>108.75</v>
      </c>
      <c r="G48" s="39">
        <v>92</v>
      </c>
      <c r="H48" s="40">
        <f t="shared" si="2"/>
        <v>0.84018264840182644</v>
      </c>
      <c r="I48" s="39">
        <v>92</v>
      </c>
      <c r="J48" s="40">
        <f t="shared" si="3"/>
        <v>0.84018264840182644</v>
      </c>
      <c r="K48" s="39">
        <v>110</v>
      </c>
      <c r="L48" s="40">
        <f t="shared" si="4"/>
        <v>1.0114942528735633</v>
      </c>
      <c r="M48" s="39">
        <v>115</v>
      </c>
      <c r="N48" s="40">
        <f t="shared" si="5"/>
        <v>1.0502283105022832</v>
      </c>
      <c r="O48" s="39">
        <v>101</v>
      </c>
      <c r="P48" s="40">
        <f t="shared" si="6"/>
        <v>0.92873563218390809</v>
      </c>
      <c r="Q48" s="39">
        <v>111</v>
      </c>
      <c r="R48" s="40">
        <f t="shared" si="7"/>
        <v>1.0136986301369864</v>
      </c>
      <c r="S48" s="39">
        <v>108</v>
      </c>
      <c r="T48" s="40">
        <f t="shared" si="8"/>
        <v>0.99310344827586206</v>
      </c>
      <c r="U48" s="39">
        <v>119</v>
      </c>
      <c r="V48" s="40">
        <f t="shared" si="9"/>
        <v>1.08675799086758</v>
      </c>
      <c r="W48" s="39">
        <v>106</v>
      </c>
      <c r="X48" s="40">
        <f t="shared" si="10"/>
        <v>0.97471264367816091</v>
      </c>
    </row>
    <row r="49" spans="1:24" x14ac:dyDescent="0.25">
      <c r="A49" s="2" t="s">
        <v>5</v>
      </c>
      <c r="B49" s="2" t="s">
        <v>53</v>
      </c>
      <c r="C49" s="71">
        <v>307</v>
      </c>
      <c r="D49" s="71">
        <f t="shared" si="0"/>
        <v>230.25</v>
      </c>
      <c r="E49" s="71">
        <v>329</v>
      </c>
      <c r="F49" s="71">
        <f t="shared" si="1"/>
        <v>246.75</v>
      </c>
      <c r="G49" s="39">
        <v>195</v>
      </c>
      <c r="H49" s="40">
        <f t="shared" si="2"/>
        <v>0.84690553745928343</v>
      </c>
      <c r="I49" s="39">
        <v>183</v>
      </c>
      <c r="J49" s="40">
        <f t="shared" si="3"/>
        <v>0.7947882736156352</v>
      </c>
      <c r="K49" s="39">
        <v>170</v>
      </c>
      <c r="L49" s="40">
        <f t="shared" si="4"/>
        <v>0.68895643363728465</v>
      </c>
      <c r="M49" s="39">
        <v>177</v>
      </c>
      <c r="N49" s="40">
        <f t="shared" si="5"/>
        <v>0.76872964169381108</v>
      </c>
      <c r="O49" s="39">
        <v>150</v>
      </c>
      <c r="P49" s="40">
        <f t="shared" si="6"/>
        <v>0.60790273556231</v>
      </c>
      <c r="Q49" s="39">
        <v>179</v>
      </c>
      <c r="R49" s="40">
        <f t="shared" si="7"/>
        <v>0.77741585233441912</v>
      </c>
      <c r="S49" s="39">
        <v>153</v>
      </c>
      <c r="T49" s="40">
        <f t="shared" si="8"/>
        <v>0.62006079027355621</v>
      </c>
      <c r="U49" s="39">
        <v>168</v>
      </c>
      <c r="V49" s="40">
        <f t="shared" si="9"/>
        <v>0.72964169381107491</v>
      </c>
      <c r="W49" s="39">
        <v>171</v>
      </c>
      <c r="X49" s="40">
        <f t="shared" si="10"/>
        <v>0.69300911854103342</v>
      </c>
    </row>
    <row r="50" spans="1:24" x14ac:dyDescent="0.25">
      <c r="A50" s="2" t="s">
        <v>3</v>
      </c>
      <c r="B50" s="2" t="s">
        <v>54</v>
      </c>
      <c r="C50" s="71">
        <v>254</v>
      </c>
      <c r="D50" s="71">
        <f t="shared" si="0"/>
        <v>190.5</v>
      </c>
      <c r="E50" s="71">
        <v>264</v>
      </c>
      <c r="F50" s="71">
        <f t="shared" si="1"/>
        <v>198</v>
      </c>
      <c r="G50" s="39">
        <v>203</v>
      </c>
      <c r="H50" s="40">
        <f t="shared" si="2"/>
        <v>1.0656167979002624</v>
      </c>
      <c r="I50" s="39">
        <v>190</v>
      </c>
      <c r="J50" s="40">
        <f t="shared" si="3"/>
        <v>0.99737532808398954</v>
      </c>
      <c r="K50" s="39">
        <v>177</v>
      </c>
      <c r="L50" s="40">
        <f t="shared" si="4"/>
        <v>0.89393939393939392</v>
      </c>
      <c r="M50" s="39">
        <v>206</v>
      </c>
      <c r="N50" s="40">
        <f t="shared" si="5"/>
        <v>1.0813648293963254</v>
      </c>
      <c r="O50" s="39">
        <v>177</v>
      </c>
      <c r="P50" s="40">
        <f t="shared" si="6"/>
        <v>0.89393939393939392</v>
      </c>
      <c r="Q50" s="39">
        <v>210</v>
      </c>
      <c r="R50" s="40">
        <f t="shared" si="7"/>
        <v>1.1023622047244095</v>
      </c>
      <c r="S50" s="39">
        <v>180</v>
      </c>
      <c r="T50" s="40">
        <f t="shared" si="8"/>
        <v>0.90909090909090906</v>
      </c>
      <c r="U50" s="39">
        <v>205</v>
      </c>
      <c r="V50" s="40">
        <f t="shared" si="9"/>
        <v>1.0761154855643045</v>
      </c>
      <c r="W50" s="39">
        <v>185</v>
      </c>
      <c r="X50" s="40">
        <f t="shared" si="10"/>
        <v>0.93434343434343436</v>
      </c>
    </row>
    <row r="51" spans="1:24" x14ac:dyDescent="0.25">
      <c r="A51" s="2" t="s">
        <v>3</v>
      </c>
      <c r="B51" s="2" t="s">
        <v>55</v>
      </c>
      <c r="C51" s="71">
        <v>87</v>
      </c>
      <c r="D51" s="71">
        <f t="shared" si="0"/>
        <v>65.25</v>
      </c>
      <c r="E51" s="71">
        <v>73</v>
      </c>
      <c r="F51" s="71">
        <f t="shared" si="1"/>
        <v>54.75</v>
      </c>
      <c r="G51" s="39">
        <v>55</v>
      </c>
      <c r="H51" s="40">
        <f t="shared" si="2"/>
        <v>0.84291187739463602</v>
      </c>
      <c r="I51" s="39">
        <v>55</v>
      </c>
      <c r="J51" s="40">
        <f t="shared" si="3"/>
        <v>0.84291187739463602</v>
      </c>
      <c r="K51" s="39">
        <v>46</v>
      </c>
      <c r="L51" s="40">
        <f t="shared" si="4"/>
        <v>0.84018264840182644</v>
      </c>
      <c r="M51" s="39">
        <v>62</v>
      </c>
      <c r="N51" s="40">
        <f t="shared" si="5"/>
        <v>0.95019157088122608</v>
      </c>
      <c r="O51" s="39">
        <v>48</v>
      </c>
      <c r="P51" s="40">
        <f t="shared" si="6"/>
        <v>0.87671232876712324</v>
      </c>
      <c r="Q51" s="39">
        <v>63</v>
      </c>
      <c r="R51" s="40">
        <f t="shared" si="7"/>
        <v>0.96551724137931039</v>
      </c>
      <c r="S51" s="39">
        <v>45</v>
      </c>
      <c r="T51" s="40">
        <f t="shared" si="8"/>
        <v>0.82191780821917804</v>
      </c>
      <c r="U51" s="39">
        <v>60</v>
      </c>
      <c r="V51" s="40">
        <f t="shared" si="9"/>
        <v>0.91954022988505746</v>
      </c>
      <c r="W51" s="39">
        <v>45</v>
      </c>
      <c r="X51" s="40">
        <f t="shared" si="10"/>
        <v>0.82191780821917804</v>
      </c>
    </row>
    <row r="52" spans="1:24" x14ac:dyDescent="0.25">
      <c r="A52" s="2" t="s">
        <v>5</v>
      </c>
      <c r="B52" s="2" t="s">
        <v>56</v>
      </c>
      <c r="C52" s="71">
        <v>192</v>
      </c>
      <c r="D52" s="71">
        <f t="shared" si="0"/>
        <v>144</v>
      </c>
      <c r="E52" s="71">
        <v>244</v>
      </c>
      <c r="F52" s="71">
        <f t="shared" si="1"/>
        <v>183</v>
      </c>
      <c r="G52" s="39">
        <v>167</v>
      </c>
      <c r="H52" s="40">
        <f t="shared" si="2"/>
        <v>1.1597222222222223</v>
      </c>
      <c r="I52" s="39">
        <v>156</v>
      </c>
      <c r="J52" s="40">
        <f t="shared" si="3"/>
        <v>1.0833333333333333</v>
      </c>
      <c r="K52" s="39">
        <v>179</v>
      </c>
      <c r="L52" s="40">
        <f t="shared" si="4"/>
        <v>0.97814207650273222</v>
      </c>
      <c r="M52" s="39">
        <v>169</v>
      </c>
      <c r="N52" s="40">
        <f t="shared" si="5"/>
        <v>1.1736111111111112</v>
      </c>
      <c r="O52" s="39">
        <v>182</v>
      </c>
      <c r="P52" s="40">
        <f t="shared" si="6"/>
        <v>0.99453551912568305</v>
      </c>
      <c r="Q52" s="39">
        <v>167</v>
      </c>
      <c r="R52" s="40">
        <f t="shared" si="7"/>
        <v>1.1597222222222223</v>
      </c>
      <c r="S52" s="39">
        <v>172</v>
      </c>
      <c r="T52" s="40">
        <f t="shared" si="8"/>
        <v>0.93989071038251371</v>
      </c>
      <c r="U52" s="39">
        <v>165</v>
      </c>
      <c r="V52" s="40">
        <f t="shared" si="9"/>
        <v>1.1458333333333333</v>
      </c>
      <c r="W52" s="39">
        <v>176</v>
      </c>
      <c r="X52" s="40">
        <f t="shared" si="10"/>
        <v>0.96174863387978138</v>
      </c>
    </row>
    <row r="53" spans="1:24" x14ac:dyDescent="0.25">
      <c r="A53" s="2" t="s">
        <v>5</v>
      </c>
      <c r="B53" s="2" t="s">
        <v>57</v>
      </c>
      <c r="C53" s="71">
        <v>178</v>
      </c>
      <c r="D53" s="71">
        <f t="shared" si="0"/>
        <v>133.5</v>
      </c>
      <c r="E53" s="71">
        <v>190</v>
      </c>
      <c r="F53" s="71">
        <f t="shared" si="1"/>
        <v>142.5</v>
      </c>
      <c r="G53" s="39">
        <v>143</v>
      </c>
      <c r="H53" s="40">
        <f t="shared" si="2"/>
        <v>1.0711610486891385</v>
      </c>
      <c r="I53" s="39">
        <v>142</v>
      </c>
      <c r="J53" s="40">
        <f t="shared" si="3"/>
        <v>1.0636704119850187</v>
      </c>
      <c r="K53" s="39">
        <v>137</v>
      </c>
      <c r="L53" s="40">
        <f t="shared" si="4"/>
        <v>0.96140350877192982</v>
      </c>
      <c r="M53" s="39">
        <v>151</v>
      </c>
      <c r="N53" s="40">
        <f t="shared" si="5"/>
        <v>1.1310861423220975</v>
      </c>
      <c r="O53" s="39">
        <v>122</v>
      </c>
      <c r="P53" s="40">
        <f t="shared" si="6"/>
        <v>0.85614035087719298</v>
      </c>
      <c r="Q53" s="39">
        <v>154</v>
      </c>
      <c r="R53" s="40">
        <f t="shared" si="7"/>
        <v>1.1535580524344569</v>
      </c>
      <c r="S53" s="39">
        <v>130</v>
      </c>
      <c r="T53" s="40">
        <f t="shared" si="8"/>
        <v>0.91228070175438591</v>
      </c>
      <c r="U53" s="39">
        <v>155</v>
      </c>
      <c r="V53" s="40">
        <f t="shared" si="9"/>
        <v>1.1610486891385767</v>
      </c>
      <c r="W53" s="39">
        <v>128</v>
      </c>
      <c r="X53" s="40">
        <f t="shared" si="10"/>
        <v>0.89824561403508774</v>
      </c>
    </row>
    <row r="54" spans="1:24" x14ac:dyDescent="0.25">
      <c r="A54" s="2" t="s">
        <v>3</v>
      </c>
      <c r="B54" s="2" t="s">
        <v>58</v>
      </c>
      <c r="C54" s="71">
        <v>655</v>
      </c>
      <c r="D54" s="71">
        <f t="shared" si="0"/>
        <v>491.25</v>
      </c>
      <c r="E54" s="71">
        <v>685</v>
      </c>
      <c r="F54" s="71">
        <f t="shared" si="1"/>
        <v>513.75</v>
      </c>
      <c r="G54" s="39">
        <v>472</v>
      </c>
      <c r="H54" s="40">
        <f t="shared" si="2"/>
        <v>0.96081424936386772</v>
      </c>
      <c r="I54" s="39">
        <v>460</v>
      </c>
      <c r="J54" s="40">
        <f t="shared" si="3"/>
        <v>0.93638676844783719</v>
      </c>
      <c r="K54" s="39">
        <v>433</v>
      </c>
      <c r="L54" s="40">
        <f t="shared" si="4"/>
        <v>0.84282238442822388</v>
      </c>
      <c r="M54" s="39">
        <v>471</v>
      </c>
      <c r="N54" s="40">
        <f t="shared" si="5"/>
        <v>0.95877862595419849</v>
      </c>
      <c r="O54" s="39">
        <v>410</v>
      </c>
      <c r="P54" s="40">
        <f t="shared" si="6"/>
        <v>0.7980535279805353</v>
      </c>
      <c r="Q54" s="39">
        <v>468</v>
      </c>
      <c r="R54" s="40">
        <f t="shared" si="7"/>
        <v>0.95267175572519081</v>
      </c>
      <c r="S54" s="39">
        <v>418</v>
      </c>
      <c r="T54" s="40">
        <f t="shared" si="8"/>
        <v>0.813625304136253</v>
      </c>
      <c r="U54" s="39">
        <v>479</v>
      </c>
      <c r="V54" s="40">
        <f t="shared" si="9"/>
        <v>0.97506361323155222</v>
      </c>
      <c r="W54" s="39">
        <v>409</v>
      </c>
      <c r="X54" s="40">
        <f t="shared" si="10"/>
        <v>0.79610705596107056</v>
      </c>
    </row>
    <row r="55" spans="1:24" x14ac:dyDescent="0.25">
      <c r="A55" s="2" t="s">
        <v>4</v>
      </c>
      <c r="B55" s="2" t="s">
        <v>59</v>
      </c>
      <c r="C55" s="71">
        <v>225</v>
      </c>
      <c r="D55" s="71">
        <f t="shared" si="0"/>
        <v>168.75</v>
      </c>
      <c r="E55" s="71">
        <v>341</v>
      </c>
      <c r="F55" s="71">
        <f t="shared" si="1"/>
        <v>255.75</v>
      </c>
      <c r="G55" s="39">
        <v>163</v>
      </c>
      <c r="H55" s="40">
        <f t="shared" si="2"/>
        <v>0.96592592592592597</v>
      </c>
      <c r="I55" s="39">
        <v>155</v>
      </c>
      <c r="J55" s="40">
        <f t="shared" si="3"/>
        <v>0.91851851851851851</v>
      </c>
      <c r="K55" s="39">
        <v>160</v>
      </c>
      <c r="L55" s="40">
        <f t="shared" si="4"/>
        <v>0.62561094819159335</v>
      </c>
      <c r="M55" s="39">
        <v>138</v>
      </c>
      <c r="N55" s="40">
        <f t="shared" si="5"/>
        <v>0.81777777777777783</v>
      </c>
      <c r="O55" s="39">
        <v>153</v>
      </c>
      <c r="P55" s="40">
        <f t="shared" si="6"/>
        <v>0.59824046920821117</v>
      </c>
      <c r="Q55" s="39">
        <v>147</v>
      </c>
      <c r="R55" s="40">
        <f t="shared" si="7"/>
        <v>0.87111111111111106</v>
      </c>
      <c r="S55" s="39">
        <v>159</v>
      </c>
      <c r="T55" s="40">
        <f t="shared" si="8"/>
        <v>0.6217008797653959</v>
      </c>
      <c r="U55" s="39">
        <v>139</v>
      </c>
      <c r="V55" s="40">
        <f t="shared" si="9"/>
        <v>0.82370370370370372</v>
      </c>
      <c r="W55" s="39">
        <v>157</v>
      </c>
      <c r="X55" s="40">
        <f t="shared" si="10"/>
        <v>0.61388074291300099</v>
      </c>
    </row>
    <row r="56" spans="1:24" x14ac:dyDescent="0.25">
      <c r="A56" s="2" t="s">
        <v>3</v>
      </c>
      <c r="B56" s="2" t="s">
        <v>60</v>
      </c>
      <c r="C56" s="71">
        <v>395</v>
      </c>
      <c r="D56" s="71">
        <f t="shared" si="0"/>
        <v>296.25</v>
      </c>
      <c r="E56" s="71">
        <v>452</v>
      </c>
      <c r="F56" s="71">
        <f t="shared" si="1"/>
        <v>339</v>
      </c>
      <c r="G56" s="39">
        <v>266</v>
      </c>
      <c r="H56" s="40">
        <f t="shared" si="2"/>
        <v>0.89789029535864984</v>
      </c>
      <c r="I56" s="39">
        <v>263</v>
      </c>
      <c r="J56" s="40">
        <f t="shared" si="3"/>
        <v>0.88776371308016877</v>
      </c>
      <c r="K56" s="39">
        <v>266</v>
      </c>
      <c r="L56" s="40">
        <f t="shared" si="4"/>
        <v>0.78466076696165188</v>
      </c>
      <c r="M56" s="39">
        <v>260</v>
      </c>
      <c r="N56" s="40">
        <f t="shared" si="5"/>
        <v>0.87763713080168781</v>
      </c>
      <c r="O56" s="39">
        <v>256</v>
      </c>
      <c r="P56" s="40">
        <f t="shared" si="6"/>
        <v>0.75516224188790559</v>
      </c>
      <c r="Q56" s="39">
        <v>272</v>
      </c>
      <c r="R56" s="40">
        <f t="shared" si="7"/>
        <v>0.91814345991561186</v>
      </c>
      <c r="S56" s="39">
        <v>277</v>
      </c>
      <c r="T56" s="40">
        <f t="shared" si="8"/>
        <v>0.81710914454277284</v>
      </c>
      <c r="U56" s="39">
        <v>253</v>
      </c>
      <c r="V56" s="40">
        <f t="shared" si="9"/>
        <v>0.85400843881856536</v>
      </c>
      <c r="W56" s="39">
        <v>299</v>
      </c>
      <c r="X56" s="40">
        <f t="shared" si="10"/>
        <v>0.88200589970501475</v>
      </c>
    </row>
    <row r="57" spans="1:24" x14ac:dyDescent="0.25">
      <c r="A57" s="2" t="s">
        <v>3</v>
      </c>
      <c r="B57" s="2" t="s">
        <v>61</v>
      </c>
      <c r="C57" s="71">
        <v>345</v>
      </c>
      <c r="D57" s="71">
        <f t="shared" si="0"/>
        <v>258.75</v>
      </c>
      <c r="E57" s="71">
        <v>441</v>
      </c>
      <c r="F57" s="71">
        <f t="shared" si="1"/>
        <v>330.75</v>
      </c>
      <c r="G57" s="39">
        <v>215</v>
      </c>
      <c r="H57" s="40">
        <f t="shared" si="2"/>
        <v>0.83091787439613529</v>
      </c>
      <c r="I57" s="39">
        <v>207</v>
      </c>
      <c r="J57" s="40">
        <f t="shared" si="3"/>
        <v>0.8</v>
      </c>
      <c r="K57" s="39">
        <v>197</v>
      </c>
      <c r="L57" s="40">
        <f t="shared" si="4"/>
        <v>0.59561602418745274</v>
      </c>
      <c r="M57" s="39">
        <v>215</v>
      </c>
      <c r="N57" s="40">
        <f t="shared" si="5"/>
        <v>0.83091787439613529</v>
      </c>
      <c r="O57" s="39">
        <v>186</v>
      </c>
      <c r="P57" s="40">
        <f t="shared" si="6"/>
        <v>0.56235827664399096</v>
      </c>
      <c r="Q57" s="39">
        <v>218</v>
      </c>
      <c r="R57" s="40">
        <f t="shared" si="7"/>
        <v>0.84251207729468602</v>
      </c>
      <c r="S57" s="39">
        <v>199</v>
      </c>
      <c r="T57" s="40">
        <f t="shared" si="8"/>
        <v>0.60166288737717311</v>
      </c>
      <c r="U57" s="39">
        <v>203</v>
      </c>
      <c r="V57" s="40">
        <f t="shared" si="9"/>
        <v>0.78454106280193237</v>
      </c>
      <c r="W57" s="39">
        <v>208</v>
      </c>
      <c r="X57" s="40">
        <f t="shared" si="10"/>
        <v>0.62887377173091463</v>
      </c>
    </row>
    <row r="58" spans="1:24" x14ac:dyDescent="0.25">
      <c r="A58" s="2" t="s">
        <v>5</v>
      </c>
      <c r="B58" s="2" t="s">
        <v>62</v>
      </c>
      <c r="C58" s="71">
        <v>312</v>
      </c>
      <c r="D58" s="71">
        <f t="shared" si="0"/>
        <v>234</v>
      </c>
      <c r="E58" s="71">
        <v>308</v>
      </c>
      <c r="F58" s="71">
        <f t="shared" si="1"/>
        <v>231</v>
      </c>
      <c r="G58" s="39">
        <v>206</v>
      </c>
      <c r="H58" s="40">
        <f t="shared" si="2"/>
        <v>0.88034188034188032</v>
      </c>
      <c r="I58" s="39">
        <v>194</v>
      </c>
      <c r="J58" s="40">
        <f t="shared" si="3"/>
        <v>0.82905982905982911</v>
      </c>
      <c r="K58" s="39">
        <v>189</v>
      </c>
      <c r="L58" s="40">
        <f t="shared" si="4"/>
        <v>0.81818181818181823</v>
      </c>
      <c r="M58" s="39">
        <v>190</v>
      </c>
      <c r="N58" s="40">
        <f t="shared" si="5"/>
        <v>0.81196581196581197</v>
      </c>
      <c r="O58" s="39">
        <v>180</v>
      </c>
      <c r="P58" s="40">
        <f t="shared" si="6"/>
        <v>0.77922077922077926</v>
      </c>
      <c r="Q58" s="39">
        <v>187</v>
      </c>
      <c r="R58" s="40">
        <f t="shared" si="7"/>
        <v>0.79914529914529919</v>
      </c>
      <c r="S58" s="39">
        <v>193</v>
      </c>
      <c r="T58" s="40">
        <f t="shared" si="8"/>
        <v>0.83549783549783552</v>
      </c>
      <c r="U58" s="39">
        <v>175</v>
      </c>
      <c r="V58" s="40">
        <f t="shared" si="9"/>
        <v>0.74786324786324787</v>
      </c>
      <c r="W58" s="39">
        <v>185</v>
      </c>
      <c r="X58" s="40">
        <f t="shared" si="10"/>
        <v>0.80086580086580084</v>
      </c>
    </row>
    <row r="59" spans="1:24" x14ac:dyDescent="0.25">
      <c r="A59" s="2" t="s">
        <v>3</v>
      </c>
      <c r="B59" s="2" t="s">
        <v>63</v>
      </c>
      <c r="C59" s="71">
        <v>93</v>
      </c>
      <c r="D59" s="71">
        <f t="shared" si="0"/>
        <v>69.75</v>
      </c>
      <c r="E59" s="71">
        <v>116</v>
      </c>
      <c r="F59" s="71">
        <f t="shared" si="1"/>
        <v>87</v>
      </c>
      <c r="G59" s="39">
        <v>61</v>
      </c>
      <c r="H59" s="40">
        <f t="shared" si="2"/>
        <v>0.87455197132616491</v>
      </c>
      <c r="I59" s="39">
        <v>59</v>
      </c>
      <c r="J59" s="40">
        <f t="shared" si="3"/>
        <v>0.84587813620071683</v>
      </c>
      <c r="K59" s="39">
        <v>69</v>
      </c>
      <c r="L59" s="40">
        <f t="shared" si="4"/>
        <v>0.7931034482758621</v>
      </c>
      <c r="M59" s="39">
        <v>68</v>
      </c>
      <c r="N59" s="40">
        <f t="shared" si="5"/>
        <v>0.97491039426523296</v>
      </c>
      <c r="O59" s="39">
        <v>66</v>
      </c>
      <c r="P59" s="40">
        <f t="shared" si="6"/>
        <v>0.75862068965517238</v>
      </c>
      <c r="Q59" s="39">
        <v>65</v>
      </c>
      <c r="R59" s="40">
        <f t="shared" si="7"/>
        <v>0.93189964157706096</v>
      </c>
      <c r="S59" s="39">
        <v>64</v>
      </c>
      <c r="T59" s="40">
        <f t="shared" si="8"/>
        <v>0.73563218390804597</v>
      </c>
      <c r="U59" s="39">
        <v>69</v>
      </c>
      <c r="V59" s="40">
        <f t="shared" si="9"/>
        <v>0.989247311827957</v>
      </c>
      <c r="W59" s="39">
        <v>69</v>
      </c>
      <c r="X59" s="40">
        <f t="shared" si="10"/>
        <v>0.7931034482758621</v>
      </c>
    </row>
    <row r="60" spans="1:24" x14ac:dyDescent="0.25">
      <c r="A60" s="2" t="s">
        <v>5</v>
      </c>
      <c r="B60" s="2" t="s">
        <v>64</v>
      </c>
      <c r="C60" s="71">
        <v>203</v>
      </c>
      <c r="D60" s="71">
        <f t="shared" si="0"/>
        <v>152.25</v>
      </c>
      <c r="E60" s="71">
        <v>165</v>
      </c>
      <c r="F60" s="71">
        <f t="shared" si="1"/>
        <v>123.75</v>
      </c>
      <c r="G60" s="39">
        <v>141</v>
      </c>
      <c r="H60" s="40">
        <f t="shared" si="2"/>
        <v>0.92610837438423643</v>
      </c>
      <c r="I60" s="39">
        <v>136</v>
      </c>
      <c r="J60" s="40">
        <f t="shared" si="3"/>
        <v>0.89326765188834156</v>
      </c>
      <c r="K60" s="39">
        <v>170</v>
      </c>
      <c r="L60" s="40">
        <f t="shared" si="4"/>
        <v>1.3737373737373737</v>
      </c>
      <c r="M60" s="39">
        <v>149</v>
      </c>
      <c r="N60" s="40">
        <f t="shared" si="5"/>
        <v>0.97865353037766833</v>
      </c>
      <c r="O60" s="39">
        <v>164</v>
      </c>
      <c r="P60" s="40">
        <f t="shared" si="6"/>
        <v>1.3252525252525253</v>
      </c>
      <c r="Q60" s="39">
        <v>152</v>
      </c>
      <c r="R60" s="40">
        <f t="shared" si="7"/>
        <v>0.99835796387520526</v>
      </c>
      <c r="S60" s="39">
        <v>173</v>
      </c>
      <c r="T60" s="40">
        <f t="shared" si="8"/>
        <v>1.3979797979797979</v>
      </c>
      <c r="U60" s="39">
        <v>145</v>
      </c>
      <c r="V60" s="40">
        <f t="shared" si="9"/>
        <v>0.95238095238095233</v>
      </c>
      <c r="W60" s="39">
        <v>162</v>
      </c>
      <c r="X60" s="40">
        <f t="shared" si="10"/>
        <v>1.3090909090909091</v>
      </c>
    </row>
    <row r="61" spans="1:24" x14ac:dyDescent="0.25">
      <c r="A61" s="2" t="s">
        <v>4</v>
      </c>
      <c r="B61" s="2" t="s">
        <v>65</v>
      </c>
      <c r="C61" s="71">
        <v>289</v>
      </c>
      <c r="D61" s="71">
        <f t="shared" si="0"/>
        <v>216.75</v>
      </c>
      <c r="E61" s="71">
        <v>255</v>
      </c>
      <c r="F61" s="71">
        <f t="shared" si="1"/>
        <v>191.25</v>
      </c>
      <c r="G61" s="39">
        <v>205</v>
      </c>
      <c r="H61" s="40">
        <f t="shared" si="2"/>
        <v>0.94579008073817761</v>
      </c>
      <c r="I61" s="39">
        <v>193</v>
      </c>
      <c r="J61" s="40">
        <f t="shared" si="3"/>
        <v>0.89042675893886969</v>
      </c>
      <c r="K61" s="39">
        <v>203</v>
      </c>
      <c r="L61" s="40">
        <f t="shared" si="4"/>
        <v>1.061437908496732</v>
      </c>
      <c r="M61" s="39">
        <v>213</v>
      </c>
      <c r="N61" s="40">
        <f t="shared" si="5"/>
        <v>0.98269896193771622</v>
      </c>
      <c r="O61" s="39">
        <v>195</v>
      </c>
      <c r="P61" s="40">
        <f t="shared" si="6"/>
        <v>1.0196078431372548</v>
      </c>
      <c r="Q61" s="39">
        <v>216</v>
      </c>
      <c r="R61" s="40">
        <f t="shared" si="7"/>
        <v>0.9965397923875432</v>
      </c>
      <c r="S61" s="39">
        <v>190</v>
      </c>
      <c r="T61" s="40">
        <f t="shared" si="8"/>
        <v>0.99346405228758172</v>
      </c>
      <c r="U61" s="39">
        <v>223</v>
      </c>
      <c r="V61" s="40">
        <f t="shared" si="9"/>
        <v>1.0288350634371395</v>
      </c>
      <c r="W61" s="39">
        <v>197</v>
      </c>
      <c r="X61" s="40">
        <f t="shared" si="10"/>
        <v>1.0300653594771241</v>
      </c>
    </row>
    <row r="62" spans="1:24" x14ac:dyDescent="0.25">
      <c r="A62" s="2" t="s">
        <v>5</v>
      </c>
      <c r="B62" s="2" t="s">
        <v>66</v>
      </c>
      <c r="C62" s="71">
        <v>116</v>
      </c>
      <c r="D62" s="71">
        <f t="shared" si="0"/>
        <v>87</v>
      </c>
      <c r="E62" s="71">
        <v>139</v>
      </c>
      <c r="F62" s="71">
        <f t="shared" si="1"/>
        <v>104.25</v>
      </c>
      <c r="G62" s="39">
        <v>91</v>
      </c>
      <c r="H62" s="40">
        <f t="shared" si="2"/>
        <v>1.0459770114942528</v>
      </c>
      <c r="I62" s="39">
        <v>83</v>
      </c>
      <c r="J62" s="40">
        <f t="shared" si="3"/>
        <v>0.95402298850574707</v>
      </c>
      <c r="K62" s="39">
        <v>104</v>
      </c>
      <c r="L62" s="40">
        <f t="shared" si="4"/>
        <v>0.99760191846522783</v>
      </c>
      <c r="M62" s="39">
        <v>84</v>
      </c>
      <c r="N62" s="40">
        <f t="shared" si="5"/>
        <v>0.96551724137931039</v>
      </c>
      <c r="O62" s="39">
        <v>92</v>
      </c>
      <c r="P62" s="40">
        <f t="shared" si="6"/>
        <v>0.88249400479616302</v>
      </c>
      <c r="Q62" s="39">
        <v>86</v>
      </c>
      <c r="R62" s="40">
        <f t="shared" si="7"/>
        <v>0.9885057471264368</v>
      </c>
      <c r="S62" s="39">
        <v>99</v>
      </c>
      <c r="T62" s="40">
        <f t="shared" si="8"/>
        <v>0.94964028776978415</v>
      </c>
      <c r="U62" s="39">
        <v>83</v>
      </c>
      <c r="V62" s="40">
        <f t="shared" si="9"/>
        <v>0.95402298850574707</v>
      </c>
      <c r="W62" s="39">
        <v>98</v>
      </c>
      <c r="X62" s="40">
        <f t="shared" si="10"/>
        <v>0.94004796163069548</v>
      </c>
    </row>
    <row r="63" spans="1:24" x14ac:dyDescent="0.25">
      <c r="A63" s="2" t="s">
        <v>2</v>
      </c>
      <c r="B63" s="2" t="s">
        <v>67</v>
      </c>
      <c r="C63" s="71">
        <v>117</v>
      </c>
      <c r="D63" s="71">
        <f t="shared" si="0"/>
        <v>87.75</v>
      </c>
      <c r="E63" s="71">
        <v>151</v>
      </c>
      <c r="F63" s="71">
        <f t="shared" si="1"/>
        <v>113.25</v>
      </c>
      <c r="G63" s="39">
        <v>74</v>
      </c>
      <c r="H63" s="40">
        <f t="shared" si="2"/>
        <v>0.84330484330484334</v>
      </c>
      <c r="I63" s="39">
        <v>68</v>
      </c>
      <c r="J63" s="40">
        <f t="shared" si="3"/>
        <v>0.77492877492877488</v>
      </c>
      <c r="K63" s="39">
        <v>71</v>
      </c>
      <c r="L63" s="40">
        <f t="shared" si="4"/>
        <v>0.6269315673289183</v>
      </c>
      <c r="M63" s="39">
        <v>85</v>
      </c>
      <c r="N63" s="40">
        <f t="shared" si="5"/>
        <v>0.96866096866096862</v>
      </c>
      <c r="O63" s="39">
        <v>72</v>
      </c>
      <c r="P63" s="40">
        <f t="shared" si="6"/>
        <v>0.63576158940397354</v>
      </c>
      <c r="Q63" s="39">
        <v>85</v>
      </c>
      <c r="R63" s="40">
        <f t="shared" si="7"/>
        <v>0.96866096866096862</v>
      </c>
      <c r="S63" s="39">
        <v>75</v>
      </c>
      <c r="T63" s="40">
        <f t="shared" si="8"/>
        <v>0.66225165562913912</v>
      </c>
      <c r="U63" s="39">
        <v>83</v>
      </c>
      <c r="V63" s="40">
        <f t="shared" si="9"/>
        <v>0.94586894586894588</v>
      </c>
      <c r="W63" s="39">
        <v>76</v>
      </c>
      <c r="X63" s="40">
        <f t="shared" si="10"/>
        <v>0.67108167770419425</v>
      </c>
    </row>
    <row r="64" spans="1:24" x14ac:dyDescent="0.25">
      <c r="A64" s="2" t="s">
        <v>2</v>
      </c>
      <c r="B64" s="2" t="s">
        <v>68</v>
      </c>
      <c r="C64" s="71">
        <v>715</v>
      </c>
      <c r="D64" s="71">
        <f t="shared" si="0"/>
        <v>536.25</v>
      </c>
      <c r="E64" s="71">
        <v>590</v>
      </c>
      <c r="F64" s="71">
        <f t="shared" si="1"/>
        <v>442.5</v>
      </c>
      <c r="G64" s="39">
        <v>435</v>
      </c>
      <c r="H64" s="40">
        <f t="shared" si="2"/>
        <v>0.81118881118881114</v>
      </c>
      <c r="I64" s="39">
        <v>409</v>
      </c>
      <c r="J64" s="40">
        <f t="shared" si="3"/>
        <v>0.76270396270396268</v>
      </c>
      <c r="K64" s="39">
        <v>400</v>
      </c>
      <c r="L64" s="40">
        <f t="shared" si="4"/>
        <v>0.903954802259887</v>
      </c>
      <c r="M64" s="39">
        <v>449</v>
      </c>
      <c r="N64" s="40">
        <f t="shared" si="5"/>
        <v>0.8372960372960373</v>
      </c>
      <c r="O64" s="39">
        <v>404</v>
      </c>
      <c r="P64" s="40">
        <f t="shared" si="6"/>
        <v>0.91299435028248588</v>
      </c>
      <c r="Q64" s="39">
        <v>449</v>
      </c>
      <c r="R64" s="40">
        <f t="shared" si="7"/>
        <v>0.8372960372960373</v>
      </c>
      <c r="S64" s="39">
        <v>406</v>
      </c>
      <c r="T64" s="40">
        <f t="shared" si="8"/>
        <v>0.91751412429378532</v>
      </c>
      <c r="U64" s="39">
        <v>418</v>
      </c>
      <c r="V64" s="40">
        <f t="shared" si="9"/>
        <v>0.77948717948717949</v>
      </c>
      <c r="W64" s="39">
        <v>417</v>
      </c>
      <c r="X64" s="40">
        <f t="shared" si="10"/>
        <v>0.94237288135593222</v>
      </c>
    </row>
    <row r="65" spans="1:24" x14ac:dyDescent="0.25">
      <c r="A65" s="2" t="s">
        <v>2</v>
      </c>
      <c r="B65" s="2" t="s">
        <v>69</v>
      </c>
      <c r="C65" s="71">
        <v>312</v>
      </c>
      <c r="D65" s="71">
        <f t="shared" si="0"/>
        <v>234</v>
      </c>
      <c r="E65" s="71">
        <v>276</v>
      </c>
      <c r="F65" s="71">
        <f t="shared" si="1"/>
        <v>207</v>
      </c>
      <c r="G65" s="39">
        <v>214</v>
      </c>
      <c r="H65" s="40">
        <f t="shared" si="2"/>
        <v>0.9145299145299145</v>
      </c>
      <c r="I65" s="39">
        <v>209</v>
      </c>
      <c r="J65" s="40">
        <f t="shared" si="3"/>
        <v>0.89316239316239321</v>
      </c>
      <c r="K65" s="39">
        <v>176</v>
      </c>
      <c r="L65" s="40">
        <f t="shared" si="4"/>
        <v>0.85024154589371981</v>
      </c>
      <c r="M65" s="39">
        <v>195</v>
      </c>
      <c r="N65" s="40">
        <f t="shared" si="5"/>
        <v>0.83333333333333337</v>
      </c>
      <c r="O65" s="39">
        <v>177</v>
      </c>
      <c r="P65" s="40">
        <f t="shared" si="6"/>
        <v>0.85507246376811596</v>
      </c>
      <c r="Q65" s="39">
        <v>196</v>
      </c>
      <c r="R65" s="40">
        <f t="shared" si="7"/>
        <v>0.83760683760683763</v>
      </c>
      <c r="S65" s="39">
        <v>183</v>
      </c>
      <c r="T65" s="40">
        <f t="shared" si="8"/>
        <v>0.88405797101449279</v>
      </c>
      <c r="U65" s="39">
        <v>193</v>
      </c>
      <c r="V65" s="40">
        <f t="shared" si="9"/>
        <v>0.82478632478632474</v>
      </c>
      <c r="W65" s="39">
        <v>170</v>
      </c>
      <c r="X65" s="40">
        <f t="shared" si="10"/>
        <v>0.82125603864734298</v>
      </c>
    </row>
    <row r="66" spans="1:24" x14ac:dyDescent="0.25">
      <c r="A66" s="2" t="s">
        <v>4</v>
      </c>
      <c r="B66" s="2" t="s">
        <v>70</v>
      </c>
      <c r="C66" s="71">
        <v>105</v>
      </c>
      <c r="D66" s="71">
        <f t="shared" si="0"/>
        <v>78.75</v>
      </c>
      <c r="E66" s="71">
        <v>118</v>
      </c>
      <c r="F66" s="71">
        <f t="shared" si="1"/>
        <v>88.5</v>
      </c>
      <c r="G66" s="39">
        <v>80</v>
      </c>
      <c r="H66" s="40">
        <f t="shared" si="2"/>
        <v>1.0158730158730158</v>
      </c>
      <c r="I66" s="39">
        <v>76</v>
      </c>
      <c r="J66" s="40">
        <f t="shared" si="3"/>
        <v>0.96507936507936509</v>
      </c>
      <c r="K66" s="39">
        <v>77</v>
      </c>
      <c r="L66" s="40">
        <f t="shared" si="4"/>
        <v>0.87005649717514122</v>
      </c>
      <c r="M66" s="39">
        <v>87</v>
      </c>
      <c r="N66" s="40">
        <f t="shared" si="5"/>
        <v>1.1047619047619048</v>
      </c>
      <c r="O66" s="39">
        <v>64</v>
      </c>
      <c r="P66" s="40">
        <f t="shared" si="6"/>
        <v>0.7231638418079096</v>
      </c>
      <c r="Q66" s="39">
        <v>88</v>
      </c>
      <c r="R66" s="40">
        <f t="shared" si="7"/>
        <v>1.1174603174603175</v>
      </c>
      <c r="S66" s="39">
        <v>71</v>
      </c>
      <c r="T66" s="40">
        <f t="shared" si="8"/>
        <v>0.80225988700564976</v>
      </c>
      <c r="U66" s="39">
        <v>90</v>
      </c>
      <c r="V66" s="40">
        <f t="shared" si="9"/>
        <v>1.1428571428571428</v>
      </c>
      <c r="W66" s="39">
        <v>74</v>
      </c>
      <c r="X66" s="40">
        <f t="shared" si="10"/>
        <v>0.83615819209039544</v>
      </c>
    </row>
    <row r="67" spans="1:24" x14ac:dyDescent="0.25">
      <c r="A67" s="2" t="s">
        <v>4</v>
      </c>
      <c r="B67" s="2" t="s">
        <v>71</v>
      </c>
      <c r="C67" s="71">
        <v>390</v>
      </c>
      <c r="D67" s="71">
        <f t="shared" ref="D67:D79" si="11">C67/12*9</f>
        <v>292.5</v>
      </c>
      <c r="E67" s="71">
        <v>510</v>
      </c>
      <c r="F67" s="71">
        <f t="shared" ref="F67:F79" si="12">E67/12*9</f>
        <v>382.5</v>
      </c>
      <c r="G67" s="39">
        <v>304</v>
      </c>
      <c r="H67" s="40">
        <f t="shared" ref="H67:H79" si="13">G67/D67</f>
        <v>1.0393162393162394</v>
      </c>
      <c r="I67" s="39">
        <v>290</v>
      </c>
      <c r="J67" s="40">
        <f t="shared" ref="J67:J79" si="14">I67/D67</f>
        <v>0.99145299145299148</v>
      </c>
      <c r="K67" s="39">
        <v>257</v>
      </c>
      <c r="L67" s="40">
        <f t="shared" ref="L67:L79" si="15">K67/F67</f>
        <v>0.67189542483660136</v>
      </c>
      <c r="M67" s="39">
        <v>281</v>
      </c>
      <c r="N67" s="40">
        <f t="shared" ref="N67:N79" si="16">M67/D67</f>
        <v>0.96068376068376071</v>
      </c>
      <c r="O67" s="39">
        <v>253</v>
      </c>
      <c r="P67" s="40">
        <f t="shared" ref="P67:P79" si="17">O67/F67</f>
        <v>0.66143790849673201</v>
      </c>
      <c r="Q67" s="39">
        <v>282</v>
      </c>
      <c r="R67" s="40">
        <f t="shared" ref="R67:R79" si="18">Q67/D67</f>
        <v>0.96410256410256412</v>
      </c>
      <c r="S67" s="39">
        <v>250</v>
      </c>
      <c r="T67" s="40">
        <f t="shared" ref="T67:T79" si="19">S67/F67</f>
        <v>0.65359477124183007</v>
      </c>
      <c r="U67" s="39">
        <v>294</v>
      </c>
      <c r="V67" s="40">
        <f t="shared" ref="V67:V79" si="20">U67/D67</f>
        <v>1.0051282051282051</v>
      </c>
      <c r="W67" s="39">
        <v>250</v>
      </c>
      <c r="X67" s="40">
        <f t="shared" ref="X67:X79" si="21">W67/F67</f>
        <v>0.65359477124183007</v>
      </c>
    </row>
    <row r="68" spans="1:24" x14ac:dyDescent="0.25">
      <c r="A68" s="2" t="s">
        <v>5</v>
      </c>
      <c r="B68" s="2" t="s">
        <v>72</v>
      </c>
      <c r="C68" s="71">
        <v>136</v>
      </c>
      <c r="D68" s="71">
        <f t="shared" si="11"/>
        <v>102</v>
      </c>
      <c r="E68" s="71">
        <v>132</v>
      </c>
      <c r="F68" s="71">
        <f t="shared" si="12"/>
        <v>99</v>
      </c>
      <c r="G68" s="39">
        <v>84</v>
      </c>
      <c r="H68" s="40">
        <f t="shared" si="13"/>
        <v>0.82352941176470584</v>
      </c>
      <c r="I68" s="39">
        <v>84</v>
      </c>
      <c r="J68" s="40">
        <f t="shared" si="14"/>
        <v>0.82352941176470584</v>
      </c>
      <c r="K68" s="39">
        <v>65</v>
      </c>
      <c r="L68" s="40">
        <f t="shared" si="15"/>
        <v>0.65656565656565657</v>
      </c>
      <c r="M68" s="39">
        <v>64</v>
      </c>
      <c r="N68" s="40">
        <f t="shared" si="16"/>
        <v>0.62745098039215685</v>
      </c>
      <c r="O68" s="39">
        <v>63</v>
      </c>
      <c r="P68" s="40">
        <f t="shared" si="17"/>
        <v>0.63636363636363635</v>
      </c>
      <c r="Q68" s="39">
        <v>64</v>
      </c>
      <c r="R68" s="40">
        <f t="shared" si="18"/>
        <v>0.62745098039215685</v>
      </c>
      <c r="S68" s="39">
        <v>67</v>
      </c>
      <c r="T68" s="40">
        <f t="shared" si="19"/>
        <v>0.6767676767676768</v>
      </c>
      <c r="U68" s="39">
        <v>65</v>
      </c>
      <c r="V68" s="40">
        <f t="shared" si="20"/>
        <v>0.63725490196078427</v>
      </c>
      <c r="W68" s="39">
        <v>68</v>
      </c>
      <c r="X68" s="40">
        <f t="shared" si="21"/>
        <v>0.68686868686868685</v>
      </c>
    </row>
    <row r="69" spans="1:24" x14ac:dyDescent="0.25">
      <c r="A69" s="2" t="s">
        <v>3</v>
      </c>
      <c r="B69" s="2" t="s">
        <v>73</v>
      </c>
      <c r="C69" s="71">
        <v>1860</v>
      </c>
      <c r="D69" s="71">
        <f t="shared" si="11"/>
        <v>1395</v>
      </c>
      <c r="E69" s="71">
        <v>2010</v>
      </c>
      <c r="F69" s="71">
        <f t="shared" si="12"/>
        <v>1507.5</v>
      </c>
      <c r="G69" s="39">
        <v>1131</v>
      </c>
      <c r="H69" s="40">
        <f t="shared" si="13"/>
        <v>0.81075268817204305</v>
      </c>
      <c r="I69" s="39">
        <v>1033</v>
      </c>
      <c r="J69" s="40">
        <f t="shared" si="14"/>
        <v>0.74050179211469536</v>
      </c>
      <c r="K69" s="39">
        <v>1038</v>
      </c>
      <c r="L69" s="40">
        <f t="shared" si="15"/>
        <v>0.6885572139303483</v>
      </c>
      <c r="M69" s="39">
        <v>1113</v>
      </c>
      <c r="N69" s="40">
        <f t="shared" si="16"/>
        <v>0.7978494623655914</v>
      </c>
      <c r="O69" s="39">
        <v>1021</v>
      </c>
      <c r="P69" s="40">
        <f t="shared" si="17"/>
        <v>0.67728026533996688</v>
      </c>
      <c r="Q69" s="39">
        <v>1158</v>
      </c>
      <c r="R69" s="40">
        <f t="shared" si="18"/>
        <v>0.8301075268817204</v>
      </c>
      <c r="S69" s="39">
        <v>1063</v>
      </c>
      <c r="T69" s="40">
        <f t="shared" si="19"/>
        <v>0.70514096185737973</v>
      </c>
      <c r="U69" s="39">
        <v>1015</v>
      </c>
      <c r="V69" s="40">
        <f t="shared" si="20"/>
        <v>0.72759856630824371</v>
      </c>
      <c r="W69" s="39">
        <v>1049</v>
      </c>
      <c r="X69" s="40">
        <f t="shared" si="21"/>
        <v>0.69585406301824215</v>
      </c>
    </row>
    <row r="70" spans="1:24" x14ac:dyDescent="0.25">
      <c r="A70" s="2" t="s">
        <v>4</v>
      </c>
      <c r="B70" s="2" t="s">
        <v>74</v>
      </c>
      <c r="C70" s="71">
        <v>114</v>
      </c>
      <c r="D70" s="71">
        <f t="shared" si="11"/>
        <v>85.5</v>
      </c>
      <c r="E70" s="71">
        <v>154</v>
      </c>
      <c r="F70" s="71">
        <f t="shared" si="12"/>
        <v>115.5</v>
      </c>
      <c r="G70" s="39">
        <v>71</v>
      </c>
      <c r="H70" s="40">
        <f t="shared" si="13"/>
        <v>0.83040935672514615</v>
      </c>
      <c r="I70" s="39">
        <v>71</v>
      </c>
      <c r="J70" s="40">
        <f t="shared" si="14"/>
        <v>0.83040935672514615</v>
      </c>
      <c r="K70" s="39">
        <v>90</v>
      </c>
      <c r="L70" s="40">
        <f t="shared" si="15"/>
        <v>0.77922077922077926</v>
      </c>
      <c r="M70" s="39">
        <v>87</v>
      </c>
      <c r="N70" s="40">
        <f t="shared" si="16"/>
        <v>1.0175438596491229</v>
      </c>
      <c r="O70" s="39">
        <v>83</v>
      </c>
      <c r="P70" s="40">
        <f t="shared" si="17"/>
        <v>0.7186147186147186</v>
      </c>
      <c r="Q70" s="39">
        <v>88</v>
      </c>
      <c r="R70" s="40">
        <f t="shared" si="18"/>
        <v>1.0292397660818713</v>
      </c>
      <c r="S70" s="39">
        <v>90</v>
      </c>
      <c r="T70" s="40">
        <f t="shared" si="19"/>
        <v>0.77922077922077926</v>
      </c>
      <c r="U70" s="39">
        <v>85</v>
      </c>
      <c r="V70" s="40">
        <f t="shared" si="20"/>
        <v>0.99415204678362568</v>
      </c>
      <c r="W70" s="39">
        <v>87</v>
      </c>
      <c r="X70" s="40">
        <f t="shared" si="21"/>
        <v>0.75324675324675328</v>
      </c>
    </row>
    <row r="71" spans="1:24" x14ac:dyDescent="0.25">
      <c r="A71" s="2" t="s">
        <v>2</v>
      </c>
      <c r="B71" s="2" t="s">
        <v>75</v>
      </c>
      <c r="C71" s="71">
        <v>7421</v>
      </c>
      <c r="D71" s="71">
        <f t="shared" si="11"/>
        <v>5565.75</v>
      </c>
      <c r="E71" s="71">
        <v>8250</v>
      </c>
      <c r="F71" s="71">
        <f t="shared" si="12"/>
        <v>6187.5</v>
      </c>
      <c r="G71" s="39">
        <v>5059</v>
      </c>
      <c r="H71" s="40">
        <f t="shared" si="13"/>
        <v>0.90895207294614377</v>
      </c>
      <c r="I71" s="39">
        <v>4887</v>
      </c>
      <c r="J71" s="40">
        <f t="shared" si="14"/>
        <v>0.87804878048780488</v>
      </c>
      <c r="K71" s="39">
        <v>4090</v>
      </c>
      <c r="L71" s="40">
        <f t="shared" si="15"/>
        <v>0.66101010101010105</v>
      </c>
      <c r="M71" s="39">
        <v>4375</v>
      </c>
      <c r="N71" s="40">
        <f t="shared" si="16"/>
        <v>0.78605758433274941</v>
      </c>
      <c r="O71" s="39">
        <v>4023</v>
      </c>
      <c r="P71" s="40">
        <f t="shared" si="17"/>
        <v>0.65018181818181819</v>
      </c>
      <c r="Q71" s="39">
        <v>4439</v>
      </c>
      <c r="R71" s="40">
        <f t="shared" si="18"/>
        <v>0.79755648385213129</v>
      </c>
      <c r="S71" s="39">
        <v>4213</v>
      </c>
      <c r="T71" s="40">
        <f t="shared" si="19"/>
        <v>0.68088888888888888</v>
      </c>
      <c r="U71" s="39">
        <v>3941</v>
      </c>
      <c r="V71" s="40">
        <f t="shared" si="20"/>
        <v>0.70808067196694069</v>
      </c>
      <c r="W71" s="39">
        <v>3837</v>
      </c>
      <c r="X71" s="40">
        <f t="shared" si="21"/>
        <v>0.62012121212121207</v>
      </c>
    </row>
    <row r="72" spans="1:24" x14ac:dyDescent="0.25">
      <c r="A72" s="2" t="s">
        <v>4</v>
      </c>
      <c r="B72" s="2" t="s">
        <v>76</v>
      </c>
      <c r="C72" s="71">
        <v>455</v>
      </c>
      <c r="D72" s="71">
        <f t="shared" si="11"/>
        <v>341.25</v>
      </c>
      <c r="E72" s="71">
        <v>602</v>
      </c>
      <c r="F72" s="71">
        <f t="shared" si="12"/>
        <v>451.5</v>
      </c>
      <c r="G72" s="39">
        <v>290</v>
      </c>
      <c r="H72" s="40">
        <f t="shared" si="13"/>
        <v>0.8498168498168498</v>
      </c>
      <c r="I72" s="39">
        <v>247</v>
      </c>
      <c r="J72" s="40">
        <f t="shared" si="14"/>
        <v>0.72380952380952379</v>
      </c>
      <c r="K72" s="39">
        <v>222</v>
      </c>
      <c r="L72" s="40">
        <f t="shared" si="15"/>
        <v>0.49169435215946844</v>
      </c>
      <c r="M72" s="39">
        <v>260</v>
      </c>
      <c r="N72" s="40">
        <f t="shared" si="16"/>
        <v>0.76190476190476186</v>
      </c>
      <c r="O72" s="39">
        <v>218</v>
      </c>
      <c r="P72" s="40">
        <f t="shared" si="17"/>
        <v>0.48283499446290146</v>
      </c>
      <c r="Q72" s="39">
        <v>298</v>
      </c>
      <c r="R72" s="40">
        <f t="shared" si="18"/>
        <v>0.87326007326007327</v>
      </c>
      <c r="S72" s="39">
        <v>199</v>
      </c>
      <c r="T72" s="40">
        <f t="shared" si="19"/>
        <v>0.44075304540420818</v>
      </c>
      <c r="U72" s="39">
        <v>265</v>
      </c>
      <c r="V72" s="40">
        <f t="shared" si="20"/>
        <v>0.77655677655677657</v>
      </c>
      <c r="W72" s="39">
        <v>235</v>
      </c>
      <c r="X72" s="40">
        <f t="shared" si="21"/>
        <v>0.52048726467331119</v>
      </c>
    </row>
    <row r="73" spans="1:24" x14ac:dyDescent="0.25">
      <c r="A73" s="2" t="s">
        <v>5</v>
      </c>
      <c r="B73" s="2" t="s">
        <v>77</v>
      </c>
      <c r="C73" s="71">
        <v>246</v>
      </c>
      <c r="D73" s="71">
        <f t="shared" si="11"/>
        <v>184.5</v>
      </c>
      <c r="E73" s="71">
        <v>330</v>
      </c>
      <c r="F73" s="71">
        <f t="shared" si="12"/>
        <v>247.5</v>
      </c>
      <c r="G73" s="39">
        <v>183</v>
      </c>
      <c r="H73" s="40">
        <f t="shared" si="13"/>
        <v>0.99186991869918695</v>
      </c>
      <c r="I73" s="39">
        <v>172</v>
      </c>
      <c r="J73" s="40">
        <f t="shared" si="14"/>
        <v>0.9322493224932249</v>
      </c>
      <c r="K73" s="39">
        <v>198</v>
      </c>
      <c r="L73" s="40">
        <f t="shared" si="15"/>
        <v>0.8</v>
      </c>
      <c r="M73" s="39">
        <v>174</v>
      </c>
      <c r="N73" s="40">
        <f t="shared" si="16"/>
        <v>0.94308943089430897</v>
      </c>
      <c r="O73" s="39">
        <v>181</v>
      </c>
      <c r="P73" s="40">
        <f t="shared" si="17"/>
        <v>0.73131313131313136</v>
      </c>
      <c r="Q73" s="39">
        <v>182</v>
      </c>
      <c r="R73" s="40">
        <f t="shared" si="18"/>
        <v>0.98644986449864502</v>
      </c>
      <c r="S73" s="39">
        <v>207</v>
      </c>
      <c r="T73" s="40">
        <f t="shared" si="19"/>
        <v>0.83636363636363631</v>
      </c>
      <c r="U73" s="39">
        <v>173</v>
      </c>
      <c r="V73" s="40">
        <f t="shared" si="20"/>
        <v>0.93766937669376693</v>
      </c>
      <c r="W73" s="39">
        <v>202</v>
      </c>
      <c r="X73" s="40">
        <f t="shared" si="21"/>
        <v>0.8161616161616162</v>
      </c>
    </row>
    <row r="74" spans="1:24" x14ac:dyDescent="0.25">
      <c r="A74" s="2" t="s">
        <v>2</v>
      </c>
      <c r="B74" s="2" t="s">
        <v>78</v>
      </c>
      <c r="C74" s="71">
        <v>338</v>
      </c>
      <c r="D74" s="71">
        <f t="shared" si="11"/>
        <v>253.5</v>
      </c>
      <c r="E74" s="71">
        <v>323</v>
      </c>
      <c r="F74" s="71">
        <f t="shared" si="12"/>
        <v>242.25</v>
      </c>
      <c r="G74" s="39">
        <v>277</v>
      </c>
      <c r="H74" s="40">
        <f t="shared" si="13"/>
        <v>1.0927021696252466</v>
      </c>
      <c r="I74" s="39">
        <v>254</v>
      </c>
      <c r="J74" s="40">
        <f t="shared" si="14"/>
        <v>1.0019723865877712</v>
      </c>
      <c r="K74" s="39">
        <v>216</v>
      </c>
      <c r="L74" s="40">
        <f t="shared" si="15"/>
        <v>0.89164086687306499</v>
      </c>
      <c r="M74" s="39">
        <v>266</v>
      </c>
      <c r="N74" s="40">
        <f t="shared" si="16"/>
        <v>1.0493096646942801</v>
      </c>
      <c r="O74" s="39">
        <v>210</v>
      </c>
      <c r="P74" s="40">
        <f t="shared" si="17"/>
        <v>0.86687306501547989</v>
      </c>
      <c r="Q74" s="39">
        <v>265</v>
      </c>
      <c r="R74" s="40">
        <f t="shared" si="18"/>
        <v>1.0453648915187377</v>
      </c>
      <c r="S74" s="39">
        <v>210</v>
      </c>
      <c r="T74" s="40">
        <f t="shared" si="19"/>
        <v>0.86687306501547989</v>
      </c>
      <c r="U74" s="39">
        <v>274</v>
      </c>
      <c r="V74" s="40">
        <f t="shared" si="20"/>
        <v>1.0808678500986193</v>
      </c>
      <c r="W74" s="39">
        <v>214</v>
      </c>
      <c r="X74" s="40">
        <f t="shared" si="21"/>
        <v>0.88338493292053666</v>
      </c>
    </row>
    <row r="75" spans="1:24" x14ac:dyDescent="0.25">
      <c r="A75" s="2" t="s">
        <v>2</v>
      </c>
      <c r="B75" s="2" t="s">
        <v>79</v>
      </c>
      <c r="C75" s="71">
        <v>1006</v>
      </c>
      <c r="D75" s="71">
        <f t="shared" si="11"/>
        <v>754.5</v>
      </c>
      <c r="E75" s="71">
        <v>1164</v>
      </c>
      <c r="F75" s="71">
        <f t="shared" si="12"/>
        <v>873</v>
      </c>
      <c r="G75" s="39">
        <v>676</v>
      </c>
      <c r="H75" s="40">
        <f t="shared" si="13"/>
        <v>0.89595758780649437</v>
      </c>
      <c r="I75" s="39">
        <v>651</v>
      </c>
      <c r="J75" s="40">
        <f t="shared" si="14"/>
        <v>0.86282306163021871</v>
      </c>
      <c r="K75" s="39">
        <v>587</v>
      </c>
      <c r="L75" s="40">
        <f t="shared" si="15"/>
        <v>0.6723940435280642</v>
      </c>
      <c r="M75" s="39">
        <v>593</v>
      </c>
      <c r="N75" s="40">
        <f t="shared" si="16"/>
        <v>0.78595096090125915</v>
      </c>
      <c r="O75" s="39">
        <v>516</v>
      </c>
      <c r="P75" s="40">
        <f t="shared" si="17"/>
        <v>0.59106529209621994</v>
      </c>
      <c r="Q75" s="39">
        <v>599</v>
      </c>
      <c r="R75" s="40">
        <f t="shared" si="18"/>
        <v>0.79390324718356531</v>
      </c>
      <c r="S75" s="39">
        <v>551</v>
      </c>
      <c r="T75" s="40">
        <f t="shared" si="19"/>
        <v>0.63115693012600227</v>
      </c>
      <c r="U75" s="39">
        <v>518</v>
      </c>
      <c r="V75" s="40">
        <f t="shared" si="20"/>
        <v>0.68654738237243207</v>
      </c>
      <c r="W75" s="39">
        <v>570</v>
      </c>
      <c r="X75" s="40">
        <f t="shared" si="21"/>
        <v>0.65292096219931273</v>
      </c>
    </row>
    <row r="76" spans="1:24" x14ac:dyDescent="0.25">
      <c r="A76" s="2" t="s">
        <v>3</v>
      </c>
      <c r="B76" s="2" t="s">
        <v>80</v>
      </c>
      <c r="C76" s="71">
        <v>104</v>
      </c>
      <c r="D76" s="71">
        <f t="shared" si="11"/>
        <v>78</v>
      </c>
      <c r="E76" s="71">
        <v>119</v>
      </c>
      <c r="F76" s="71">
        <f t="shared" si="12"/>
        <v>89.25</v>
      </c>
      <c r="G76" s="39">
        <v>79</v>
      </c>
      <c r="H76" s="40">
        <f t="shared" si="13"/>
        <v>1.0128205128205128</v>
      </c>
      <c r="I76" s="39">
        <v>81</v>
      </c>
      <c r="J76" s="40">
        <f t="shared" si="14"/>
        <v>1.0384615384615385</v>
      </c>
      <c r="K76" s="39">
        <v>94</v>
      </c>
      <c r="L76" s="40">
        <f t="shared" si="15"/>
        <v>1.0532212885154062</v>
      </c>
      <c r="M76" s="39">
        <v>94</v>
      </c>
      <c r="N76" s="40">
        <f t="shared" si="16"/>
        <v>1.2051282051282051</v>
      </c>
      <c r="O76" s="39">
        <v>88</v>
      </c>
      <c r="P76" s="40">
        <f t="shared" si="17"/>
        <v>0.98599439775910369</v>
      </c>
      <c r="Q76" s="39">
        <v>98</v>
      </c>
      <c r="R76" s="40">
        <f t="shared" si="18"/>
        <v>1.2564102564102564</v>
      </c>
      <c r="S76" s="39">
        <v>93</v>
      </c>
      <c r="T76" s="40">
        <f t="shared" si="19"/>
        <v>1.0420168067226891</v>
      </c>
      <c r="U76" s="39">
        <v>94</v>
      </c>
      <c r="V76" s="40">
        <f t="shared" si="20"/>
        <v>1.2051282051282051</v>
      </c>
      <c r="W76" s="39">
        <v>90</v>
      </c>
      <c r="X76" s="40">
        <f t="shared" si="21"/>
        <v>1.0084033613445378</v>
      </c>
    </row>
    <row r="77" spans="1:24" x14ac:dyDescent="0.25">
      <c r="A77" s="2" t="s">
        <v>4</v>
      </c>
      <c r="B77" s="2" t="s">
        <v>81</v>
      </c>
      <c r="C77" s="71">
        <v>211</v>
      </c>
      <c r="D77" s="71">
        <f t="shared" si="11"/>
        <v>158.25</v>
      </c>
      <c r="E77" s="71">
        <v>192</v>
      </c>
      <c r="F77" s="71">
        <f t="shared" si="12"/>
        <v>144</v>
      </c>
      <c r="G77" s="39">
        <v>168</v>
      </c>
      <c r="H77" s="40">
        <f t="shared" si="13"/>
        <v>1.061611374407583</v>
      </c>
      <c r="I77" s="39">
        <v>158</v>
      </c>
      <c r="J77" s="40">
        <f t="shared" si="14"/>
        <v>0.99842022116903628</v>
      </c>
      <c r="K77" s="39">
        <v>150</v>
      </c>
      <c r="L77" s="40">
        <f t="shared" si="15"/>
        <v>1.0416666666666667</v>
      </c>
      <c r="M77" s="39">
        <v>148</v>
      </c>
      <c r="N77" s="40">
        <f t="shared" si="16"/>
        <v>0.93522906793048977</v>
      </c>
      <c r="O77" s="39">
        <v>127</v>
      </c>
      <c r="P77" s="40">
        <f t="shared" si="17"/>
        <v>0.88194444444444442</v>
      </c>
      <c r="Q77" s="39">
        <v>155</v>
      </c>
      <c r="R77" s="40">
        <f t="shared" si="18"/>
        <v>0.97946287519747233</v>
      </c>
      <c r="S77" s="39">
        <v>134</v>
      </c>
      <c r="T77" s="40">
        <f t="shared" si="19"/>
        <v>0.93055555555555558</v>
      </c>
      <c r="U77" s="39">
        <v>155</v>
      </c>
      <c r="V77" s="40">
        <f t="shared" si="20"/>
        <v>0.97946287519747233</v>
      </c>
      <c r="W77" s="39">
        <v>143</v>
      </c>
      <c r="X77" s="40">
        <f t="shared" si="21"/>
        <v>0.99305555555555558</v>
      </c>
    </row>
    <row r="78" spans="1:24" x14ac:dyDescent="0.25">
      <c r="A78" s="2" t="s">
        <v>2</v>
      </c>
      <c r="B78" s="2" t="s">
        <v>82</v>
      </c>
      <c r="C78" s="71">
        <v>5925</v>
      </c>
      <c r="D78" s="71">
        <f t="shared" si="11"/>
        <v>4443.75</v>
      </c>
      <c r="E78" s="71">
        <v>6302</v>
      </c>
      <c r="F78" s="71">
        <f t="shared" si="12"/>
        <v>4726.5</v>
      </c>
      <c r="G78" s="39">
        <v>3463</v>
      </c>
      <c r="H78" s="40">
        <f t="shared" si="13"/>
        <v>0.77929676511954993</v>
      </c>
      <c r="I78" s="39">
        <v>3015</v>
      </c>
      <c r="J78" s="40">
        <f t="shared" si="14"/>
        <v>0.6784810126582278</v>
      </c>
      <c r="K78" s="39">
        <v>3172</v>
      </c>
      <c r="L78" s="40">
        <f t="shared" si="15"/>
        <v>0.67110970062414044</v>
      </c>
      <c r="M78" s="39">
        <v>3229</v>
      </c>
      <c r="N78" s="40">
        <f t="shared" si="16"/>
        <v>0.72663853727144867</v>
      </c>
      <c r="O78" s="39">
        <v>2852</v>
      </c>
      <c r="P78" s="40">
        <f t="shared" si="17"/>
        <v>0.6034063260340633</v>
      </c>
      <c r="Q78" s="39">
        <v>3220</v>
      </c>
      <c r="R78" s="40">
        <f t="shared" si="18"/>
        <v>0.72461322081575241</v>
      </c>
      <c r="S78" s="39">
        <v>2932</v>
      </c>
      <c r="T78" s="40">
        <f t="shared" si="19"/>
        <v>0.62033216968158256</v>
      </c>
      <c r="U78" s="39">
        <v>2826</v>
      </c>
      <c r="V78" s="40">
        <f t="shared" si="20"/>
        <v>0.63594936708860761</v>
      </c>
      <c r="W78" s="39">
        <v>3115</v>
      </c>
      <c r="X78" s="40">
        <f t="shared" si="21"/>
        <v>0.65905003702528298</v>
      </c>
    </row>
    <row r="79" spans="1:24" x14ac:dyDescent="0.25">
      <c r="A79" s="2" t="s">
        <v>2</v>
      </c>
      <c r="B79" s="2" t="s">
        <v>83</v>
      </c>
      <c r="C79" s="71">
        <v>3947</v>
      </c>
      <c r="D79" s="71">
        <f t="shared" si="11"/>
        <v>2960.25</v>
      </c>
      <c r="E79" s="71">
        <v>4297</v>
      </c>
      <c r="F79" s="71">
        <f t="shared" si="12"/>
        <v>3222.75</v>
      </c>
      <c r="G79" s="39">
        <v>2054</v>
      </c>
      <c r="H79" s="40">
        <f t="shared" si="13"/>
        <v>0.69386031585170171</v>
      </c>
      <c r="I79" s="39">
        <v>1892</v>
      </c>
      <c r="J79" s="40">
        <f t="shared" si="14"/>
        <v>0.63913520817498526</v>
      </c>
      <c r="K79" s="39">
        <v>1960</v>
      </c>
      <c r="L79" s="40">
        <f t="shared" si="15"/>
        <v>0.60817624699402684</v>
      </c>
      <c r="M79" s="39">
        <v>2030</v>
      </c>
      <c r="N79" s="40">
        <f t="shared" si="16"/>
        <v>0.68575289249218818</v>
      </c>
      <c r="O79" s="39">
        <v>1945</v>
      </c>
      <c r="P79" s="40">
        <f t="shared" si="17"/>
        <v>0.6035218369405011</v>
      </c>
      <c r="Q79" s="39">
        <v>2035</v>
      </c>
      <c r="R79" s="40">
        <f t="shared" si="18"/>
        <v>0.68744193902542017</v>
      </c>
      <c r="S79" s="39">
        <v>2009</v>
      </c>
      <c r="T79" s="40">
        <f t="shared" si="19"/>
        <v>0.62338065316887747</v>
      </c>
      <c r="U79" s="39">
        <v>1983</v>
      </c>
      <c r="V79" s="40">
        <f t="shared" si="20"/>
        <v>0.6698758550798074</v>
      </c>
      <c r="W79" s="39">
        <v>1907</v>
      </c>
      <c r="X79" s="40">
        <f t="shared" si="21"/>
        <v>0.59173066480490266</v>
      </c>
    </row>
    <row r="81" spans="1:24" s="38" customFormat="1" x14ac:dyDescent="0.25">
      <c r="A81"/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34">
        <f>SUMIF($A$2:$A$79,"Norte",E$2:E$79)</f>
        <v>6573</v>
      </c>
      <c r="F81" s="34">
        <f>SUMIF($A$2:$A$79,"Norte",F$2:F$79)</f>
        <v>4929.75</v>
      </c>
      <c r="G81" s="39">
        <f>SUMIF($A$2:$A$79,"Norte",G$2:G$79)</f>
        <v>3973</v>
      </c>
      <c r="H81" s="40">
        <f t="shared" ref="H81:H84" si="22">G81/D81</f>
        <v>0.90459927140255014</v>
      </c>
      <c r="I81" s="39">
        <f>SUMIF($A$2:$A$79,"Norte",I$2:I$79)</f>
        <v>3680</v>
      </c>
      <c r="J81" s="40">
        <f t="shared" ref="J81:J84" si="23">I81/D81</f>
        <v>0.83788706739526408</v>
      </c>
      <c r="K81" s="39">
        <f>SUMIF($A$2:$A$79,"Norte",K$2:K$79)</f>
        <v>3596</v>
      </c>
      <c r="L81" s="40">
        <f>K81/F81</f>
        <v>0.72944875500786044</v>
      </c>
      <c r="M81" s="39">
        <f>SUMIF($A$2:$A$79,"Norte",M$2:M$79)</f>
        <v>3813</v>
      </c>
      <c r="N81" s="40">
        <f t="shared" ref="N81:N84" si="24">M81/D81</f>
        <v>0.86816939890710387</v>
      </c>
      <c r="O81" s="39">
        <f>SUMIF($A$2:$A$79,"Norte",O$2:O$79)</f>
        <v>3463</v>
      </c>
      <c r="P81" s="40">
        <f>O81/F81</f>
        <v>0.70246969927481107</v>
      </c>
      <c r="Q81" s="39">
        <f>SUMIF($A$2:$A$79,"Norte",Q$2:Q$79)</f>
        <v>3887</v>
      </c>
      <c r="R81" s="40">
        <f t="shared" ref="R81:R84" si="25">Q81/D81</f>
        <v>0.88501821493624777</v>
      </c>
      <c r="S81" s="39">
        <f>SUMIF($A$2:$A$79,"Norte",S$2:S$79)</f>
        <v>3576</v>
      </c>
      <c r="T81" s="40">
        <f>S81/F81</f>
        <v>0.72539175414574775</v>
      </c>
      <c r="U81" s="39">
        <f>SUMIF($A$2:$A$79,"Norte",U$2:U$79)</f>
        <v>3615</v>
      </c>
      <c r="V81" s="40">
        <f t="shared" ref="V81:V84" si="26">U81/D81</f>
        <v>0.82308743169398912</v>
      </c>
      <c r="W81" s="39">
        <f>SUMIF($A$2:$A$79,"Norte",W$2:W$79)</f>
        <v>3614</v>
      </c>
      <c r="X81" s="40">
        <f>W81/F81</f>
        <v>0.73310005578376181</v>
      </c>
    </row>
    <row r="82" spans="1:24" s="38" customFormat="1" x14ac:dyDescent="0.25">
      <c r="A82"/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34">
        <f>SUMIF($A$2:$A$79,"Central",E$2:E$79)</f>
        <v>7658</v>
      </c>
      <c r="F82" s="34">
        <f>SUMIF($A$2:$A$79,"Central",F$2:F$79)</f>
        <v>5743.5</v>
      </c>
      <c r="G82" s="39">
        <f>SUMIF($A$2:$A$79,"Central",G$2:G$79)</f>
        <v>4517</v>
      </c>
      <c r="H82" s="40">
        <f t="shared" si="22"/>
        <v>0.86769437641069969</v>
      </c>
      <c r="I82" s="39">
        <f>SUMIF($A$2:$A$79,"Central",I$2:I$79)</f>
        <v>4096</v>
      </c>
      <c r="J82" s="40">
        <f t="shared" si="23"/>
        <v>0.78682226384286602</v>
      </c>
      <c r="K82" s="39">
        <f>SUMIF($A$2:$A$79,"Central",K$2:K$79)</f>
        <v>4164</v>
      </c>
      <c r="L82" s="40">
        <f t="shared" ref="L82:L85" si="27">K82/F82</f>
        <v>0.72499347088012533</v>
      </c>
      <c r="M82" s="39">
        <f>SUMIF($A$2:$A$79,"Central",M$2:M$79)</f>
        <v>4297</v>
      </c>
      <c r="N82" s="40">
        <f t="shared" si="24"/>
        <v>0.82543341497382705</v>
      </c>
      <c r="O82" s="39">
        <f>SUMIF($A$2:$A$79,"Central",O$2:O$79)</f>
        <v>3910</v>
      </c>
      <c r="P82" s="40">
        <f t="shared" ref="P82:P85" si="28">O82/F82</f>
        <v>0.68076956559589097</v>
      </c>
      <c r="Q82" s="39">
        <f>SUMIF($A$2:$A$79,"Central",Q$2:Q$79)</f>
        <v>4372</v>
      </c>
      <c r="R82" s="40">
        <f t="shared" si="25"/>
        <v>0.83984056091821546</v>
      </c>
      <c r="S82" s="39">
        <f>SUMIF($A$2:$A$79,"Central",S$2:S$79)</f>
        <v>3989</v>
      </c>
      <c r="T82" s="40">
        <f t="shared" ref="T82:T85" si="29">S82/F82</f>
        <v>0.69452424479846786</v>
      </c>
      <c r="U82" s="39">
        <f>SUMIF($A$2:$A$79,"Central",U$2:U$79)</f>
        <v>4333</v>
      </c>
      <c r="V82" s="40">
        <f t="shared" si="26"/>
        <v>0.83234884502713347</v>
      </c>
      <c r="W82" s="39">
        <f>SUMIF($A$2:$A$79,"Central",W$2:W$79)</f>
        <v>4184</v>
      </c>
      <c r="X82" s="40">
        <f t="shared" ref="X82:X85" si="30">W82/F82</f>
        <v>0.72847566814660047</v>
      </c>
    </row>
    <row r="83" spans="1:24" s="38" customFormat="1" x14ac:dyDescent="0.25">
      <c r="A83"/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34">
        <f>SUMIF($A$2:$A$79,"Metropolitana",E$2:E$79)</f>
        <v>33453</v>
      </c>
      <c r="F83" s="34">
        <f>SUMIF($A$2:$A$79,"Metropolitana",F$2:F$79)</f>
        <v>25089.75</v>
      </c>
      <c r="G83" s="39">
        <f>SUMIF($A$2:$A$79,"Metropolitana",G$2:G$79)</f>
        <v>19786</v>
      </c>
      <c r="H83" s="40">
        <f t="shared" si="22"/>
        <v>0.84835621871348788</v>
      </c>
      <c r="I83" s="39">
        <f>SUMIF($A$2:$A$79,"Metropolitana",I$2:I$79)</f>
        <v>18440</v>
      </c>
      <c r="J83" s="40">
        <f t="shared" si="23"/>
        <v>0.79064432796304041</v>
      </c>
      <c r="K83" s="39">
        <f>SUMIF($A$2:$A$79,"Metropolitana",K$2:K$79)</f>
        <v>17568</v>
      </c>
      <c r="L83" s="40">
        <f t="shared" si="27"/>
        <v>0.70020625952829341</v>
      </c>
      <c r="M83" s="39">
        <f>SUMIF($A$2:$A$79,"Metropolitana",M$2:M$79)</f>
        <v>17917</v>
      </c>
      <c r="N83" s="40">
        <f t="shared" si="24"/>
        <v>0.76821987115584567</v>
      </c>
      <c r="O83" s="39">
        <f>SUMIF($A$2:$A$79,"Metropolitana",O$2:O$79)</f>
        <v>16476</v>
      </c>
      <c r="P83" s="40">
        <f t="shared" si="28"/>
        <v>0.65668250978985443</v>
      </c>
      <c r="Q83" s="39">
        <f>SUMIF($A$2:$A$79,"Metropolitana",Q$2:Q$79)</f>
        <v>18349</v>
      </c>
      <c r="R83" s="40">
        <f t="shared" si="25"/>
        <v>0.78674255823176942</v>
      </c>
      <c r="S83" s="39">
        <f>SUMIF($A$2:$A$79,"Metropolitana",S$2:S$79)</f>
        <v>17405</v>
      </c>
      <c r="T83" s="40">
        <f t="shared" si="29"/>
        <v>0.69370958259847149</v>
      </c>
      <c r="U83" s="39">
        <f>SUMIF($A$2:$A$79,"Metropolitana",U$2:U$79)</f>
        <v>16628</v>
      </c>
      <c r="V83" s="40">
        <f t="shared" si="26"/>
        <v>0.71295194606124923</v>
      </c>
      <c r="W83" s="39">
        <f>SUMIF($A$2:$A$79,"Metropolitana",W$2:W$79)</f>
        <v>17394</v>
      </c>
      <c r="X83" s="40">
        <f t="shared" si="30"/>
        <v>0.69327115654799265</v>
      </c>
    </row>
    <row r="84" spans="1:24" s="38" customFormat="1" x14ac:dyDescent="0.25">
      <c r="A84"/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34">
        <f>SUMIF($A$2:$A$79,"sul",E$2:E$79)</f>
        <v>9170</v>
      </c>
      <c r="F84" s="34">
        <f>SUMIF($A$2:$A$79,"sul",F$2:F$79)</f>
        <v>6877.5</v>
      </c>
      <c r="G84" s="39">
        <f>SUMIF($A$2:$A$79,"sul",G$2:G$79)</f>
        <v>5895</v>
      </c>
      <c r="H84" s="40">
        <f t="shared" si="22"/>
        <v>0.92048249209509314</v>
      </c>
      <c r="I84" s="39">
        <f>SUMIF($A$2:$A$79,"sul",I$2:I$79)</f>
        <v>5453</v>
      </c>
      <c r="J84" s="40">
        <f t="shared" si="23"/>
        <v>0.85146582347659761</v>
      </c>
      <c r="K84" s="39">
        <f>SUMIF($A$2:$A$79,"sul",K$2:K$79)</f>
        <v>5496</v>
      </c>
      <c r="L84" s="40">
        <f t="shared" si="27"/>
        <v>0.79912758996728461</v>
      </c>
      <c r="M84" s="39">
        <f>SUMIF($A$2:$A$79,"sul",M$2:M$79)</f>
        <v>5562</v>
      </c>
      <c r="N84" s="40">
        <f t="shared" si="24"/>
        <v>0.86848577116758408</v>
      </c>
      <c r="O84" s="39">
        <f>SUMIF($A$2:$A$79,"sul",O$2:O$79)</f>
        <v>5292</v>
      </c>
      <c r="P84" s="40">
        <f t="shared" si="28"/>
        <v>0.76946564885496183</v>
      </c>
      <c r="Q84" s="39">
        <f>SUMIF($A$2:$A$79,"sul",Q$2:Q$79)</f>
        <v>5590</v>
      </c>
      <c r="R84" s="40">
        <f t="shared" si="25"/>
        <v>0.87285786782214936</v>
      </c>
      <c r="S84" s="39">
        <f>SUMIF($A$2:$A$79,"sul",S$2:S$79)</f>
        <v>5445</v>
      </c>
      <c r="T84" s="40">
        <f t="shared" si="29"/>
        <v>0.79171210468920394</v>
      </c>
      <c r="U84" s="39">
        <f>SUMIF($A$2:$A$79,"sul",U$2:U$79)</f>
        <v>5314</v>
      </c>
      <c r="V84" s="40">
        <f t="shared" si="26"/>
        <v>0.82976148651286252</v>
      </c>
      <c r="W84" s="39">
        <f>SUMIF($A$2:$A$79,"sul",W$2:W$79)</f>
        <v>5555</v>
      </c>
      <c r="X84" s="40">
        <f t="shared" si="30"/>
        <v>0.80770628862231919</v>
      </c>
    </row>
    <row r="85" spans="1:24" s="38" customFormat="1" x14ac:dyDescent="0.25">
      <c r="A85"/>
      <c r="B85" s="35" t="s">
        <v>110</v>
      </c>
      <c r="C85" s="36">
        <f>SUM(C2:C79)</f>
        <v>52433</v>
      </c>
      <c r="D85" s="36">
        <f>SUM(D2:D79)</f>
        <v>39324.75</v>
      </c>
      <c r="E85" s="36">
        <f>SUM(E2:E79)</f>
        <v>56854</v>
      </c>
      <c r="F85" s="36">
        <f>SUM(F2:F79)</f>
        <v>42640.5</v>
      </c>
      <c r="G85" s="35">
        <f>SUM(G2:G79)</f>
        <v>34171</v>
      </c>
      <c r="H85" s="37">
        <f>G85/D85</f>
        <v>0.86894385851149725</v>
      </c>
      <c r="I85" s="35">
        <f>SUM(I2:I79)</f>
        <v>31669</v>
      </c>
      <c r="J85" s="37">
        <f>I85/D85</f>
        <v>0.80531980495743771</v>
      </c>
      <c r="K85" s="35">
        <f>SUM(K2:K79)</f>
        <v>30824</v>
      </c>
      <c r="L85" s="37">
        <f t="shared" si="27"/>
        <v>0.72288082925856878</v>
      </c>
      <c r="M85" s="35">
        <f>SUM(M2:M79)</f>
        <v>31589</v>
      </c>
      <c r="N85" s="37">
        <f>M85/D85</f>
        <v>0.80328546271749979</v>
      </c>
      <c r="O85" s="35">
        <f>SUM(O2:O79)</f>
        <v>29141</v>
      </c>
      <c r="P85" s="37">
        <f t="shared" si="28"/>
        <v>0.6834113108429779</v>
      </c>
      <c r="Q85" s="35">
        <f>SUM(Q2:Q79)</f>
        <v>32198</v>
      </c>
      <c r="R85" s="37">
        <f>Q85/D85</f>
        <v>0.81877189301902742</v>
      </c>
      <c r="S85" s="35">
        <f>SUM(S2:S79)</f>
        <v>30415</v>
      </c>
      <c r="T85" s="37">
        <f t="shared" si="29"/>
        <v>0.71328900927521954</v>
      </c>
      <c r="U85" s="35">
        <f>SUM(U2:U79)</f>
        <v>29890</v>
      </c>
      <c r="V85" s="37">
        <f>U85/D85</f>
        <v>0.76008111939681755</v>
      </c>
      <c r="W85" s="35">
        <f>SUM(W2:W79)</f>
        <v>30747</v>
      </c>
      <c r="X85" s="37">
        <f t="shared" si="30"/>
        <v>0.72107503429837827</v>
      </c>
    </row>
    <row r="88" spans="1:24" x14ac:dyDescent="0.25">
      <c r="A88" s="75" t="s">
        <v>184</v>
      </c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</row>
    <row r="89" spans="1:24" x14ac:dyDescent="0.25">
      <c r="A89" s="75" t="s">
        <v>185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24" x14ac:dyDescent="0.25">
      <c r="A90" s="76" t="s">
        <v>160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24" x14ac:dyDescent="0.25">
      <c r="A91" s="74" t="s">
        <v>181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24" s="49" customFormat="1" ht="15" customHeight="1" x14ac:dyDescent="0.25">
      <c r="A92" s="78" t="s">
        <v>180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1:24" x14ac:dyDescent="0.25">
      <c r="A94" s="86" t="s">
        <v>183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</row>
    <row r="95" spans="1:24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</row>
    <row r="96" spans="1:24" ht="17.25" x14ac:dyDescent="0.25">
      <c r="A96" s="81" t="s">
        <v>89</v>
      </c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</row>
    <row r="97" spans="1:12" x14ac:dyDescent="0.25">
      <c r="A97" s="74" t="s">
        <v>90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  <row r="98" spans="1:12" x14ac:dyDescent="0.25">
      <c r="A98" s="74" t="s">
        <v>91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</row>
  </sheetData>
  <mergeCells count="9">
    <mergeCell ref="A96:L96"/>
    <mergeCell ref="A97:L97"/>
    <mergeCell ref="A98:L98"/>
    <mergeCell ref="A94:L95"/>
    <mergeCell ref="A88:L88"/>
    <mergeCell ref="A89:L89"/>
    <mergeCell ref="A90:L90"/>
    <mergeCell ref="A91:L91"/>
    <mergeCell ref="A92:L9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rgb="FFFF99CC"/>
  </sheetPr>
  <dimension ref="A1:P923"/>
  <sheetViews>
    <sheetView showGridLines="0" workbookViewId="0">
      <selection activeCell="F12" sqref="F12"/>
    </sheetView>
  </sheetViews>
  <sheetFormatPr defaultRowHeight="15" x14ac:dyDescent="0.25"/>
  <cols>
    <col min="1" max="1" width="18.140625" style="9" customWidth="1"/>
    <col min="2" max="2" width="23.85546875" style="9" bestFit="1" customWidth="1"/>
    <col min="3" max="3" width="14.28515625" style="9" customWidth="1"/>
    <col min="4" max="12" width="9.140625" style="9"/>
    <col min="13" max="13" width="26.5703125" customWidth="1"/>
    <col min="14" max="14" width="9.140625" customWidth="1"/>
    <col min="15" max="15" width="23.28515625" customWidth="1"/>
    <col min="16" max="16" width="8.7109375" customWidth="1"/>
    <col min="17" max="16384" width="9.140625" style="9"/>
  </cols>
  <sheetData>
    <row r="1" spans="1:3" ht="24.75" customHeight="1" thickBot="1" x14ac:dyDescent="0.3">
      <c r="A1" s="6" t="s">
        <v>0</v>
      </c>
      <c r="B1" s="7" t="s">
        <v>1</v>
      </c>
      <c r="C1" s="17" t="s">
        <v>86</v>
      </c>
    </row>
    <row r="2" spans="1:3" x14ac:dyDescent="0.25">
      <c r="A2" s="18" t="s">
        <v>2</v>
      </c>
      <c r="B2" s="19" t="s">
        <v>6</v>
      </c>
      <c r="C2" s="25">
        <v>88.144675150703279</v>
      </c>
    </row>
    <row r="3" spans="1:3" x14ac:dyDescent="0.25">
      <c r="A3" s="20" t="s">
        <v>101</v>
      </c>
      <c r="B3" s="21" t="s">
        <v>7</v>
      </c>
      <c r="C3" s="26">
        <v>106.69077757685352</v>
      </c>
    </row>
    <row r="4" spans="1:3" x14ac:dyDescent="0.25">
      <c r="A4" s="20" t="s">
        <v>101</v>
      </c>
      <c r="B4" s="21" t="s">
        <v>8</v>
      </c>
      <c r="C4" s="26">
        <v>62.525458248472511</v>
      </c>
    </row>
    <row r="5" spans="1:3" x14ac:dyDescent="0.25">
      <c r="A5" s="20" t="s">
        <v>5</v>
      </c>
      <c r="B5" s="21" t="s">
        <v>9</v>
      </c>
      <c r="C5" s="26">
        <v>90.731354091238231</v>
      </c>
    </row>
    <row r="6" spans="1:3" x14ac:dyDescent="0.25">
      <c r="A6" s="20" t="s">
        <v>5</v>
      </c>
      <c r="B6" s="21" t="s">
        <v>10</v>
      </c>
      <c r="C6" s="26">
        <v>64.852255054432348</v>
      </c>
    </row>
    <row r="7" spans="1:3" x14ac:dyDescent="0.25">
      <c r="A7" s="20" t="s">
        <v>101</v>
      </c>
      <c r="B7" s="21" t="s">
        <v>11</v>
      </c>
      <c r="C7" s="26">
        <v>111.40142517814726</v>
      </c>
    </row>
    <row r="8" spans="1:3" x14ac:dyDescent="0.25">
      <c r="A8" s="20" t="s">
        <v>5</v>
      </c>
      <c r="B8" s="21" t="s">
        <v>12</v>
      </c>
      <c r="C8" s="26">
        <v>86.845466155810982</v>
      </c>
    </row>
    <row r="9" spans="1:3" x14ac:dyDescent="0.25">
      <c r="A9" s="20" t="s">
        <v>5</v>
      </c>
      <c r="B9" s="21" t="s">
        <v>13</v>
      </c>
      <c r="C9" s="26">
        <v>38.227146814404435</v>
      </c>
    </row>
    <row r="10" spans="1:3" x14ac:dyDescent="0.25">
      <c r="A10" s="20" t="s">
        <v>2</v>
      </c>
      <c r="B10" s="21" t="s">
        <v>14</v>
      </c>
      <c r="C10" s="26">
        <v>76.378083098824703</v>
      </c>
    </row>
    <row r="11" spans="1:3" x14ac:dyDescent="0.25">
      <c r="A11" s="20" t="s">
        <v>5</v>
      </c>
      <c r="B11" s="21" t="s">
        <v>15</v>
      </c>
      <c r="C11" s="26">
        <v>62.99212598425197</v>
      </c>
    </row>
    <row r="12" spans="1:3" x14ac:dyDescent="0.25">
      <c r="A12" s="20" t="s">
        <v>101</v>
      </c>
      <c r="B12" s="21" t="s">
        <v>16</v>
      </c>
      <c r="C12" s="26">
        <v>78.28114590273151</v>
      </c>
    </row>
    <row r="13" spans="1:3" x14ac:dyDescent="0.25">
      <c r="A13" s="20" t="s">
        <v>101</v>
      </c>
      <c r="B13" s="21" t="s">
        <v>17</v>
      </c>
      <c r="C13" s="26">
        <v>68.116554054054063</v>
      </c>
    </row>
    <row r="14" spans="1:3" x14ac:dyDescent="0.25">
      <c r="A14" s="20" t="s">
        <v>101</v>
      </c>
      <c r="B14" s="21" t="s">
        <v>18</v>
      </c>
      <c r="C14" s="26">
        <v>56.926952141057932</v>
      </c>
    </row>
    <row r="15" spans="1:3" x14ac:dyDescent="0.25">
      <c r="A15" s="20" t="s">
        <v>5</v>
      </c>
      <c r="B15" s="21" t="s">
        <v>19</v>
      </c>
      <c r="C15" s="26">
        <v>41.582150101419877</v>
      </c>
    </row>
    <row r="16" spans="1:3" x14ac:dyDescent="0.25">
      <c r="A16" s="20" t="s">
        <v>2</v>
      </c>
      <c r="B16" s="21" t="s">
        <v>20</v>
      </c>
      <c r="C16" s="26">
        <v>91.205673758865245</v>
      </c>
    </row>
    <row r="17" spans="1:14" x14ac:dyDescent="0.25">
      <c r="A17" s="20" t="s">
        <v>5</v>
      </c>
      <c r="B17" s="21" t="s">
        <v>21</v>
      </c>
      <c r="C17" s="26">
        <v>73.05349948468097</v>
      </c>
    </row>
    <row r="18" spans="1:14" x14ac:dyDescent="0.25">
      <c r="A18" s="20" t="s">
        <v>2</v>
      </c>
      <c r="B18" s="21" t="s">
        <v>22</v>
      </c>
      <c r="C18" s="26">
        <v>67.118582791033987</v>
      </c>
    </row>
    <row r="19" spans="1:14" x14ac:dyDescent="0.25">
      <c r="A19" s="20" t="s">
        <v>5</v>
      </c>
      <c r="B19" s="21" t="s">
        <v>23</v>
      </c>
      <c r="C19" s="26">
        <v>83.362624487404801</v>
      </c>
    </row>
    <row r="20" spans="1:14" x14ac:dyDescent="0.25">
      <c r="A20" s="20" t="s">
        <v>101</v>
      </c>
      <c r="B20" s="21" t="s">
        <v>24</v>
      </c>
      <c r="C20" s="26">
        <v>46.292517006802719</v>
      </c>
    </row>
    <row r="21" spans="1:14" x14ac:dyDescent="0.25">
      <c r="A21" s="20" t="s">
        <v>101</v>
      </c>
      <c r="B21" s="21" t="s">
        <v>25</v>
      </c>
      <c r="C21" s="26">
        <v>52.293064876957494</v>
      </c>
    </row>
    <row r="22" spans="1:14" x14ac:dyDescent="0.25">
      <c r="A22" s="20" t="s">
        <v>2</v>
      </c>
      <c r="B22" s="21" t="s">
        <v>26</v>
      </c>
      <c r="C22" s="26">
        <v>84.99210110584518</v>
      </c>
    </row>
    <row r="23" spans="1:14" x14ac:dyDescent="0.25">
      <c r="A23" s="20" t="s">
        <v>5</v>
      </c>
      <c r="B23" s="21" t="s">
        <v>27</v>
      </c>
      <c r="C23" s="26">
        <v>83.177570093457945</v>
      </c>
    </row>
    <row r="24" spans="1:14" x14ac:dyDescent="0.25">
      <c r="A24" s="20" t="s">
        <v>2</v>
      </c>
      <c r="B24" s="21" t="s">
        <v>28</v>
      </c>
      <c r="C24" s="26">
        <v>102.75689223057644</v>
      </c>
    </row>
    <row r="25" spans="1:14" x14ac:dyDescent="0.25">
      <c r="A25" s="20" t="s">
        <v>5</v>
      </c>
      <c r="B25" s="21" t="s">
        <v>29</v>
      </c>
      <c r="C25" s="26">
        <v>101.64835164835165</v>
      </c>
    </row>
    <row r="26" spans="1:14" x14ac:dyDescent="0.25">
      <c r="A26" s="20" t="s">
        <v>101</v>
      </c>
      <c r="B26" s="21" t="s">
        <v>30</v>
      </c>
      <c r="C26" s="26">
        <v>86.007462686567166</v>
      </c>
    </row>
    <row r="27" spans="1:14" x14ac:dyDescent="0.25">
      <c r="A27" s="20" t="s">
        <v>2</v>
      </c>
      <c r="B27" s="21" t="s">
        <v>31</v>
      </c>
      <c r="C27" s="26">
        <v>53.020134228187921</v>
      </c>
    </row>
    <row r="28" spans="1:14" x14ac:dyDescent="0.25">
      <c r="A28" s="20" t="s">
        <v>101</v>
      </c>
      <c r="B28" s="21" t="s">
        <v>32</v>
      </c>
      <c r="C28" s="26">
        <v>69.18844566712518</v>
      </c>
    </row>
    <row r="29" spans="1:14" x14ac:dyDescent="0.25">
      <c r="A29" s="20" t="s">
        <v>5</v>
      </c>
      <c r="B29" s="21" t="s">
        <v>33</v>
      </c>
      <c r="C29" s="26">
        <v>65.768025078369902</v>
      </c>
      <c r="N29" s="69"/>
    </row>
    <row r="30" spans="1:14" x14ac:dyDescent="0.25">
      <c r="A30" s="20" t="s">
        <v>2</v>
      </c>
      <c r="B30" s="21" t="s">
        <v>34</v>
      </c>
      <c r="C30" s="26">
        <v>64.547494390426323</v>
      </c>
      <c r="N30" s="69"/>
    </row>
    <row r="31" spans="1:14" x14ac:dyDescent="0.25">
      <c r="A31" s="20" t="s">
        <v>2</v>
      </c>
      <c r="B31" s="21" t="s">
        <v>35</v>
      </c>
      <c r="C31" s="26">
        <v>97.582872928176798</v>
      </c>
    </row>
    <row r="32" spans="1:14" x14ac:dyDescent="0.25">
      <c r="A32" s="20" t="s">
        <v>2</v>
      </c>
      <c r="B32" s="21" t="s">
        <v>36</v>
      </c>
      <c r="C32" s="26">
        <v>80</v>
      </c>
    </row>
    <row r="33" spans="1:3" x14ac:dyDescent="0.25">
      <c r="A33" s="20" t="s">
        <v>5</v>
      </c>
      <c r="B33" s="21" t="s">
        <v>37</v>
      </c>
      <c r="C33" s="26">
        <v>85.236220472440948</v>
      </c>
    </row>
    <row r="34" spans="1:3" x14ac:dyDescent="0.25">
      <c r="A34" s="20" t="s">
        <v>5</v>
      </c>
      <c r="B34" s="21" t="s">
        <v>38</v>
      </c>
      <c r="C34" s="26">
        <v>79.166666666666657</v>
      </c>
    </row>
    <row r="35" spans="1:3" x14ac:dyDescent="0.25">
      <c r="A35" s="20" t="s">
        <v>5</v>
      </c>
      <c r="B35" s="21" t="s">
        <v>39</v>
      </c>
      <c r="C35" s="26">
        <v>60.084033613445378</v>
      </c>
    </row>
    <row r="36" spans="1:3" x14ac:dyDescent="0.25">
      <c r="A36" s="20" t="s">
        <v>2</v>
      </c>
      <c r="B36" s="21" t="s">
        <v>40</v>
      </c>
      <c r="C36" s="26">
        <v>94.032549728752258</v>
      </c>
    </row>
    <row r="37" spans="1:3" x14ac:dyDescent="0.25">
      <c r="A37" s="20" t="s">
        <v>5</v>
      </c>
      <c r="B37" s="21" t="s">
        <v>41</v>
      </c>
      <c r="C37" s="26">
        <v>77.480314960629926</v>
      </c>
    </row>
    <row r="38" spans="1:3" x14ac:dyDescent="0.25">
      <c r="A38" s="20" t="s">
        <v>2</v>
      </c>
      <c r="B38" s="21" t="s">
        <v>42</v>
      </c>
      <c r="C38" s="26">
        <v>83.627204030226693</v>
      </c>
    </row>
    <row r="39" spans="1:3" x14ac:dyDescent="0.25">
      <c r="A39" s="20" t="s">
        <v>5</v>
      </c>
      <c r="B39" s="21" t="s">
        <v>43</v>
      </c>
      <c r="C39" s="26">
        <v>74.612042209807569</v>
      </c>
    </row>
    <row r="40" spans="1:3" x14ac:dyDescent="0.25">
      <c r="A40" s="20" t="s">
        <v>101</v>
      </c>
      <c r="B40" s="21" t="s">
        <v>44</v>
      </c>
      <c r="C40" s="26">
        <v>73.127291775798852</v>
      </c>
    </row>
    <row r="41" spans="1:3" x14ac:dyDescent="0.25">
      <c r="A41" s="20" t="s">
        <v>5</v>
      </c>
      <c r="B41" s="21" t="s">
        <v>45</v>
      </c>
      <c r="C41" s="26">
        <v>97.508896797153028</v>
      </c>
    </row>
    <row r="42" spans="1:3" x14ac:dyDescent="0.25">
      <c r="A42" s="20" t="s">
        <v>2</v>
      </c>
      <c r="B42" s="21" t="s">
        <v>46</v>
      </c>
      <c r="C42" s="26">
        <v>72.427440633245382</v>
      </c>
    </row>
    <row r="43" spans="1:3" x14ac:dyDescent="0.25">
      <c r="A43" s="20" t="s">
        <v>2</v>
      </c>
      <c r="B43" s="21" t="s">
        <v>47</v>
      </c>
      <c r="C43" s="26">
        <v>93.127962085308056</v>
      </c>
    </row>
    <row r="44" spans="1:3" x14ac:dyDescent="0.25">
      <c r="A44" s="20" t="s">
        <v>101</v>
      </c>
      <c r="B44" s="21" t="s">
        <v>48</v>
      </c>
      <c r="C44" s="26">
        <v>60.091568103777185</v>
      </c>
    </row>
    <row r="45" spans="1:3" x14ac:dyDescent="0.25">
      <c r="A45" s="20" t="s">
        <v>101</v>
      </c>
      <c r="B45" s="21" t="s">
        <v>49</v>
      </c>
      <c r="C45" s="26">
        <v>79.171894604767886</v>
      </c>
    </row>
    <row r="46" spans="1:3" x14ac:dyDescent="0.25">
      <c r="A46" s="20" t="s">
        <v>5</v>
      </c>
      <c r="B46" s="21" t="s">
        <v>50</v>
      </c>
      <c r="C46" s="26">
        <v>96.210629921259837</v>
      </c>
    </row>
    <row r="47" spans="1:3" x14ac:dyDescent="0.25">
      <c r="A47" s="20" t="s">
        <v>2</v>
      </c>
      <c r="B47" s="21" t="s">
        <v>51</v>
      </c>
      <c r="C47" s="26">
        <v>93.189557321225877</v>
      </c>
    </row>
    <row r="48" spans="1:3" x14ac:dyDescent="0.25">
      <c r="A48" s="20" t="s">
        <v>101</v>
      </c>
      <c r="B48" s="21" t="s">
        <v>52</v>
      </c>
      <c r="C48" s="26">
        <v>94.627383015597928</v>
      </c>
    </row>
    <row r="49" spans="1:14" x14ac:dyDescent="0.25">
      <c r="A49" s="20" t="s">
        <v>5</v>
      </c>
      <c r="B49" s="21" t="s">
        <v>53</v>
      </c>
      <c r="C49" s="26">
        <v>79.447603574329818</v>
      </c>
    </row>
    <row r="50" spans="1:14" x14ac:dyDescent="0.25">
      <c r="A50" s="20" t="s">
        <v>101</v>
      </c>
      <c r="B50" s="21" t="s">
        <v>54</v>
      </c>
      <c r="C50" s="26">
        <v>94.611398963730579</v>
      </c>
    </row>
    <row r="51" spans="1:14" x14ac:dyDescent="0.25">
      <c r="A51" s="20" t="s">
        <v>101</v>
      </c>
      <c r="B51" s="21" t="s">
        <v>55</v>
      </c>
      <c r="C51" s="26">
        <v>86.666666666666671</v>
      </c>
    </row>
    <row r="52" spans="1:14" x14ac:dyDescent="0.25">
      <c r="A52" s="20" t="s">
        <v>5</v>
      </c>
      <c r="B52" s="21" t="s">
        <v>56</v>
      </c>
      <c r="C52" s="26">
        <v>70.449172576832154</v>
      </c>
    </row>
    <row r="53" spans="1:14" x14ac:dyDescent="0.25">
      <c r="A53" s="20" t="s">
        <v>5</v>
      </c>
      <c r="B53" s="21" t="s">
        <v>57</v>
      </c>
      <c r="C53" s="26">
        <v>76.038781163434905</v>
      </c>
    </row>
    <row r="54" spans="1:14" x14ac:dyDescent="0.25">
      <c r="A54" s="20" t="s">
        <v>101</v>
      </c>
      <c r="B54" s="21" t="s">
        <v>58</v>
      </c>
      <c r="C54" s="26">
        <v>36.134779240898531</v>
      </c>
    </row>
    <row r="55" spans="1:14" x14ac:dyDescent="0.25">
      <c r="A55" s="20" t="s">
        <v>101</v>
      </c>
      <c r="B55" s="21" t="s">
        <v>59</v>
      </c>
      <c r="C55" s="26">
        <v>66.553191489361708</v>
      </c>
    </row>
    <row r="56" spans="1:14" x14ac:dyDescent="0.25">
      <c r="A56" s="20" t="s">
        <v>101</v>
      </c>
      <c r="B56" s="21" t="s">
        <v>60</v>
      </c>
      <c r="C56" s="26">
        <v>47.740292807129215</v>
      </c>
    </row>
    <row r="57" spans="1:14" x14ac:dyDescent="0.25">
      <c r="A57" s="20" t="s">
        <v>101</v>
      </c>
      <c r="B57" s="21" t="s">
        <v>61</v>
      </c>
      <c r="C57" s="26">
        <v>57.540173053152046</v>
      </c>
    </row>
    <row r="58" spans="1:14" x14ac:dyDescent="0.25">
      <c r="A58" s="20" t="s">
        <v>5</v>
      </c>
      <c r="B58" s="21" t="s">
        <v>62</v>
      </c>
      <c r="C58" s="26">
        <v>64.700544464609806</v>
      </c>
    </row>
    <row r="59" spans="1:14" x14ac:dyDescent="0.25">
      <c r="A59" s="20" t="s">
        <v>101</v>
      </c>
      <c r="B59" s="21" t="s">
        <v>63</v>
      </c>
      <c r="C59" s="26">
        <v>80.684596577017118</v>
      </c>
      <c r="N59" s="69"/>
    </row>
    <row r="60" spans="1:14" x14ac:dyDescent="0.25">
      <c r="A60" s="20" t="s">
        <v>5</v>
      </c>
      <c r="B60" s="21" t="s">
        <v>64</v>
      </c>
      <c r="C60" s="26">
        <v>128.61952861952861</v>
      </c>
      <c r="N60" s="69"/>
    </row>
    <row r="61" spans="1:14" x14ac:dyDescent="0.25">
      <c r="A61" s="20" t="s">
        <v>101</v>
      </c>
      <c r="B61" s="21" t="s">
        <v>65</v>
      </c>
      <c r="C61" s="26">
        <v>95.423563777994161</v>
      </c>
      <c r="N61" s="69"/>
    </row>
    <row r="62" spans="1:14" x14ac:dyDescent="0.25">
      <c r="A62" s="20" t="s">
        <v>5</v>
      </c>
      <c r="B62" s="21" t="s">
        <v>66</v>
      </c>
      <c r="C62" s="26">
        <v>76.061776061776072</v>
      </c>
      <c r="N62" s="69"/>
    </row>
    <row r="63" spans="1:14" x14ac:dyDescent="0.25">
      <c r="A63" s="20" t="s">
        <v>2</v>
      </c>
      <c r="B63" s="21" t="s">
        <v>67</v>
      </c>
      <c r="C63" s="26">
        <v>60.473588342440799</v>
      </c>
      <c r="N63" s="69"/>
    </row>
    <row r="64" spans="1:14" x14ac:dyDescent="0.25">
      <c r="A64" s="20" t="s">
        <v>2</v>
      </c>
      <c r="B64" s="21" t="s">
        <v>68</v>
      </c>
      <c r="C64" s="26">
        <v>88.361266294227192</v>
      </c>
      <c r="N64" s="69"/>
    </row>
    <row r="65" spans="1:14" x14ac:dyDescent="0.25">
      <c r="A65" s="20" t="s">
        <v>2</v>
      </c>
      <c r="B65" s="21" t="s">
        <v>69</v>
      </c>
      <c r="C65" s="26">
        <v>92.05298013245033</v>
      </c>
      <c r="N65" s="69"/>
    </row>
    <row r="66" spans="1:14" x14ac:dyDescent="0.25">
      <c r="A66" s="20" t="s">
        <v>101</v>
      </c>
      <c r="B66" s="21" t="s">
        <v>70</v>
      </c>
      <c r="C66" s="26">
        <v>87.224669603524234</v>
      </c>
      <c r="N66" s="69"/>
    </row>
    <row r="67" spans="1:14" x14ac:dyDescent="0.25">
      <c r="A67" s="20" t="s">
        <v>101</v>
      </c>
      <c r="B67" s="21" t="s">
        <v>71</v>
      </c>
      <c r="C67" s="26">
        <v>51.191054934370442</v>
      </c>
      <c r="N67" s="69"/>
    </row>
    <row r="68" spans="1:14" x14ac:dyDescent="0.25">
      <c r="A68" s="20" t="s">
        <v>5</v>
      </c>
      <c r="B68" s="21" t="s">
        <v>72</v>
      </c>
      <c r="C68" s="26">
        <v>90.2</v>
      </c>
      <c r="N68" s="69"/>
    </row>
    <row r="69" spans="1:14" x14ac:dyDescent="0.25">
      <c r="A69" s="20" t="s">
        <v>101</v>
      </c>
      <c r="B69" s="21" t="s">
        <v>73</v>
      </c>
      <c r="C69" s="26">
        <v>63.77654538076559</v>
      </c>
      <c r="N69" s="69"/>
    </row>
    <row r="70" spans="1:14" x14ac:dyDescent="0.25">
      <c r="A70" s="20" t="s">
        <v>101</v>
      </c>
      <c r="B70" s="21" t="s">
        <v>74</v>
      </c>
      <c r="C70" s="26">
        <v>77.758913412563672</v>
      </c>
      <c r="N70" s="69"/>
    </row>
    <row r="71" spans="1:14" x14ac:dyDescent="0.25">
      <c r="A71" s="20" t="s">
        <v>2</v>
      </c>
      <c r="B71" s="21" t="s">
        <v>75</v>
      </c>
      <c r="C71" s="26">
        <v>65.093477095747033</v>
      </c>
      <c r="N71" s="69"/>
    </row>
    <row r="72" spans="1:14" x14ac:dyDescent="0.25">
      <c r="A72" s="20" t="s">
        <v>101</v>
      </c>
      <c r="B72" s="21" t="s">
        <v>76</v>
      </c>
      <c r="C72" s="26">
        <v>57.523809523809518</v>
      </c>
      <c r="N72" s="69"/>
    </row>
    <row r="73" spans="1:14" x14ac:dyDescent="0.25">
      <c r="A73" s="20" t="s">
        <v>5</v>
      </c>
      <c r="B73" s="21" t="s">
        <v>77</v>
      </c>
      <c r="C73" s="26">
        <v>80.683760683760681</v>
      </c>
      <c r="N73" s="69"/>
    </row>
    <row r="74" spans="1:14" x14ac:dyDescent="0.25">
      <c r="A74" s="20" t="s">
        <v>2</v>
      </c>
      <c r="B74" s="21" t="s">
        <v>78</v>
      </c>
      <c r="C74" s="26">
        <v>66.149068322981364</v>
      </c>
      <c r="N74" s="69"/>
    </row>
    <row r="75" spans="1:14" x14ac:dyDescent="0.25">
      <c r="A75" s="20" t="s">
        <v>2</v>
      </c>
      <c r="B75" s="21" t="s">
        <v>79</v>
      </c>
      <c r="C75" s="26">
        <v>67.010309278350505</v>
      </c>
      <c r="N75" s="69"/>
    </row>
    <row r="76" spans="1:14" x14ac:dyDescent="0.25">
      <c r="A76" s="20" t="s">
        <v>101</v>
      </c>
      <c r="B76" s="21" t="s">
        <v>80</v>
      </c>
      <c r="C76" s="26">
        <v>98.41628959276018</v>
      </c>
      <c r="N76" s="69"/>
    </row>
    <row r="77" spans="1:14" x14ac:dyDescent="0.25">
      <c r="A77" s="20" t="s">
        <v>101</v>
      </c>
      <c r="B77" s="21" t="s">
        <v>81</v>
      </c>
      <c r="C77" s="26">
        <v>94.29386590584879</v>
      </c>
      <c r="N77" s="69"/>
    </row>
    <row r="78" spans="1:14" x14ac:dyDescent="0.25">
      <c r="A78" s="20" t="s">
        <v>2</v>
      </c>
      <c r="B78" s="21" t="s">
        <v>82</v>
      </c>
      <c r="C78" s="26">
        <v>72.035099819902669</v>
      </c>
      <c r="N78" s="69"/>
    </row>
    <row r="79" spans="1:14" ht="15.75" thickBot="1" x14ac:dyDescent="0.3">
      <c r="A79" s="22" t="s">
        <v>2</v>
      </c>
      <c r="B79" s="23" t="s">
        <v>83</v>
      </c>
      <c r="C79" s="27">
        <v>68.244766505636065</v>
      </c>
      <c r="N79" s="69"/>
    </row>
    <row r="80" spans="1:14" ht="15.75" thickBot="1" x14ac:dyDescent="0.3">
      <c r="A80" s="89" t="s">
        <v>84</v>
      </c>
      <c r="B80" s="90"/>
      <c r="C80" s="10">
        <v>69.698578233751732</v>
      </c>
      <c r="N80" s="69"/>
    </row>
    <row r="81" spans="1:14" x14ac:dyDescent="0.25">
      <c r="N81" s="69"/>
    </row>
    <row r="82" spans="1:14" x14ac:dyDescent="0.25">
      <c r="A82" s="88" t="s">
        <v>85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N82" s="69"/>
    </row>
    <row r="83" spans="1:14" x14ac:dyDescent="0.25">
      <c r="A83" s="88" t="s">
        <v>105</v>
      </c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N83" s="69"/>
    </row>
    <row r="84" spans="1:14" x14ac:dyDescent="0.25">
      <c r="A84" s="88" t="s">
        <v>87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N84" s="69"/>
    </row>
    <row r="85" spans="1:14" x14ac:dyDescent="0.25">
      <c r="A85" s="87" t="s">
        <v>186</v>
      </c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N85" s="69"/>
    </row>
    <row r="86" spans="1:14" x14ac:dyDescent="0.25">
      <c r="A86" s="87" t="s">
        <v>187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N86" s="69"/>
    </row>
    <row r="87" spans="1:14" x14ac:dyDescent="0.25">
      <c r="A87" s="88" t="s">
        <v>108</v>
      </c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N87" s="69"/>
    </row>
    <row r="88" spans="1:14" x14ac:dyDescent="0.25">
      <c r="A88" s="77" t="s">
        <v>182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N88" s="69"/>
    </row>
    <row r="89" spans="1:14" x14ac:dyDescent="0.25">
      <c r="N89" s="69"/>
    </row>
    <row r="90" spans="1:14" x14ac:dyDescent="0.25">
      <c r="N90" s="69"/>
    </row>
    <row r="91" spans="1:14" x14ac:dyDescent="0.25">
      <c r="N91" s="69"/>
    </row>
    <row r="92" spans="1:14" x14ac:dyDescent="0.25">
      <c r="N92" s="69"/>
    </row>
    <row r="93" spans="1:14" x14ac:dyDescent="0.25">
      <c r="N93" s="69"/>
    </row>
    <row r="94" spans="1:14" x14ac:dyDescent="0.25">
      <c r="N94" s="69"/>
    </row>
    <row r="95" spans="1:14" x14ac:dyDescent="0.25">
      <c r="N95" s="69"/>
    </row>
    <row r="96" spans="1:14" x14ac:dyDescent="0.25">
      <c r="N96" s="69"/>
    </row>
    <row r="97" spans="14:14" x14ac:dyDescent="0.25">
      <c r="N97" s="69"/>
    </row>
    <row r="98" spans="14:14" x14ac:dyDescent="0.25">
      <c r="N98" s="69"/>
    </row>
    <row r="99" spans="14:14" x14ac:dyDescent="0.25">
      <c r="N99" s="69"/>
    </row>
    <row r="100" spans="14:14" x14ac:dyDescent="0.25">
      <c r="N100" s="69"/>
    </row>
    <row r="101" spans="14:14" x14ac:dyDescent="0.25">
      <c r="N101" s="69"/>
    </row>
    <row r="102" spans="14:14" x14ac:dyDescent="0.25">
      <c r="N102" s="69"/>
    </row>
    <row r="103" spans="14:14" x14ac:dyDescent="0.25">
      <c r="N103" s="69"/>
    </row>
    <row r="104" spans="14:14" x14ac:dyDescent="0.25">
      <c r="N104" s="69"/>
    </row>
    <row r="105" spans="14:14" x14ac:dyDescent="0.25">
      <c r="N105" s="69"/>
    </row>
    <row r="106" spans="14:14" x14ac:dyDescent="0.25">
      <c r="N106" s="69"/>
    </row>
    <row r="107" spans="14:14" x14ac:dyDescent="0.25">
      <c r="N107" s="69"/>
    </row>
    <row r="108" spans="14:14" x14ac:dyDescent="0.25">
      <c r="N108" s="69"/>
    </row>
    <row r="109" spans="14:14" x14ac:dyDescent="0.25">
      <c r="N109" s="69"/>
    </row>
    <row r="110" spans="14:14" x14ac:dyDescent="0.25">
      <c r="N110" s="69"/>
    </row>
    <row r="111" spans="14:14" x14ac:dyDescent="0.25">
      <c r="N111" s="69"/>
    </row>
    <row r="112" spans="14:14" x14ac:dyDescent="0.25">
      <c r="N112" s="69"/>
    </row>
    <row r="113" spans="14:14" x14ac:dyDescent="0.25">
      <c r="N113" s="69"/>
    </row>
    <row r="114" spans="14:14" x14ac:dyDescent="0.25">
      <c r="N114" s="69"/>
    </row>
    <row r="115" spans="14:14" x14ac:dyDescent="0.25">
      <c r="N115" s="69"/>
    </row>
    <row r="116" spans="14:14" x14ac:dyDescent="0.25">
      <c r="N116" s="69"/>
    </row>
    <row r="117" spans="14:14" x14ac:dyDescent="0.25">
      <c r="N117" s="69"/>
    </row>
    <row r="118" spans="14:14" x14ac:dyDescent="0.25">
      <c r="N118" s="69"/>
    </row>
    <row r="119" spans="14:14" x14ac:dyDescent="0.25">
      <c r="N119" s="69"/>
    </row>
    <row r="120" spans="14:14" x14ac:dyDescent="0.25">
      <c r="N120" s="69"/>
    </row>
    <row r="121" spans="14:14" x14ac:dyDescent="0.25">
      <c r="N121" s="69"/>
    </row>
    <row r="122" spans="14:14" x14ac:dyDescent="0.25">
      <c r="N122" s="69"/>
    </row>
    <row r="123" spans="14:14" x14ac:dyDescent="0.25">
      <c r="N123" s="69"/>
    </row>
    <row r="124" spans="14:14" x14ac:dyDescent="0.25">
      <c r="N124" s="69"/>
    </row>
    <row r="125" spans="14:14" x14ac:dyDescent="0.25">
      <c r="N125" s="69"/>
    </row>
    <row r="126" spans="14:14" x14ac:dyDescent="0.25">
      <c r="N126" s="69"/>
    </row>
    <row r="127" spans="14:14" x14ac:dyDescent="0.25">
      <c r="N127" s="69"/>
    </row>
    <row r="128" spans="14:14" x14ac:dyDescent="0.25">
      <c r="N128" s="69"/>
    </row>
    <row r="129" spans="14:14" x14ac:dyDescent="0.25">
      <c r="N129" s="69"/>
    </row>
    <row r="130" spans="14:14" x14ac:dyDescent="0.25">
      <c r="N130" s="69"/>
    </row>
    <row r="131" spans="14:14" x14ac:dyDescent="0.25">
      <c r="N131" s="69"/>
    </row>
    <row r="132" spans="14:14" x14ac:dyDescent="0.25">
      <c r="N132" s="69"/>
    </row>
    <row r="133" spans="14:14" x14ac:dyDescent="0.25">
      <c r="N133" s="69"/>
    </row>
    <row r="134" spans="14:14" x14ac:dyDescent="0.25">
      <c r="N134" s="69"/>
    </row>
    <row r="135" spans="14:14" x14ac:dyDescent="0.25">
      <c r="N135" s="69"/>
    </row>
    <row r="136" spans="14:14" x14ac:dyDescent="0.25">
      <c r="N136" s="69"/>
    </row>
    <row r="137" spans="14:14" x14ac:dyDescent="0.25">
      <c r="N137" s="69"/>
    </row>
    <row r="138" spans="14:14" x14ac:dyDescent="0.25">
      <c r="N138" s="69"/>
    </row>
    <row r="139" spans="14:14" x14ac:dyDescent="0.25">
      <c r="N139" s="69"/>
    </row>
    <row r="140" spans="14:14" x14ac:dyDescent="0.25">
      <c r="N140" s="69"/>
    </row>
    <row r="141" spans="14:14" x14ac:dyDescent="0.25">
      <c r="N141" s="69"/>
    </row>
    <row r="142" spans="14:14" x14ac:dyDescent="0.25">
      <c r="N142" s="69"/>
    </row>
    <row r="143" spans="14:14" x14ac:dyDescent="0.25">
      <c r="N143" s="69"/>
    </row>
    <row r="144" spans="14:14" x14ac:dyDescent="0.25">
      <c r="N144" s="69"/>
    </row>
    <row r="145" spans="14:14" x14ac:dyDescent="0.25">
      <c r="N145" s="69"/>
    </row>
    <row r="146" spans="14:14" x14ac:dyDescent="0.25">
      <c r="N146" s="69"/>
    </row>
    <row r="147" spans="14:14" x14ac:dyDescent="0.25">
      <c r="N147" s="69"/>
    </row>
    <row r="148" spans="14:14" x14ac:dyDescent="0.25">
      <c r="N148" s="69"/>
    </row>
    <row r="149" spans="14:14" x14ac:dyDescent="0.25">
      <c r="N149" s="69"/>
    </row>
    <row r="150" spans="14:14" x14ac:dyDescent="0.25">
      <c r="N150" s="69"/>
    </row>
    <row r="151" spans="14:14" x14ac:dyDescent="0.25">
      <c r="N151" s="69"/>
    </row>
    <row r="152" spans="14:14" x14ac:dyDescent="0.25">
      <c r="N152" s="69"/>
    </row>
    <row r="153" spans="14:14" x14ac:dyDescent="0.25">
      <c r="N153" s="69"/>
    </row>
    <row r="154" spans="14:14" x14ac:dyDescent="0.25">
      <c r="N154" s="69"/>
    </row>
    <row r="155" spans="14:14" x14ac:dyDescent="0.25">
      <c r="N155" s="69"/>
    </row>
    <row r="156" spans="14:14" x14ac:dyDescent="0.25">
      <c r="N156" s="69"/>
    </row>
    <row r="157" spans="14:14" x14ac:dyDescent="0.25">
      <c r="N157" s="69"/>
    </row>
    <row r="158" spans="14:14" x14ac:dyDescent="0.25">
      <c r="N158" s="69"/>
    </row>
    <row r="159" spans="14:14" x14ac:dyDescent="0.25">
      <c r="N159" s="69"/>
    </row>
    <row r="160" spans="14:14" x14ac:dyDescent="0.25">
      <c r="N160" s="69"/>
    </row>
    <row r="161" spans="14:14" x14ac:dyDescent="0.25">
      <c r="N161" s="69"/>
    </row>
    <row r="162" spans="14:14" x14ac:dyDescent="0.25">
      <c r="N162" s="69"/>
    </row>
    <row r="163" spans="14:14" x14ac:dyDescent="0.25">
      <c r="N163" s="69"/>
    </row>
    <row r="164" spans="14:14" x14ac:dyDescent="0.25">
      <c r="N164" s="69"/>
    </row>
    <row r="165" spans="14:14" x14ac:dyDescent="0.25">
      <c r="N165" s="69"/>
    </row>
    <row r="166" spans="14:14" x14ac:dyDescent="0.25">
      <c r="N166" s="69"/>
    </row>
    <row r="167" spans="14:14" x14ac:dyDescent="0.25">
      <c r="N167" s="69"/>
    </row>
    <row r="168" spans="14:14" x14ac:dyDescent="0.25">
      <c r="N168" s="69"/>
    </row>
    <row r="169" spans="14:14" x14ac:dyDescent="0.25">
      <c r="N169" s="69"/>
    </row>
    <row r="170" spans="14:14" x14ac:dyDescent="0.25">
      <c r="N170" s="69"/>
    </row>
    <row r="171" spans="14:14" x14ac:dyDescent="0.25">
      <c r="N171" s="69"/>
    </row>
    <row r="172" spans="14:14" x14ac:dyDescent="0.25">
      <c r="N172" s="69"/>
    </row>
    <row r="173" spans="14:14" x14ac:dyDescent="0.25">
      <c r="N173" s="69"/>
    </row>
    <row r="174" spans="14:14" x14ac:dyDescent="0.25">
      <c r="N174" s="69"/>
    </row>
    <row r="175" spans="14:14" x14ac:dyDescent="0.25">
      <c r="N175" s="69"/>
    </row>
    <row r="176" spans="14:14" x14ac:dyDescent="0.25">
      <c r="N176" s="69"/>
    </row>
    <row r="177" spans="14:14" x14ac:dyDescent="0.25">
      <c r="N177" s="69"/>
    </row>
    <row r="178" spans="14:14" x14ac:dyDescent="0.25">
      <c r="N178" s="69"/>
    </row>
    <row r="179" spans="14:14" x14ac:dyDescent="0.25">
      <c r="N179" s="69"/>
    </row>
    <row r="180" spans="14:14" x14ac:dyDescent="0.25">
      <c r="N180" s="69"/>
    </row>
    <row r="181" spans="14:14" x14ac:dyDescent="0.25">
      <c r="N181" s="69"/>
    </row>
    <row r="182" spans="14:14" x14ac:dyDescent="0.25">
      <c r="N182" s="69"/>
    </row>
    <row r="183" spans="14:14" x14ac:dyDescent="0.25">
      <c r="N183" s="69"/>
    </row>
    <row r="184" spans="14:14" x14ac:dyDescent="0.25">
      <c r="N184" s="69"/>
    </row>
    <row r="185" spans="14:14" x14ac:dyDescent="0.25">
      <c r="N185" s="69"/>
    </row>
    <row r="186" spans="14:14" x14ac:dyDescent="0.25">
      <c r="N186" s="69"/>
    </row>
    <row r="187" spans="14:14" x14ac:dyDescent="0.25">
      <c r="N187" s="69"/>
    </row>
    <row r="188" spans="14:14" x14ac:dyDescent="0.25">
      <c r="N188" s="69"/>
    </row>
    <row r="189" spans="14:14" x14ac:dyDescent="0.25">
      <c r="N189" s="69"/>
    </row>
    <row r="190" spans="14:14" x14ac:dyDescent="0.25">
      <c r="N190" s="69"/>
    </row>
    <row r="191" spans="14:14" x14ac:dyDescent="0.25">
      <c r="N191" s="69"/>
    </row>
    <row r="192" spans="14:14" x14ac:dyDescent="0.25">
      <c r="N192" s="69"/>
    </row>
    <row r="193" spans="14:14" x14ac:dyDescent="0.25">
      <c r="N193" s="69"/>
    </row>
    <row r="194" spans="14:14" x14ac:dyDescent="0.25">
      <c r="N194" s="69"/>
    </row>
    <row r="195" spans="14:14" x14ac:dyDescent="0.25">
      <c r="N195" s="69"/>
    </row>
    <row r="196" spans="14:14" x14ac:dyDescent="0.25">
      <c r="N196" s="69"/>
    </row>
    <row r="197" spans="14:14" x14ac:dyDescent="0.25">
      <c r="N197" s="69"/>
    </row>
    <row r="198" spans="14:14" x14ac:dyDescent="0.25">
      <c r="N198" s="69"/>
    </row>
    <row r="199" spans="14:14" x14ac:dyDescent="0.25">
      <c r="N199" s="69"/>
    </row>
    <row r="200" spans="14:14" x14ac:dyDescent="0.25">
      <c r="N200" s="69"/>
    </row>
    <row r="201" spans="14:14" x14ac:dyDescent="0.25">
      <c r="N201" s="69"/>
    </row>
    <row r="202" spans="14:14" x14ac:dyDescent="0.25">
      <c r="N202" s="69"/>
    </row>
    <row r="203" spans="14:14" x14ac:dyDescent="0.25">
      <c r="N203" s="69"/>
    </row>
    <row r="204" spans="14:14" x14ac:dyDescent="0.25">
      <c r="N204" s="69"/>
    </row>
    <row r="205" spans="14:14" x14ac:dyDescent="0.25">
      <c r="N205" s="69"/>
    </row>
    <row r="206" spans="14:14" x14ac:dyDescent="0.25">
      <c r="N206" s="69"/>
    </row>
    <row r="207" spans="14:14" x14ac:dyDescent="0.25">
      <c r="N207" s="69"/>
    </row>
    <row r="208" spans="14:14" x14ac:dyDescent="0.25">
      <c r="N208" s="69"/>
    </row>
    <row r="209" spans="14:14" x14ac:dyDescent="0.25">
      <c r="N209" s="69"/>
    </row>
    <row r="210" spans="14:14" x14ac:dyDescent="0.25">
      <c r="N210" s="69"/>
    </row>
    <row r="211" spans="14:14" x14ac:dyDescent="0.25">
      <c r="N211" s="69"/>
    </row>
    <row r="212" spans="14:14" x14ac:dyDescent="0.25">
      <c r="N212" s="69"/>
    </row>
    <row r="213" spans="14:14" x14ac:dyDescent="0.25">
      <c r="N213" s="69"/>
    </row>
    <row r="214" spans="14:14" x14ac:dyDescent="0.25">
      <c r="N214" s="69"/>
    </row>
    <row r="215" spans="14:14" x14ac:dyDescent="0.25">
      <c r="N215" s="69"/>
    </row>
    <row r="216" spans="14:14" x14ac:dyDescent="0.25">
      <c r="N216" s="69"/>
    </row>
    <row r="217" spans="14:14" x14ac:dyDescent="0.25">
      <c r="N217" s="69"/>
    </row>
    <row r="218" spans="14:14" x14ac:dyDescent="0.25">
      <c r="N218" s="69"/>
    </row>
    <row r="219" spans="14:14" x14ac:dyDescent="0.25">
      <c r="N219" s="69"/>
    </row>
    <row r="220" spans="14:14" x14ac:dyDescent="0.25">
      <c r="N220" s="69"/>
    </row>
    <row r="221" spans="14:14" x14ac:dyDescent="0.25">
      <c r="N221" s="69"/>
    </row>
    <row r="222" spans="14:14" x14ac:dyDescent="0.25">
      <c r="N222" s="69"/>
    </row>
    <row r="223" spans="14:14" x14ac:dyDescent="0.25">
      <c r="N223" s="69"/>
    </row>
    <row r="224" spans="14:14" x14ac:dyDescent="0.25">
      <c r="N224" s="69"/>
    </row>
    <row r="225" spans="14:14" x14ac:dyDescent="0.25">
      <c r="N225" s="69"/>
    </row>
    <row r="226" spans="14:14" x14ac:dyDescent="0.25">
      <c r="N226" s="69"/>
    </row>
    <row r="227" spans="14:14" x14ac:dyDescent="0.25">
      <c r="N227" s="69"/>
    </row>
    <row r="228" spans="14:14" x14ac:dyDescent="0.25">
      <c r="N228" s="69"/>
    </row>
    <row r="229" spans="14:14" x14ac:dyDescent="0.25">
      <c r="N229" s="69"/>
    </row>
    <row r="230" spans="14:14" x14ac:dyDescent="0.25">
      <c r="N230" s="69"/>
    </row>
    <row r="231" spans="14:14" x14ac:dyDescent="0.25">
      <c r="N231" s="69"/>
    </row>
    <row r="232" spans="14:14" x14ac:dyDescent="0.25">
      <c r="N232" s="69"/>
    </row>
    <row r="233" spans="14:14" x14ac:dyDescent="0.25">
      <c r="N233" s="69"/>
    </row>
    <row r="234" spans="14:14" x14ac:dyDescent="0.25">
      <c r="N234" s="69"/>
    </row>
    <row r="235" spans="14:14" x14ac:dyDescent="0.25">
      <c r="N235" s="69"/>
    </row>
    <row r="236" spans="14:14" x14ac:dyDescent="0.25">
      <c r="N236" s="69"/>
    </row>
    <row r="237" spans="14:14" x14ac:dyDescent="0.25">
      <c r="N237" s="69"/>
    </row>
    <row r="238" spans="14:14" x14ac:dyDescent="0.25">
      <c r="N238" s="69"/>
    </row>
    <row r="239" spans="14:14" x14ac:dyDescent="0.25">
      <c r="N239" s="69"/>
    </row>
    <row r="240" spans="14:14" x14ac:dyDescent="0.25">
      <c r="N240" s="69"/>
    </row>
    <row r="241" spans="14:14" x14ac:dyDescent="0.25">
      <c r="N241" s="69"/>
    </row>
    <row r="242" spans="14:14" x14ac:dyDescent="0.25">
      <c r="N242" s="69"/>
    </row>
    <row r="243" spans="14:14" x14ac:dyDescent="0.25">
      <c r="N243" s="69"/>
    </row>
    <row r="244" spans="14:14" x14ac:dyDescent="0.25">
      <c r="N244" s="69"/>
    </row>
    <row r="245" spans="14:14" x14ac:dyDescent="0.25">
      <c r="N245" s="69"/>
    </row>
    <row r="246" spans="14:14" x14ac:dyDescent="0.25">
      <c r="N246" s="69"/>
    </row>
    <row r="247" spans="14:14" x14ac:dyDescent="0.25">
      <c r="N247" s="69"/>
    </row>
    <row r="248" spans="14:14" x14ac:dyDescent="0.25">
      <c r="N248" s="69"/>
    </row>
    <row r="249" spans="14:14" x14ac:dyDescent="0.25">
      <c r="N249" s="69"/>
    </row>
    <row r="250" spans="14:14" x14ac:dyDescent="0.25">
      <c r="N250" s="69"/>
    </row>
    <row r="251" spans="14:14" x14ac:dyDescent="0.25">
      <c r="N251" s="69"/>
    </row>
    <row r="252" spans="14:14" x14ac:dyDescent="0.25">
      <c r="N252" s="69"/>
    </row>
    <row r="253" spans="14:14" x14ac:dyDescent="0.25">
      <c r="N253" s="69"/>
    </row>
    <row r="254" spans="14:14" x14ac:dyDescent="0.25">
      <c r="N254" s="69"/>
    </row>
    <row r="255" spans="14:14" x14ac:dyDescent="0.25">
      <c r="N255" s="69"/>
    </row>
    <row r="256" spans="14:14" x14ac:dyDescent="0.25">
      <c r="N256" s="69"/>
    </row>
    <row r="257" spans="14:14" x14ac:dyDescent="0.25">
      <c r="N257" s="69"/>
    </row>
    <row r="258" spans="14:14" x14ac:dyDescent="0.25">
      <c r="N258" s="69"/>
    </row>
    <row r="259" spans="14:14" x14ac:dyDescent="0.25">
      <c r="N259" s="69"/>
    </row>
    <row r="260" spans="14:14" x14ac:dyDescent="0.25">
      <c r="N260" s="69"/>
    </row>
    <row r="261" spans="14:14" x14ac:dyDescent="0.25">
      <c r="N261" s="69"/>
    </row>
    <row r="262" spans="14:14" x14ac:dyDescent="0.25">
      <c r="N262" s="69"/>
    </row>
    <row r="263" spans="14:14" x14ac:dyDescent="0.25">
      <c r="N263" s="69"/>
    </row>
    <row r="264" spans="14:14" x14ac:dyDescent="0.25">
      <c r="N264" s="69"/>
    </row>
    <row r="265" spans="14:14" x14ac:dyDescent="0.25">
      <c r="N265" s="69"/>
    </row>
    <row r="266" spans="14:14" x14ac:dyDescent="0.25">
      <c r="N266" s="69"/>
    </row>
    <row r="267" spans="14:14" x14ac:dyDescent="0.25">
      <c r="N267" s="69"/>
    </row>
    <row r="268" spans="14:14" x14ac:dyDescent="0.25">
      <c r="N268" s="69"/>
    </row>
    <row r="269" spans="14:14" x14ac:dyDescent="0.25">
      <c r="N269" s="69"/>
    </row>
    <row r="270" spans="14:14" x14ac:dyDescent="0.25">
      <c r="N270" s="69"/>
    </row>
    <row r="271" spans="14:14" x14ac:dyDescent="0.25">
      <c r="N271" s="69"/>
    </row>
    <row r="272" spans="14:14" x14ac:dyDescent="0.25">
      <c r="N272" s="69"/>
    </row>
    <row r="273" spans="14:14" x14ac:dyDescent="0.25">
      <c r="N273" s="69"/>
    </row>
    <row r="274" spans="14:14" x14ac:dyDescent="0.25">
      <c r="N274" s="69"/>
    </row>
    <row r="275" spans="14:14" x14ac:dyDescent="0.25">
      <c r="N275" s="69"/>
    </row>
    <row r="276" spans="14:14" x14ac:dyDescent="0.25">
      <c r="N276" s="69"/>
    </row>
    <row r="277" spans="14:14" x14ac:dyDescent="0.25">
      <c r="N277" s="69"/>
    </row>
    <row r="278" spans="14:14" x14ac:dyDescent="0.25">
      <c r="N278" s="69"/>
    </row>
    <row r="279" spans="14:14" x14ac:dyDescent="0.25">
      <c r="N279" s="69"/>
    </row>
    <row r="280" spans="14:14" x14ac:dyDescent="0.25">
      <c r="N280" s="69"/>
    </row>
    <row r="281" spans="14:14" x14ac:dyDescent="0.25">
      <c r="N281" s="69"/>
    </row>
    <row r="282" spans="14:14" x14ac:dyDescent="0.25">
      <c r="N282" s="69"/>
    </row>
    <row r="283" spans="14:14" x14ac:dyDescent="0.25">
      <c r="N283" s="69"/>
    </row>
    <row r="284" spans="14:14" x14ac:dyDescent="0.25">
      <c r="N284" s="69"/>
    </row>
    <row r="285" spans="14:14" x14ac:dyDescent="0.25">
      <c r="N285" s="69"/>
    </row>
    <row r="286" spans="14:14" x14ac:dyDescent="0.25">
      <c r="N286" s="69"/>
    </row>
    <row r="287" spans="14:14" x14ac:dyDescent="0.25">
      <c r="N287" s="69"/>
    </row>
    <row r="288" spans="14:14" x14ac:dyDescent="0.25">
      <c r="N288" s="69"/>
    </row>
    <row r="289" spans="14:14" x14ac:dyDescent="0.25">
      <c r="N289" s="69"/>
    </row>
    <row r="290" spans="14:14" x14ac:dyDescent="0.25">
      <c r="N290" s="69"/>
    </row>
    <row r="291" spans="14:14" x14ac:dyDescent="0.25">
      <c r="N291" s="69"/>
    </row>
    <row r="292" spans="14:14" x14ac:dyDescent="0.25">
      <c r="N292" s="69"/>
    </row>
    <row r="293" spans="14:14" x14ac:dyDescent="0.25">
      <c r="N293" s="69"/>
    </row>
    <row r="294" spans="14:14" x14ac:dyDescent="0.25">
      <c r="N294" s="69"/>
    </row>
    <row r="295" spans="14:14" x14ac:dyDescent="0.25">
      <c r="N295" s="69"/>
    </row>
    <row r="296" spans="14:14" x14ac:dyDescent="0.25">
      <c r="N296" s="69"/>
    </row>
    <row r="297" spans="14:14" x14ac:dyDescent="0.25">
      <c r="N297" s="69"/>
    </row>
    <row r="298" spans="14:14" x14ac:dyDescent="0.25">
      <c r="N298" s="69"/>
    </row>
    <row r="299" spans="14:14" x14ac:dyDescent="0.25">
      <c r="N299" s="69"/>
    </row>
    <row r="300" spans="14:14" x14ac:dyDescent="0.25">
      <c r="N300" s="69"/>
    </row>
    <row r="301" spans="14:14" x14ac:dyDescent="0.25">
      <c r="N301" s="69"/>
    </row>
    <row r="302" spans="14:14" x14ac:dyDescent="0.25">
      <c r="N302" s="69"/>
    </row>
    <row r="303" spans="14:14" x14ac:dyDescent="0.25">
      <c r="N303" s="69"/>
    </row>
    <row r="304" spans="14:14" x14ac:dyDescent="0.25">
      <c r="N304" s="69"/>
    </row>
    <row r="305" spans="14:14" x14ac:dyDescent="0.25">
      <c r="N305" s="69"/>
    </row>
    <row r="306" spans="14:14" x14ac:dyDescent="0.25">
      <c r="N306" s="69"/>
    </row>
    <row r="307" spans="14:14" x14ac:dyDescent="0.25">
      <c r="N307" s="69"/>
    </row>
    <row r="308" spans="14:14" x14ac:dyDescent="0.25">
      <c r="N308" s="69"/>
    </row>
    <row r="309" spans="14:14" x14ac:dyDescent="0.25">
      <c r="N309" s="69"/>
    </row>
    <row r="310" spans="14:14" x14ac:dyDescent="0.25">
      <c r="N310" s="69"/>
    </row>
    <row r="311" spans="14:14" x14ac:dyDescent="0.25">
      <c r="N311" s="69"/>
    </row>
    <row r="312" spans="14:14" x14ac:dyDescent="0.25">
      <c r="N312" s="69"/>
    </row>
    <row r="313" spans="14:14" x14ac:dyDescent="0.25">
      <c r="N313" s="69"/>
    </row>
    <row r="314" spans="14:14" x14ac:dyDescent="0.25">
      <c r="N314" s="69"/>
    </row>
    <row r="315" spans="14:14" x14ac:dyDescent="0.25">
      <c r="N315" s="69"/>
    </row>
    <row r="316" spans="14:14" x14ac:dyDescent="0.25">
      <c r="N316" s="69"/>
    </row>
    <row r="317" spans="14:14" x14ac:dyDescent="0.25">
      <c r="N317" s="69"/>
    </row>
    <row r="318" spans="14:14" x14ac:dyDescent="0.25">
      <c r="N318" s="69"/>
    </row>
    <row r="319" spans="14:14" x14ac:dyDescent="0.25">
      <c r="N319" s="69"/>
    </row>
    <row r="320" spans="14:14" x14ac:dyDescent="0.25">
      <c r="N320" s="69"/>
    </row>
    <row r="321" spans="14:14" x14ac:dyDescent="0.25">
      <c r="N321" s="69"/>
    </row>
    <row r="322" spans="14:14" x14ac:dyDescent="0.25">
      <c r="N322" s="69"/>
    </row>
    <row r="323" spans="14:14" x14ac:dyDescent="0.25">
      <c r="N323" s="69"/>
    </row>
    <row r="324" spans="14:14" x14ac:dyDescent="0.25">
      <c r="N324" s="69"/>
    </row>
    <row r="325" spans="14:14" x14ac:dyDescent="0.25">
      <c r="N325" s="69"/>
    </row>
    <row r="326" spans="14:14" x14ac:dyDescent="0.25">
      <c r="N326" s="69"/>
    </row>
    <row r="327" spans="14:14" x14ac:dyDescent="0.25">
      <c r="N327" s="69"/>
    </row>
    <row r="328" spans="14:14" x14ac:dyDescent="0.25">
      <c r="N328" s="69"/>
    </row>
    <row r="329" spans="14:14" x14ac:dyDescent="0.25">
      <c r="N329" s="69"/>
    </row>
    <row r="330" spans="14:14" x14ac:dyDescent="0.25">
      <c r="N330" s="69"/>
    </row>
    <row r="331" spans="14:14" x14ac:dyDescent="0.25">
      <c r="N331" s="69"/>
    </row>
    <row r="332" spans="14:14" x14ac:dyDescent="0.25">
      <c r="N332" s="69"/>
    </row>
    <row r="333" spans="14:14" x14ac:dyDescent="0.25">
      <c r="N333" s="69"/>
    </row>
    <row r="334" spans="14:14" x14ac:dyDescent="0.25">
      <c r="N334" s="69"/>
    </row>
    <row r="335" spans="14:14" x14ac:dyDescent="0.25">
      <c r="N335" s="69"/>
    </row>
    <row r="336" spans="14:14" x14ac:dyDescent="0.25">
      <c r="N336" s="69"/>
    </row>
    <row r="337" spans="14:14" x14ac:dyDescent="0.25">
      <c r="N337" s="69"/>
    </row>
    <row r="338" spans="14:14" x14ac:dyDescent="0.25">
      <c r="N338" s="69"/>
    </row>
    <row r="339" spans="14:14" x14ac:dyDescent="0.25">
      <c r="N339" s="69"/>
    </row>
    <row r="340" spans="14:14" x14ac:dyDescent="0.25">
      <c r="N340" s="69"/>
    </row>
    <row r="341" spans="14:14" x14ac:dyDescent="0.25">
      <c r="N341" s="69"/>
    </row>
    <row r="342" spans="14:14" x14ac:dyDescent="0.25">
      <c r="N342" s="69"/>
    </row>
    <row r="343" spans="14:14" x14ac:dyDescent="0.25">
      <c r="N343" s="69"/>
    </row>
    <row r="344" spans="14:14" x14ac:dyDescent="0.25">
      <c r="N344" s="69"/>
    </row>
    <row r="345" spans="14:14" x14ac:dyDescent="0.25">
      <c r="N345" s="69"/>
    </row>
    <row r="346" spans="14:14" x14ac:dyDescent="0.25">
      <c r="N346" s="69"/>
    </row>
    <row r="347" spans="14:14" x14ac:dyDescent="0.25">
      <c r="N347" s="69"/>
    </row>
    <row r="348" spans="14:14" x14ac:dyDescent="0.25">
      <c r="N348" s="69"/>
    </row>
    <row r="349" spans="14:14" x14ac:dyDescent="0.25">
      <c r="N349" s="69"/>
    </row>
    <row r="350" spans="14:14" x14ac:dyDescent="0.25">
      <c r="N350" s="69"/>
    </row>
    <row r="351" spans="14:14" x14ac:dyDescent="0.25">
      <c r="N351" s="69"/>
    </row>
    <row r="352" spans="14:14" x14ac:dyDescent="0.25">
      <c r="N352" s="69"/>
    </row>
    <row r="353" spans="14:14" x14ac:dyDescent="0.25">
      <c r="N353" s="69"/>
    </row>
    <row r="354" spans="14:14" x14ac:dyDescent="0.25">
      <c r="N354" s="69"/>
    </row>
    <row r="355" spans="14:14" x14ac:dyDescent="0.25">
      <c r="N355" s="69"/>
    </row>
    <row r="356" spans="14:14" x14ac:dyDescent="0.25">
      <c r="N356" s="69"/>
    </row>
    <row r="357" spans="14:14" x14ac:dyDescent="0.25">
      <c r="N357" s="69"/>
    </row>
    <row r="358" spans="14:14" x14ac:dyDescent="0.25">
      <c r="N358" s="69"/>
    </row>
    <row r="359" spans="14:14" x14ac:dyDescent="0.25">
      <c r="N359" s="69"/>
    </row>
    <row r="360" spans="14:14" x14ac:dyDescent="0.25">
      <c r="N360" s="69"/>
    </row>
    <row r="361" spans="14:14" x14ac:dyDescent="0.25">
      <c r="N361" s="69"/>
    </row>
    <row r="362" spans="14:14" x14ac:dyDescent="0.25">
      <c r="N362" s="69"/>
    </row>
    <row r="363" spans="14:14" x14ac:dyDescent="0.25">
      <c r="N363" s="69"/>
    </row>
    <row r="364" spans="14:14" x14ac:dyDescent="0.25">
      <c r="N364" s="69"/>
    </row>
    <row r="365" spans="14:14" x14ac:dyDescent="0.25">
      <c r="N365" s="69"/>
    </row>
    <row r="366" spans="14:14" x14ac:dyDescent="0.25">
      <c r="N366" s="69"/>
    </row>
    <row r="367" spans="14:14" x14ac:dyDescent="0.25">
      <c r="N367" s="69"/>
    </row>
    <row r="368" spans="14:14" x14ac:dyDescent="0.25">
      <c r="N368" s="69"/>
    </row>
    <row r="369" spans="14:14" x14ac:dyDescent="0.25">
      <c r="N369" s="69"/>
    </row>
    <row r="370" spans="14:14" x14ac:dyDescent="0.25">
      <c r="N370" s="69"/>
    </row>
    <row r="371" spans="14:14" x14ac:dyDescent="0.25">
      <c r="N371" s="69"/>
    </row>
    <row r="372" spans="14:14" x14ac:dyDescent="0.25">
      <c r="N372" s="69"/>
    </row>
    <row r="373" spans="14:14" x14ac:dyDescent="0.25">
      <c r="N373" s="69"/>
    </row>
    <row r="374" spans="14:14" x14ac:dyDescent="0.25">
      <c r="N374" s="69"/>
    </row>
    <row r="375" spans="14:14" x14ac:dyDescent="0.25">
      <c r="N375" s="69"/>
    </row>
    <row r="376" spans="14:14" x14ac:dyDescent="0.25">
      <c r="N376" s="69"/>
    </row>
    <row r="377" spans="14:14" x14ac:dyDescent="0.25">
      <c r="N377" s="69"/>
    </row>
    <row r="378" spans="14:14" x14ac:dyDescent="0.25">
      <c r="N378" s="69"/>
    </row>
    <row r="379" spans="14:14" x14ac:dyDescent="0.25">
      <c r="N379" s="69"/>
    </row>
    <row r="380" spans="14:14" x14ac:dyDescent="0.25">
      <c r="N380" s="69"/>
    </row>
    <row r="381" spans="14:14" x14ac:dyDescent="0.25">
      <c r="N381" s="69"/>
    </row>
    <row r="382" spans="14:14" x14ac:dyDescent="0.25">
      <c r="N382" s="69"/>
    </row>
    <row r="383" spans="14:14" x14ac:dyDescent="0.25">
      <c r="N383" s="69"/>
    </row>
    <row r="384" spans="14:14" x14ac:dyDescent="0.25">
      <c r="N384" s="69"/>
    </row>
    <row r="385" spans="14:14" x14ac:dyDescent="0.25">
      <c r="N385" s="69"/>
    </row>
    <row r="386" spans="14:14" x14ac:dyDescent="0.25">
      <c r="N386" s="69"/>
    </row>
    <row r="387" spans="14:14" x14ac:dyDescent="0.25">
      <c r="N387" s="69"/>
    </row>
    <row r="388" spans="14:14" x14ac:dyDescent="0.25">
      <c r="N388" s="69"/>
    </row>
    <row r="389" spans="14:14" x14ac:dyDescent="0.25">
      <c r="N389" s="69"/>
    </row>
    <row r="390" spans="14:14" x14ac:dyDescent="0.25">
      <c r="N390" s="69"/>
    </row>
    <row r="391" spans="14:14" x14ac:dyDescent="0.25">
      <c r="N391" s="69"/>
    </row>
    <row r="392" spans="14:14" x14ac:dyDescent="0.25">
      <c r="N392" s="69"/>
    </row>
    <row r="393" spans="14:14" x14ac:dyDescent="0.25">
      <c r="N393" s="69"/>
    </row>
    <row r="394" spans="14:14" x14ac:dyDescent="0.25">
      <c r="N394" s="69"/>
    </row>
    <row r="395" spans="14:14" x14ac:dyDescent="0.25">
      <c r="N395" s="69"/>
    </row>
    <row r="396" spans="14:14" x14ac:dyDescent="0.25">
      <c r="N396" s="69"/>
    </row>
    <row r="397" spans="14:14" x14ac:dyDescent="0.25">
      <c r="N397" s="69"/>
    </row>
    <row r="398" spans="14:14" x14ac:dyDescent="0.25">
      <c r="N398" s="69"/>
    </row>
    <row r="399" spans="14:14" x14ac:dyDescent="0.25">
      <c r="N399" s="69"/>
    </row>
    <row r="400" spans="14:14" x14ac:dyDescent="0.25">
      <c r="N400" s="69"/>
    </row>
    <row r="401" spans="14:14" x14ac:dyDescent="0.25">
      <c r="N401" s="69"/>
    </row>
    <row r="402" spans="14:14" x14ac:dyDescent="0.25">
      <c r="N402" s="69"/>
    </row>
    <row r="403" spans="14:14" x14ac:dyDescent="0.25">
      <c r="N403" s="69"/>
    </row>
    <row r="404" spans="14:14" x14ac:dyDescent="0.25">
      <c r="N404" s="69"/>
    </row>
    <row r="405" spans="14:14" x14ac:dyDescent="0.25">
      <c r="N405" s="69"/>
    </row>
    <row r="406" spans="14:14" x14ac:dyDescent="0.25">
      <c r="N406" s="69"/>
    </row>
    <row r="407" spans="14:14" x14ac:dyDescent="0.25">
      <c r="N407" s="69"/>
    </row>
    <row r="408" spans="14:14" x14ac:dyDescent="0.25">
      <c r="N408" s="69"/>
    </row>
    <row r="409" spans="14:14" x14ac:dyDescent="0.25">
      <c r="N409" s="69"/>
    </row>
    <row r="410" spans="14:14" x14ac:dyDescent="0.25">
      <c r="N410" s="69"/>
    </row>
    <row r="411" spans="14:14" x14ac:dyDescent="0.25">
      <c r="N411" s="69"/>
    </row>
    <row r="412" spans="14:14" x14ac:dyDescent="0.25">
      <c r="N412" s="69"/>
    </row>
    <row r="413" spans="14:14" x14ac:dyDescent="0.25">
      <c r="N413" s="69"/>
    </row>
    <row r="414" spans="14:14" x14ac:dyDescent="0.25">
      <c r="N414" s="69"/>
    </row>
    <row r="415" spans="14:14" x14ac:dyDescent="0.25">
      <c r="N415" s="69"/>
    </row>
    <row r="416" spans="14:14" x14ac:dyDescent="0.25">
      <c r="N416" s="69"/>
    </row>
    <row r="417" spans="14:14" x14ac:dyDescent="0.25">
      <c r="N417" s="69"/>
    </row>
    <row r="418" spans="14:14" x14ac:dyDescent="0.25">
      <c r="N418" s="69"/>
    </row>
    <row r="419" spans="14:14" x14ac:dyDescent="0.25">
      <c r="N419" s="69"/>
    </row>
    <row r="420" spans="14:14" x14ac:dyDescent="0.25">
      <c r="N420" s="69"/>
    </row>
    <row r="421" spans="14:14" x14ac:dyDescent="0.25">
      <c r="N421" s="69"/>
    </row>
    <row r="422" spans="14:14" x14ac:dyDescent="0.25">
      <c r="N422" s="69"/>
    </row>
    <row r="423" spans="14:14" x14ac:dyDescent="0.25">
      <c r="N423" s="69"/>
    </row>
    <row r="424" spans="14:14" x14ac:dyDescent="0.25">
      <c r="N424" s="69"/>
    </row>
    <row r="425" spans="14:14" x14ac:dyDescent="0.25">
      <c r="N425" s="69"/>
    </row>
    <row r="426" spans="14:14" x14ac:dyDescent="0.25">
      <c r="N426" s="69"/>
    </row>
    <row r="427" spans="14:14" x14ac:dyDescent="0.25">
      <c r="N427" s="69"/>
    </row>
    <row r="428" spans="14:14" x14ac:dyDescent="0.25">
      <c r="N428" s="69"/>
    </row>
    <row r="429" spans="14:14" x14ac:dyDescent="0.25">
      <c r="N429" s="69"/>
    </row>
    <row r="430" spans="14:14" x14ac:dyDescent="0.25">
      <c r="N430" s="69"/>
    </row>
    <row r="431" spans="14:14" x14ac:dyDescent="0.25">
      <c r="N431" s="69"/>
    </row>
    <row r="432" spans="14:14" x14ac:dyDescent="0.25">
      <c r="N432" s="69"/>
    </row>
    <row r="433" spans="14:14" x14ac:dyDescent="0.25">
      <c r="N433" s="69"/>
    </row>
    <row r="434" spans="14:14" x14ac:dyDescent="0.25">
      <c r="N434" s="69"/>
    </row>
    <row r="435" spans="14:14" x14ac:dyDescent="0.25">
      <c r="N435" s="69"/>
    </row>
    <row r="436" spans="14:14" x14ac:dyDescent="0.25">
      <c r="N436" s="69"/>
    </row>
    <row r="437" spans="14:14" x14ac:dyDescent="0.25">
      <c r="N437" s="69"/>
    </row>
    <row r="438" spans="14:14" x14ac:dyDescent="0.25">
      <c r="N438" s="69"/>
    </row>
    <row r="439" spans="14:14" x14ac:dyDescent="0.25">
      <c r="N439" s="69"/>
    </row>
    <row r="440" spans="14:14" x14ac:dyDescent="0.25">
      <c r="N440" s="69"/>
    </row>
    <row r="441" spans="14:14" x14ac:dyDescent="0.25">
      <c r="N441" s="69"/>
    </row>
    <row r="442" spans="14:14" x14ac:dyDescent="0.25">
      <c r="N442" s="69"/>
    </row>
    <row r="443" spans="14:14" x14ac:dyDescent="0.25">
      <c r="N443" s="69"/>
    </row>
    <row r="444" spans="14:14" x14ac:dyDescent="0.25">
      <c r="N444" s="69"/>
    </row>
    <row r="445" spans="14:14" x14ac:dyDescent="0.25">
      <c r="N445" s="69"/>
    </row>
    <row r="446" spans="14:14" x14ac:dyDescent="0.25">
      <c r="N446" s="69"/>
    </row>
    <row r="447" spans="14:14" x14ac:dyDescent="0.25">
      <c r="N447" s="69"/>
    </row>
    <row r="448" spans="14:14" x14ac:dyDescent="0.25">
      <c r="N448" s="69"/>
    </row>
    <row r="449" spans="14:14" x14ac:dyDescent="0.25">
      <c r="N449" s="69"/>
    </row>
    <row r="450" spans="14:14" x14ac:dyDescent="0.25">
      <c r="N450" s="69"/>
    </row>
    <row r="451" spans="14:14" x14ac:dyDescent="0.25">
      <c r="N451" s="69"/>
    </row>
    <row r="452" spans="14:14" x14ac:dyDescent="0.25">
      <c r="N452" s="69"/>
    </row>
    <row r="453" spans="14:14" x14ac:dyDescent="0.25">
      <c r="N453" s="69"/>
    </row>
    <row r="454" spans="14:14" x14ac:dyDescent="0.25">
      <c r="N454" s="69"/>
    </row>
    <row r="455" spans="14:14" x14ac:dyDescent="0.25">
      <c r="N455" s="69"/>
    </row>
    <row r="456" spans="14:14" x14ac:dyDescent="0.25">
      <c r="N456" s="69"/>
    </row>
    <row r="457" spans="14:14" x14ac:dyDescent="0.25">
      <c r="N457" s="69"/>
    </row>
    <row r="458" spans="14:14" x14ac:dyDescent="0.25">
      <c r="N458" s="69"/>
    </row>
    <row r="459" spans="14:14" x14ac:dyDescent="0.25">
      <c r="N459" s="69"/>
    </row>
    <row r="460" spans="14:14" x14ac:dyDescent="0.25">
      <c r="N460" s="69"/>
    </row>
    <row r="461" spans="14:14" x14ac:dyDescent="0.25">
      <c r="N461" s="69"/>
    </row>
    <row r="462" spans="14:14" x14ac:dyDescent="0.25">
      <c r="N462" s="69"/>
    </row>
    <row r="463" spans="14:14" x14ac:dyDescent="0.25">
      <c r="N463" s="69"/>
    </row>
    <row r="464" spans="14:14" x14ac:dyDescent="0.25">
      <c r="N464" s="69"/>
    </row>
    <row r="465" spans="14:14" x14ac:dyDescent="0.25">
      <c r="N465" s="69"/>
    </row>
    <row r="466" spans="14:14" x14ac:dyDescent="0.25">
      <c r="N466" s="69"/>
    </row>
    <row r="467" spans="14:14" x14ac:dyDescent="0.25">
      <c r="N467" s="69"/>
    </row>
    <row r="468" spans="14:14" x14ac:dyDescent="0.25">
      <c r="N468" s="69"/>
    </row>
    <row r="469" spans="14:14" x14ac:dyDescent="0.25">
      <c r="N469" s="69"/>
    </row>
    <row r="470" spans="14:14" x14ac:dyDescent="0.25">
      <c r="N470" s="69"/>
    </row>
    <row r="471" spans="14:14" x14ac:dyDescent="0.25">
      <c r="N471" s="69"/>
    </row>
    <row r="472" spans="14:14" x14ac:dyDescent="0.25">
      <c r="N472" s="69"/>
    </row>
    <row r="473" spans="14:14" x14ac:dyDescent="0.25">
      <c r="N473" s="69"/>
    </row>
    <row r="474" spans="14:14" x14ac:dyDescent="0.25">
      <c r="N474" s="69"/>
    </row>
    <row r="475" spans="14:14" x14ac:dyDescent="0.25">
      <c r="N475" s="69"/>
    </row>
    <row r="476" spans="14:14" x14ac:dyDescent="0.25">
      <c r="N476" s="69"/>
    </row>
    <row r="477" spans="14:14" x14ac:dyDescent="0.25">
      <c r="N477" s="69"/>
    </row>
    <row r="478" spans="14:14" x14ac:dyDescent="0.25">
      <c r="N478" s="69"/>
    </row>
    <row r="479" spans="14:14" x14ac:dyDescent="0.25">
      <c r="N479" s="69"/>
    </row>
    <row r="480" spans="14:14" x14ac:dyDescent="0.25">
      <c r="N480" s="69"/>
    </row>
    <row r="481" spans="14:14" x14ac:dyDescent="0.25">
      <c r="N481" s="69"/>
    </row>
    <row r="482" spans="14:14" x14ac:dyDescent="0.25">
      <c r="N482" s="69"/>
    </row>
    <row r="483" spans="14:14" x14ac:dyDescent="0.25">
      <c r="N483" s="69"/>
    </row>
    <row r="484" spans="14:14" x14ac:dyDescent="0.25">
      <c r="N484" s="69"/>
    </row>
    <row r="485" spans="14:14" x14ac:dyDescent="0.25">
      <c r="N485" s="69"/>
    </row>
    <row r="486" spans="14:14" x14ac:dyDescent="0.25">
      <c r="N486" s="69"/>
    </row>
    <row r="487" spans="14:14" x14ac:dyDescent="0.25">
      <c r="N487" s="69"/>
    </row>
    <row r="488" spans="14:14" x14ac:dyDescent="0.25">
      <c r="N488" s="69"/>
    </row>
    <row r="489" spans="14:14" x14ac:dyDescent="0.25">
      <c r="N489" s="69"/>
    </row>
    <row r="490" spans="14:14" x14ac:dyDescent="0.25">
      <c r="N490" s="69"/>
    </row>
    <row r="491" spans="14:14" x14ac:dyDescent="0.25">
      <c r="N491" s="69"/>
    </row>
    <row r="492" spans="14:14" x14ac:dyDescent="0.25">
      <c r="N492" s="69"/>
    </row>
    <row r="493" spans="14:14" x14ac:dyDescent="0.25">
      <c r="N493" s="69"/>
    </row>
    <row r="494" spans="14:14" x14ac:dyDescent="0.25">
      <c r="N494" s="69"/>
    </row>
    <row r="495" spans="14:14" x14ac:dyDescent="0.25">
      <c r="N495" s="69"/>
    </row>
    <row r="496" spans="14:14" x14ac:dyDescent="0.25">
      <c r="N496" s="69"/>
    </row>
    <row r="497" spans="14:14" x14ac:dyDescent="0.25">
      <c r="N497" s="69"/>
    </row>
    <row r="498" spans="14:14" x14ac:dyDescent="0.25">
      <c r="N498" s="69"/>
    </row>
    <row r="499" spans="14:14" x14ac:dyDescent="0.25">
      <c r="N499" s="69"/>
    </row>
    <row r="500" spans="14:14" x14ac:dyDescent="0.25">
      <c r="N500" s="69"/>
    </row>
    <row r="501" spans="14:14" x14ac:dyDescent="0.25">
      <c r="N501" s="69"/>
    </row>
    <row r="502" spans="14:14" x14ac:dyDescent="0.25">
      <c r="N502" s="69"/>
    </row>
    <row r="503" spans="14:14" x14ac:dyDescent="0.25">
      <c r="N503" s="69"/>
    </row>
    <row r="504" spans="14:14" x14ac:dyDescent="0.25">
      <c r="N504" s="69"/>
    </row>
    <row r="505" spans="14:14" x14ac:dyDescent="0.25">
      <c r="N505" s="69"/>
    </row>
    <row r="506" spans="14:14" x14ac:dyDescent="0.25">
      <c r="N506" s="69"/>
    </row>
    <row r="507" spans="14:14" x14ac:dyDescent="0.25">
      <c r="N507" s="69"/>
    </row>
    <row r="508" spans="14:14" x14ac:dyDescent="0.25">
      <c r="N508" s="69"/>
    </row>
    <row r="509" spans="14:14" x14ac:dyDescent="0.25">
      <c r="N509" s="69"/>
    </row>
    <row r="510" spans="14:14" x14ac:dyDescent="0.25">
      <c r="N510" s="69"/>
    </row>
    <row r="511" spans="14:14" x14ac:dyDescent="0.25">
      <c r="N511" s="69"/>
    </row>
    <row r="512" spans="14:14" x14ac:dyDescent="0.25">
      <c r="N512" s="69"/>
    </row>
    <row r="513" spans="14:14" x14ac:dyDescent="0.25">
      <c r="N513" s="69"/>
    </row>
    <row r="514" spans="14:14" x14ac:dyDescent="0.25">
      <c r="N514" s="69"/>
    </row>
    <row r="515" spans="14:14" x14ac:dyDescent="0.25">
      <c r="N515" s="69"/>
    </row>
    <row r="516" spans="14:14" x14ac:dyDescent="0.25">
      <c r="N516" s="69"/>
    </row>
    <row r="517" spans="14:14" x14ac:dyDescent="0.25">
      <c r="N517" s="69"/>
    </row>
    <row r="518" spans="14:14" x14ac:dyDescent="0.25">
      <c r="N518" s="69"/>
    </row>
    <row r="519" spans="14:14" x14ac:dyDescent="0.25">
      <c r="N519" s="69"/>
    </row>
    <row r="520" spans="14:14" x14ac:dyDescent="0.25">
      <c r="N520" s="69"/>
    </row>
    <row r="521" spans="14:14" x14ac:dyDescent="0.25">
      <c r="N521" s="69"/>
    </row>
    <row r="522" spans="14:14" x14ac:dyDescent="0.25">
      <c r="N522" s="69"/>
    </row>
    <row r="523" spans="14:14" x14ac:dyDescent="0.25">
      <c r="N523" s="69"/>
    </row>
    <row r="524" spans="14:14" x14ac:dyDescent="0.25">
      <c r="N524" s="69"/>
    </row>
    <row r="525" spans="14:14" x14ac:dyDescent="0.25">
      <c r="N525" s="69"/>
    </row>
    <row r="526" spans="14:14" x14ac:dyDescent="0.25">
      <c r="N526" s="69"/>
    </row>
    <row r="527" spans="14:14" x14ac:dyDescent="0.25">
      <c r="N527" s="69"/>
    </row>
    <row r="528" spans="14:14" x14ac:dyDescent="0.25">
      <c r="N528" s="69"/>
    </row>
    <row r="529" spans="14:14" x14ac:dyDescent="0.25">
      <c r="N529" s="69"/>
    </row>
    <row r="530" spans="14:14" x14ac:dyDescent="0.25">
      <c r="N530" s="69"/>
    </row>
    <row r="531" spans="14:14" x14ac:dyDescent="0.25">
      <c r="N531" s="69"/>
    </row>
    <row r="532" spans="14:14" x14ac:dyDescent="0.25">
      <c r="N532" s="69"/>
    </row>
    <row r="533" spans="14:14" x14ac:dyDescent="0.25">
      <c r="N533" s="69"/>
    </row>
    <row r="534" spans="14:14" x14ac:dyDescent="0.25">
      <c r="N534" s="69"/>
    </row>
    <row r="535" spans="14:14" x14ac:dyDescent="0.25">
      <c r="N535" s="69"/>
    </row>
    <row r="536" spans="14:14" x14ac:dyDescent="0.25">
      <c r="N536" s="69"/>
    </row>
    <row r="537" spans="14:14" x14ac:dyDescent="0.25">
      <c r="N537" s="69"/>
    </row>
    <row r="538" spans="14:14" x14ac:dyDescent="0.25">
      <c r="N538" s="69"/>
    </row>
    <row r="539" spans="14:14" x14ac:dyDescent="0.25">
      <c r="N539" s="69"/>
    </row>
    <row r="540" spans="14:14" x14ac:dyDescent="0.25">
      <c r="N540" s="69"/>
    </row>
    <row r="541" spans="14:14" x14ac:dyDescent="0.25">
      <c r="N541" s="69"/>
    </row>
    <row r="542" spans="14:14" x14ac:dyDescent="0.25">
      <c r="N542" s="69"/>
    </row>
    <row r="543" spans="14:14" x14ac:dyDescent="0.25">
      <c r="N543" s="69"/>
    </row>
    <row r="544" spans="14:14" x14ac:dyDescent="0.25">
      <c r="N544" s="69"/>
    </row>
    <row r="545" spans="14:14" x14ac:dyDescent="0.25">
      <c r="N545" s="69"/>
    </row>
    <row r="546" spans="14:14" x14ac:dyDescent="0.25">
      <c r="N546" s="69"/>
    </row>
    <row r="547" spans="14:14" x14ac:dyDescent="0.25">
      <c r="N547" s="69"/>
    </row>
    <row r="548" spans="14:14" x14ac:dyDescent="0.25">
      <c r="N548" s="69"/>
    </row>
    <row r="549" spans="14:14" x14ac:dyDescent="0.25">
      <c r="N549" s="69"/>
    </row>
    <row r="550" spans="14:14" x14ac:dyDescent="0.25">
      <c r="N550" s="69"/>
    </row>
    <row r="551" spans="14:14" x14ac:dyDescent="0.25">
      <c r="N551" s="69"/>
    </row>
    <row r="552" spans="14:14" x14ac:dyDescent="0.25">
      <c r="N552" s="69"/>
    </row>
    <row r="553" spans="14:14" x14ac:dyDescent="0.25">
      <c r="N553" s="69"/>
    </row>
    <row r="554" spans="14:14" x14ac:dyDescent="0.25">
      <c r="N554" s="69"/>
    </row>
    <row r="555" spans="14:14" x14ac:dyDescent="0.25">
      <c r="N555" s="69"/>
    </row>
    <row r="556" spans="14:14" x14ac:dyDescent="0.25">
      <c r="N556" s="69"/>
    </row>
    <row r="557" spans="14:14" x14ac:dyDescent="0.25">
      <c r="N557" s="69"/>
    </row>
    <row r="558" spans="14:14" x14ac:dyDescent="0.25">
      <c r="N558" s="69"/>
    </row>
    <row r="559" spans="14:14" x14ac:dyDescent="0.25">
      <c r="N559" s="69"/>
    </row>
    <row r="560" spans="14:14" x14ac:dyDescent="0.25">
      <c r="N560" s="69"/>
    </row>
    <row r="561" spans="14:14" x14ac:dyDescent="0.25">
      <c r="N561" s="69"/>
    </row>
    <row r="562" spans="14:14" x14ac:dyDescent="0.25">
      <c r="N562" s="69"/>
    </row>
    <row r="563" spans="14:14" x14ac:dyDescent="0.25">
      <c r="N563" s="69"/>
    </row>
    <row r="564" spans="14:14" x14ac:dyDescent="0.25">
      <c r="N564" s="69"/>
    </row>
    <row r="565" spans="14:14" x14ac:dyDescent="0.25">
      <c r="N565" s="69"/>
    </row>
    <row r="566" spans="14:14" x14ac:dyDescent="0.25">
      <c r="N566" s="69"/>
    </row>
    <row r="567" spans="14:14" x14ac:dyDescent="0.25">
      <c r="N567" s="69"/>
    </row>
    <row r="568" spans="14:14" x14ac:dyDescent="0.25">
      <c r="N568" s="69"/>
    </row>
    <row r="569" spans="14:14" x14ac:dyDescent="0.25">
      <c r="N569" s="69"/>
    </row>
    <row r="570" spans="14:14" x14ac:dyDescent="0.25">
      <c r="N570" s="69"/>
    </row>
    <row r="571" spans="14:14" x14ac:dyDescent="0.25">
      <c r="N571" s="69"/>
    </row>
    <row r="572" spans="14:14" x14ac:dyDescent="0.25">
      <c r="N572" s="69"/>
    </row>
    <row r="573" spans="14:14" x14ac:dyDescent="0.25">
      <c r="N573" s="69"/>
    </row>
    <row r="574" spans="14:14" x14ac:dyDescent="0.25">
      <c r="N574" s="69"/>
    </row>
    <row r="575" spans="14:14" x14ac:dyDescent="0.25">
      <c r="N575" s="69"/>
    </row>
    <row r="576" spans="14:14" x14ac:dyDescent="0.25">
      <c r="N576" s="69"/>
    </row>
    <row r="577" spans="14:14" x14ac:dyDescent="0.25">
      <c r="N577" s="69"/>
    </row>
    <row r="578" spans="14:14" x14ac:dyDescent="0.25">
      <c r="N578" s="69"/>
    </row>
    <row r="579" spans="14:14" x14ac:dyDescent="0.25">
      <c r="N579" s="69"/>
    </row>
    <row r="580" spans="14:14" x14ac:dyDescent="0.25">
      <c r="N580" s="69"/>
    </row>
    <row r="581" spans="14:14" x14ac:dyDescent="0.25">
      <c r="N581" s="69"/>
    </row>
    <row r="582" spans="14:14" x14ac:dyDescent="0.25">
      <c r="N582" s="69"/>
    </row>
    <row r="583" spans="14:14" x14ac:dyDescent="0.25">
      <c r="N583" s="69"/>
    </row>
    <row r="584" spans="14:14" x14ac:dyDescent="0.25">
      <c r="N584" s="69"/>
    </row>
    <row r="585" spans="14:14" x14ac:dyDescent="0.25">
      <c r="N585" s="69"/>
    </row>
    <row r="586" spans="14:14" x14ac:dyDescent="0.25">
      <c r="N586" s="69"/>
    </row>
    <row r="587" spans="14:14" x14ac:dyDescent="0.25">
      <c r="N587" s="69"/>
    </row>
    <row r="588" spans="14:14" x14ac:dyDescent="0.25">
      <c r="N588" s="69"/>
    </row>
    <row r="589" spans="14:14" x14ac:dyDescent="0.25">
      <c r="N589" s="69"/>
    </row>
    <row r="590" spans="14:14" x14ac:dyDescent="0.25">
      <c r="N590" s="69"/>
    </row>
    <row r="591" spans="14:14" x14ac:dyDescent="0.25">
      <c r="N591" s="69"/>
    </row>
    <row r="592" spans="14:14" x14ac:dyDescent="0.25">
      <c r="N592" s="69"/>
    </row>
    <row r="593" spans="14:14" x14ac:dyDescent="0.25">
      <c r="N593" s="69"/>
    </row>
    <row r="594" spans="14:14" x14ac:dyDescent="0.25">
      <c r="N594" s="69"/>
    </row>
    <row r="595" spans="14:14" x14ac:dyDescent="0.25">
      <c r="N595" s="69"/>
    </row>
    <row r="596" spans="14:14" x14ac:dyDescent="0.25">
      <c r="N596" s="69"/>
    </row>
    <row r="597" spans="14:14" x14ac:dyDescent="0.25">
      <c r="N597" s="69"/>
    </row>
    <row r="598" spans="14:14" x14ac:dyDescent="0.25">
      <c r="N598" s="69"/>
    </row>
    <row r="599" spans="14:14" x14ac:dyDescent="0.25">
      <c r="N599" s="69"/>
    </row>
    <row r="600" spans="14:14" x14ac:dyDescent="0.25">
      <c r="N600" s="69"/>
    </row>
    <row r="601" spans="14:14" x14ac:dyDescent="0.25">
      <c r="N601" s="69"/>
    </row>
    <row r="602" spans="14:14" x14ac:dyDescent="0.25">
      <c r="N602" s="69"/>
    </row>
    <row r="603" spans="14:14" x14ac:dyDescent="0.25">
      <c r="N603" s="69"/>
    </row>
    <row r="604" spans="14:14" x14ac:dyDescent="0.25">
      <c r="N604" s="69"/>
    </row>
    <row r="605" spans="14:14" x14ac:dyDescent="0.25">
      <c r="N605" s="69"/>
    </row>
    <row r="606" spans="14:14" x14ac:dyDescent="0.25">
      <c r="N606" s="69"/>
    </row>
    <row r="607" spans="14:14" x14ac:dyDescent="0.25">
      <c r="N607" s="69"/>
    </row>
    <row r="608" spans="14:14" x14ac:dyDescent="0.25">
      <c r="N608" s="69"/>
    </row>
    <row r="609" spans="14:14" x14ac:dyDescent="0.25">
      <c r="N609" s="69"/>
    </row>
    <row r="610" spans="14:14" x14ac:dyDescent="0.25">
      <c r="N610" s="69"/>
    </row>
    <row r="611" spans="14:14" x14ac:dyDescent="0.25">
      <c r="N611" s="69"/>
    </row>
    <row r="612" spans="14:14" x14ac:dyDescent="0.25">
      <c r="N612" s="69"/>
    </row>
    <row r="613" spans="14:14" x14ac:dyDescent="0.25">
      <c r="N613" s="69"/>
    </row>
    <row r="614" spans="14:14" x14ac:dyDescent="0.25">
      <c r="N614" s="69"/>
    </row>
    <row r="615" spans="14:14" x14ac:dyDescent="0.25">
      <c r="N615" s="69"/>
    </row>
    <row r="616" spans="14:14" x14ac:dyDescent="0.25">
      <c r="N616" s="69"/>
    </row>
    <row r="617" spans="14:14" x14ac:dyDescent="0.25">
      <c r="N617" s="69"/>
    </row>
    <row r="618" spans="14:14" x14ac:dyDescent="0.25">
      <c r="N618" s="69"/>
    </row>
    <row r="619" spans="14:14" x14ac:dyDescent="0.25">
      <c r="N619" s="69"/>
    </row>
    <row r="620" spans="14:14" x14ac:dyDescent="0.25">
      <c r="N620" s="69"/>
    </row>
    <row r="621" spans="14:14" x14ac:dyDescent="0.25">
      <c r="N621" s="69"/>
    </row>
    <row r="622" spans="14:14" x14ac:dyDescent="0.25">
      <c r="N622" s="69"/>
    </row>
    <row r="623" spans="14:14" x14ac:dyDescent="0.25">
      <c r="N623" s="69"/>
    </row>
    <row r="624" spans="14:14" x14ac:dyDescent="0.25">
      <c r="N624" s="69"/>
    </row>
    <row r="625" spans="14:14" x14ac:dyDescent="0.25">
      <c r="N625" s="69"/>
    </row>
    <row r="626" spans="14:14" x14ac:dyDescent="0.25">
      <c r="N626" s="69"/>
    </row>
    <row r="627" spans="14:14" x14ac:dyDescent="0.25">
      <c r="N627" s="69"/>
    </row>
    <row r="628" spans="14:14" x14ac:dyDescent="0.25">
      <c r="N628" s="69"/>
    </row>
    <row r="629" spans="14:14" x14ac:dyDescent="0.25">
      <c r="N629" s="69"/>
    </row>
    <row r="630" spans="14:14" x14ac:dyDescent="0.25">
      <c r="N630" s="69"/>
    </row>
    <row r="631" spans="14:14" x14ac:dyDescent="0.25">
      <c r="N631" s="69"/>
    </row>
    <row r="632" spans="14:14" x14ac:dyDescent="0.25">
      <c r="N632" s="69"/>
    </row>
    <row r="633" spans="14:14" x14ac:dyDescent="0.25">
      <c r="N633" s="69"/>
    </row>
    <row r="634" spans="14:14" x14ac:dyDescent="0.25">
      <c r="N634" s="69"/>
    </row>
    <row r="635" spans="14:14" x14ac:dyDescent="0.25">
      <c r="N635" s="69"/>
    </row>
    <row r="636" spans="14:14" x14ac:dyDescent="0.25">
      <c r="N636" s="69"/>
    </row>
    <row r="637" spans="14:14" x14ac:dyDescent="0.25">
      <c r="N637" s="69"/>
    </row>
    <row r="638" spans="14:14" x14ac:dyDescent="0.25">
      <c r="N638" s="69"/>
    </row>
    <row r="639" spans="14:14" x14ac:dyDescent="0.25">
      <c r="N639" s="69"/>
    </row>
    <row r="640" spans="14:14" x14ac:dyDescent="0.25">
      <c r="N640" s="69"/>
    </row>
    <row r="641" spans="14:14" x14ac:dyDescent="0.25">
      <c r="N641" s="69"/>
    </row>
    <row r="642" spans="14:14" x14ac:dyDescent="0.25">
      <c r="N642" s="69"/>
    </row>
    <row r="643" spans="14:14" x14ac:dyDescent="0.25">
      <c r="N643" s="69"/>
    </row>
    <row r="644" spans="14:14" x14ac:dyDescent="0.25">
      <c r="N644" s="69"/>
    </row>
    <row r="645" spans="14:14" x14ac:dyDescent="0.25">
      <c r="N645" s="69"/>
    </row>
    <row r="646" spans="14:14" x14ac:dyDescent="0.25">
      <c r="N646" s="69"/>
    </row>
    <row r="647" spans="14:14" x14ac:dyDescent="0.25">
      <c r="N647" s="69"/>
    </row>
    <row r="648" spans="14:14" x14ac:dyDescent="0.25">
      <c r="N648" s="69"/>
    </row>
    <row r="649" spans="14:14" x14ac:dyDescent="0.25">
      <c r="N649" s="69"/>
    </row>
    <row r="650" spans="14:14" x14ac:dyDescent="0.25">
      <c r="N650" s="69"/>
    </row>
    <row r="651" spans="14:14" x14ac:dyDescent="0.25">
      <c r="N651" s="69"/>
    </row>
    <row r="652" spans="14:14" x14ac:dyDescent="0.25">
      <c r="N652" s="69"/>
    </row>
    <row r="653" spans="14:14" x14ac:dyDescent="0.25">
      <c r="N653" s="69"/>
    </row>
    <row r="654" spans="14:14" x14ac:dyDescent="0.25">
      <c r="N654" s="69"/>
    </row>
    <row r="655" spans="14:14" x14ac:dyDescent="0.25">
      <c r="N655" s="69"/>
    </row>
    <row r="656" spans="14:14" x14ac:dyDescent="0.25">
      <c r="N656" s="69"/>
    </row>
    <row r="657" spans="14:14" x14ac:dyDescent="0.25">
      <c r="N657" s="69"/>
    </row>
    <row r="658" spans="14:14" x14ac:dyDescent="0.25">
      <c r="N658" s="69"/>
    </row>
    <row r="659" spans="14:14" x14ac:dyDescent="0.25">
      <c r="N659" s="69"/>
    </row>
    <row r="660" spans="14:14" x14ac:dyDescent="0.25">
      <c r="N660" s="69"/>
    </row>
    <row r="661" spans="14:14" x14ac:dyDescent="0.25">
      <c r="N661" s="69"/>
    </row>
    <row r="662" spans="14:14" x14ac:dyDescent="0.25">
      <c r="N662" s="69"/>
    </row>
    <row r="663" spans="14:14" x14ac:dyDescent="0.25">
      <c r="N663" s="69"/>
    </row>
    <row r="664" spans="14:14" x14ac:dyDescent="0.25">
      <c r="N664" s="69"/>
    </row>
    <row r="665" spans="14:14" x14ac:dyDescent="0.25">
      <c r="N665" s="69"/>
    </row>
    <row r="666" spans="14:14" x14ac:dyDescent="0.25">
      <c r="N666" s="69"/>
    </row>
    <row r="667" spans="14:14" x14ac:dyDescent="0.25">
      <c r="N667" s="69"/>
    </row>
    <row r="668" spans="14:14" x14ac:dyDescent="0.25">
      <c r="N668" s="69"/>
    </row>
    <row r="669" spans="14:14" x14ac:dyDescent="0.25">
      <c r="N669" s="69"/>
    </row>
    <row r="670" spans="14:14" x14ac:dyDescent="0.25">
      <c r="N670" s="69"/>
    </row>
    <row r="671" spans="14:14" x14ac:dyDescent="0.25">
      <c r="N671" s="69"/>
    </row>
    <row r="672" spans="14:14" x14ac:dyDescent="0.25">
      <c r="N672" s="69"/>
    </row>
    <row r="673" spans="14:14" x14ac:dyDescent="0.25">
      <c r="N673" s="69"/>
    </row>
    <row r="674" spans="14:14" x14ac:dyDescent="0.25">
      <c r="N674" s="69"/>
    </row>
    <row r="675" spans="14:14" x14ac:dyDescent="0.25">
      <c r="N675" s="69"/>
    </row>
    <row r="676" spans="14:14" x14ac:dyDescent="0.25">
      <c r="N676" s="69"/>
    </row>
    <row r="677" spans="14:14" x14ac:dyDescent="0.25">
      <c r="N677" s="69"/>
    </row>
    <row r="678" spans="14:14" x14ac:dyDescent="0.25">
      <c r="N678" s="69"/>
    </row>
    <row r="679" spans="14:14" x14ac:dyDescent="0.25">
      <c r="N679" s="69"/>
    </row>
    <row r="680" spans="14:14" x14ac:dyDescent="0.25">
      <c r="N680" s="69"/>
    </row>
    <row r="681" spans="14:14" x14ac:dyDescent="0.25">
      <c r="N681" s="69"/>
    </row>
    <row r="682" spans="14:14" x14ac:dyDescent="0.25">
      <c r="N682" s="69"/>
    </row>
    <row r="683" spans="14:14" x14ac:dyDescent="0.25">
      <c r="N683" s="69"/>
    </row>
    <row r="684" spans="14:14" x14ac:dyDescent="0.25">
      <c r="N684" s="69"/>
    </row>
    <row r="685" spans="14:14" x14ac:dyDescent="0.25">
      <c r="N685" s="69"/>
    </row>
    <row r="686" spans="14:14" x14ac:dyDescent="0.25">
      <c r="N686" s="69"/>
    </row>
    <row r="687" spans="14:14" x14ac:dyDescent="0.25">
      <c r="N687" s="69"/>
    </row>
    <row r="688" spans="14:14" x14ac:dyDescent="0.25">
      <c r="N688" s="69"/>
    </row>
    <row r="689" spans="14:14" x14ac:dyDescent="0.25">
      <c r="N689" s="69"/>
    </row>
    <row r="690" spans="14:14" x14ac:dyDescent="0.25">
      <c r="N690" s="69"/>
    </row>
    <row r="691" spans="14:14" x14ac:dyDescent="0.25">
      <c r="N691" s="69"/>
    </row>
    <row r="692" spans="14:14" x14ac:dyDescent="0.25">
      <c r="N692" s="69"/>
    </row>
    <row r="693" spans="14:14" x14ac:dyDescent="0.25">
      <c r="N693" s="69"/>
    </row>
    <row r="694" spans="14:14" x14ac:dyDescent="0.25">
      <c r="N694" s="69"/>
    </row>
    <row r="695" spans="14:14" x14ac:dyDescent="0.25">
      <c r="N695" s="69"/>
    </row>
    <row r="696" spans="14:14" x14ac:dyDescent="0.25">
      <c r="N696" s="69"/>
    </row>
    <row r="697" spans="14:14" x14ac:dyDescent="0.25">
      <c r="N697" s="69"/>
    </row>
    <row r="698" spans="14:14" x14ac:dyDescent="0.25">
      <c r="N698" s="69"/>
    </row>
    <row r="699" spans="14:14" x14ac:dyDescent="0.25">
      <c r="N699" s="69"/>
    </row>
    <row r="700" spans="14:14" x14ac:dyDescent="0.25">
      <c r="N700" s="69"/>
    </row>
    <row r="701" spans="14:14" x14ac:dyDescent="0.25">
      <c r="N701" s="69"/>
    </row>
    <row r="702" spans="14:14" x14ac:dyDescent="0.25">
      <c r="N702" s="69"/>
    </row>
    <row r="703" spans="14:14" x14ac:dyDescent="0.25">
      <c r="N703" s="69"/>
    </row>
    <row r="704" spans="14:14" x14ac:dyDescent="0.25">
      <c r="N704" s="69"/>
    </row>
    <row r="705" spans="14:14" x14ac:dyDescent="0.25">
      <c r="N705" s="69"/>
    </row>
    <row r="706" spans="14:14" x14ac:dyDescent="0.25">
      <c r="N706" s="69"/>
    </row>
    <row r="707" spans="14:14" x14ac:dyDescent="0.25">
      <c r="N707" s="69"/>
    </row>
    <row r="708" spans="14:14" x14ac:dyDescent="0.25">
      <c r="N708" s="69"/>
    </row>
    <row r="709" spans="14:14" x14ac:dyDescent="0.25">
      <c r="N709" s="69"/>
    </row>
    <row r="710" spans="14:14" x14ac:dyDescent="0.25">
      <c r="N710" s="69"/>
    </row>
    <row r="711" spans="14:14" x14ac:dyDescent="0.25">
      <c r="N711" s="69"/>
    </row>
    <row r="712" spans="14:14" x14ac:dyDescent="0.25">
      <c r="N712" s="69"/>
    </row>
    <row r="713" spans="14:14" x14ac:dyDescent="0.25">
      <c r="N713" s="69"/>
    </row>
    <row r="714" spans="14:14" x14ac:dyDescent="0.25">
      <c r="N714" s="69"/>
    </row>
    <row r="715" spans="14:14" x14ac:dyDescent="0.25">
      <c r="N715" s="69"/>
    </row>
    <row r="716" spans="14:14" x14ac:dyDescent="0.25">
      <c r="N716" s="69"/>
    </row>
    <row r="717" spans="14:14" x14ac:dyDescent="0.25">
      <c r="N717" s="69"/>
    </row>
    <row r="718" spans="14:14" x14ac:dyDescent="0.25">
      <c r="N718" s="69"/>
    </row>
    <row r="719" spans="14:14" x14ac:dyDescent="0.25">
      <c r="N719" s="69"/>
    </row>
    <row r="720" spans="14:14" x14ac:dyDescent="0.25">
      <c r="N720" s="69"/>
    </row>
    <row r="721" spans="14:14" x14ac:dyDescent="0.25">
      <c r="N721" s="69"/>
    </row>
    <row r="722" spans="14:14" x14ac:dyDescent="0.25">
      <c r="N722" s="69"/>
    </row>
    <row r="723" spans="14:14" x14ac:dyDescent="0.25">
      <c r="N723" s="69"/>
    </row>
    <row r="724" spans="14:14" x14ac:dyDescent="0.25">
      <c r="N724" s="69"/>
    </row>
    <row r="725" spans="14:14" x14ac:dyDescent="0.25">
      <c r="N725" s="69"/>
    </row>
    <row r="726" spans="14:14" x14ac:dyDescent="0.25">
      <c r="N726" s="69"/>
    </row>
    <row r="727" spans="14:14" x14ac:dyDescent="0.25">
      <c r="N727" s="69"/>
    </row>
    <row r="728" spans="14:14" x14ac:dyDescent="0.25">
      <c r="N728" s="69"/>
    </row>
    <row r="729" spans="14:14" x14ac:dyDescent="0.25">
      <c r="N729" s="69"/>
    </row>
    <row r="730" spans="14:14" x14ac:dyDescent="0.25">
      <c r="N730" s="69"/>
    </row>
    <row r="731" spans="14:14" x14ac:dyDescent="0.25">
      <c r="N731" s="69"/>
    </row>
    <row r="732" spans="14:14" x14ac:dyDescent="0.25">
      <c r="N732" s="69"/>
    </row>
    <row r="733" spans="14:14" x14ac:dyDescent="0.25">
      <c r="N733" s="69"/>
    </row>
    <row r="734" spans="14:14" x14ac:dyDescent="0.25">
      <c r="N734" s="69"/>
    </row>
    <row r="735" spans="14:14" x14ac:dyDescent="0.25">
      <c r="N735" s="69"/>
    </row>
    <row r="736" spans="14:14" x14ac:dyDescent="0.25">
      <c r="N736" s="69"/>
    </row>
    <row r="737" spans="14:14" x14ac:dyDescent="0.25">
      <c r="N737" s="69"/>
    </row>
    <row r="738" spans="14:14" x14ac:dyDescent="0.25">
      <c r="N738" s="69"/>
    </row>
    <row r="739" spans="14:14" x14ac:dyDescent="0.25">
      <c r="N739" s="69"/>
    </row>
    <row r="740" spans="14:14" x14ac:dyDescent="0.25">
      <c r="N740" s="69"/>
    </row>
    <row r="741" spans="14:14" x14ac:dyDescent="0.25">
      <c r="N741" s="69"/>
    </row>
    <row r="742" spans="14:14" x14ac:dyDescent="0.25">
      <c r="N742" s="69"/>
    </row>
    <row r="743" spans="14:14" x14ac:dyDescent="0.25">
      <c r="N743" s="69"/>
    </row>
    <row r="744" spans="14:14" x14ac:dyDescent="0.25">
      <c r="N744" s="69"/>
    </row>
    <row r="745" spans="14:14" x14ac:dyDescent="0.25">
      <c r="N745" s="69"/>
    </row>
    <row r="746" spans="14:14" x14ac:dyDescent="0.25">
      <c r="N746" s="69"/>
    </row>
    <row r="747" spans="14:14" x14ac:dyDescent="0.25">
      <c r="N747" s="69"/>
    </row>
    <row r="748" spans="14:14" x14ac:dyDescent="0.25">
      <c r="N748" s="69"/>
    </row>
    <row r="749" spans="14:14" x14ac:dyDescent="0.25">
      <c r="N749" s="69"/>
    </row>
    <row r="750" spans="14:14" x14ac:dyDescent="0.25">
      <c r="N750" s="69"/>
    </row>
    <row r="751" spans="14:14" x14ac:dyDescent="0.25">
      <c r="N751" s="69"/>
    </row>
    <row r="752" spans="14:14" x14ac:dyDescent="0.25">
      <c r="N752" s="69"/>
    </row>
    <row r="753" spans="14:14" x14ac:dyDescent="0.25">
      <c r="N753" s="69"/>
    </row>
    <row r="754" spans="14:14" x14ac:dyDescent="0.25">
      <c r="N754" s="69"/>
    </row>
    <row r="755" spans="14:14" x14ac:dyDescent="0.25">
      <c r="N755" s="69"/>
    </row>
    <row r="756" spans="14:14" x14ac:dyDescent="0.25">
      <c r="N756" s="69"/>
    </row>
    <row r="757" spans="14:14" x14ac:dyDescent="0.25">
      <c r="N757" s="69"/>
    </row>
    <row r="758" spans="14:14" x14ac:dyDescent="0.25">
      <c r="N758" s="69"/>
    </row>
    <row r="759" spans="14:14" x14ac:dyDescent="0.25">
      <c r="N759" s="69"/>
    </row>
    <row r="760" spans="14:14" x14ac:dyDescent="0.25">
      <c r="N760" s="69"/>
    </row>
    <row r="761" spans="14:14" x14ac:dyDescent="0.25">
      <c r="N761" s="69"/>
    </row>
    <row r="762" spans="14:14" x14ac:dyDescent="0.25">
      <c r="N762" s="69"/>
    </row>
    <row r="763" spans="14:14" x14ac:dyDescent="0.25">
      <c r="N763" s="69"/>
    </row>
    <row r="764" spans="14:14" x14ac:dyDescent="0.25">
      <c r="N764" s="69"/>
    </row>
    <row r="765" spans="14:14" x14ac:dyDescent="0.25">
      <c r="N765" s="69"/>
    </row>
    <row r="766" spans="14:14" x14ac:dyDescent="0.25">
      <c r="N766" s="69"/>
    </row>
    <row r="767" spans="14:14" x14ac:dyDescent="0.25">
      <c r="N767" s="69"/>
    </row>
    <row r="768" spans="14:14" x14ac:dyDescent="0.25">
      <c r="N768" s="69"/>
    </row>
    <row r="769" spans="14:14" x14ac:dyDescent="0.25">
      <c r="N769" s="69"/>
    </row>
    <row r="770" spans="14:14" x14ac:dyDescent="0.25">
      <c r="N770" s="69"/>
    </row>
    <row r="771" spans="14:14" x14ac:dyDescent="0.25">
      <c r="N771" s="69"/>
    </row>
    <row r="772" spans="14:14" x14ac:dyDescent="0.25">
      <c r="N772" s="69"/>
    </row>
    <row r="773" spans="14:14" x14ac:dyDescent="0.25">
      <c r="N773" s="69"/>
    </row>
    <row r="774" spans="14:14" x14ac:dyDescent="0.25">
      <c r="N774" s="69"/>
    </row>
    <row r="775" spans="14:14" x14ac:dyDescent="0.25">
      <c r="N775" s="69"/>
    </row>
    <row r="776" spans="14:14" x14ac:dyDescent="0.25">
      <c r="N776" s="69"/>
    </row>
    <row r="777" spans="14:14" x14ac:dyDescent="0.25">
      <c r="N777" s="69"/>
    </row>
    <row r="778" spans="14:14" x14ac:dyDescent="0.25">
      <c r="N778" s="69"/>
    </row>
    <row r="779" spans="14:14" x14ac:dyDescent="0.25">
      <c r="N779" s="69"/>
    </row>
    <row r="780" spans="14:14" x14ac:dyDescent="0.25">
      <c r="N780" s="69"/>
    </row>
    <row r="781" spans="14:14" x14ac:dyDescent="0.25">
      <c r="N781" s="69"/>
    </row>
    <row r="782" spans="14:14" x14ac:dyDescent="0.25">
      <c r="N782" s="69"/>
    </row>
    <row r="783" spans="14:14" x14ac:dyDescent="0.25">
      <c r="N783" s="69"/>
    </row>
    <row r="784" spans="14:14" x14ac:dyDescent="0.25">
      <c r="N784" s="69"/>
    </row>
    <row r="785" spans="14:14" x14ac:dyDescent="0.25">
      <c r="N785" s="69"/>
    </row>
    <row r="786" spans="14:14" x14ac:dyDescent="0.25">
      <c r="N786" s="69"/>
    </row>
    <row r="787" spans="14:14" x14ac:dyDescent="0.25">
      <c r="N787" s="69"/>
    </row>
    <row r="788" spans="14:14" x14ac:dyDescent="0.25">
      <c r="N788" s="69"/>
    </row>
    <row r="789" spans="14:14" x14ac:dyDescent="0.25">
      <c r="N789" s="69"/>
    </row>
    <row r="790" spans="14:14" x14ac:dyDescent="0.25">
      <c r="N790" s="69"/>
    </row>
    <row r="791" spans="14:14" x14ac:dyDescent="0.25">
      <c r="N791" s="69"/>
    </row>
    <row r="792" spans="14:14" x14ac:dyDescent="0.25">
      <c r="N792" s="69"/>
    </row>
    <row r="793" spans="14:14" x14ac:dyDescent="0.25">
      <c r="N793" s="69"/>
    </row>
    <row r="794" spans="14:14" x14ac:dyDescent="0.25">
      <c r="N794" s="69"/>
    </row>
    <row r="795" spans="14:14" x14ac:dyDescent="0.25">
      <c r="N795" s="69"/>
    </row>
    <row r="796" spans="14:14" x14ac:dyDescent="0.25">
      <c r="N796" s="69"/>
    </row>
    <row r="797" spans="14:14" x14ac:dyDescent="0.25">
      <c r="N797" s="69"/>
    </row>
    <row r="798" spans="14:14" x14ac:dyDescent="0.25">
      <c r="N798" s="69"/>
    </row>
    <row r="799" spans="14:14" x14ac:dyDescent="0.25">
      <c r="N799" s="69"/>
    </row>
    <row r="800" spans="14:14" x14ac:dyDescent="0.25">
      <c r="N800" s="69"/>
    </row>
    <row r="801" spans="14:14" x14ac:dyDescent="0.25">
      <c r="N801" s="69"/>
    </row>
    <row r="802" spans="14:14" x14ac:dyDescent="0.25">
      <c r="N802" s="69"/>
    </row>
    <row r="803" spans="14:14" x14ac:dyDescent="0.25">
      <c r="N803" s="69"/>
    </row>
    <row r="804" spans="14:14" x14ac:dyDescent="0.25">
      <c r="N804" s="69"/>
    </row>
    <row r="805" spans="14:14" x14ac:dyDescent="0.25">
      <c r="N805" s="69"/>
    </row>
    <row r="806" spans="14:14" x14ac:dyDescent="0.25">
      <c r="N806" s="69"/>
    </row>
    <row r="807" spans="14:14" x14ac:dyDescent="0.25">
      <c r="N807" s="69"/>
    </row>
    <row r="808" spans="14:14" x14ac:dyDescent="0.25">
      <c r="N808" s="69"/>
    </row>
    <row r="809" spans="14:14" x14ac:dyDescent="0.25">
      <c r="N809" s="69"/>
    </row>
    <row r="810" spans="14:14" x14ac:dyDescent="0.25">
      <c r="N810" s="69"/>
    </row>
    <row r="811" spans="14:14" x14ac:dyDescent="0.25">
      <c r="N811" s="69"/>
    </row>
    <row r="812" spans="14:14" x14ac:dyDescent="0.25">
      <c r="N812" s="69"/>
    </row>
    <row r="813" spans="14:14" x14ac:dyDescent="0.25">
      <c r="N813" s="69"/>
    </row>
    <row r="814" spans="14:14" x14ac:dyDescent="0.25">
      <c r="N814" s="69"/>
    </row>
    <row r="815" spans="14:14" x14ac:dyDescent="0.25">
      <c r="N815" s="69"/>
    </row>
    <row r="816" spans="14:14" x14ac:dyDescent="0.25">
      <c r="N816" s="69"/>
    </row>
    <row r="817" spans="14:14" x14ac:dyDescent="0.25">
      <c r="N817" s="69"/>
    </row>
    <row r="818" spans="14:14" x14ac:dyDescent="0.25">
      <c r="N818" s="69"/>
    </row>
    <row r="819" spans="14:14" x14ac:dyDescent="0.25">
      <c r="N819" s="69"/>
    </row>
    <row r="820" spans="14:14" x14ac:dyDescent="0.25">
      <c r="N820" s="69"/>
    </row>
    <row r="821" spans="14:14" x14ac:dyDescent="0.25">
      <c r="N821" s="69"/>
    </row>
    <row r="822" spans="14:14" x14ac:dyDescent="0.25">
      <c r="N822" s="69"/>
    </row>
    <row r="823" spans="14:14" x14ac:dyDescent="0.25">
      <c r="N823" s="69"/>
    </row>
    <row r="824" spans="14:14" x14ac:dyDescent="0.25">
      <c r="N824" s="69"/>
    </row>
    <row r="825" spans="14:14" x14ac:dyDescent="0.25">
      <c r="N825" s="69"/>
    </row>
    <row r="826" spans="14:14" x14ac:dyDescent="0.25">
      <c r="N826" s="69"/>
    </row>
    <row r="827" spans="14:14" x14ac:dyDescent="0.25">
      <c r="N827" s="69"/>
    </row>
    <row r="828" spans="14:14" x14ac:dyDescent="0.25">
      <c r="N828" s="69"/>
    </row>
    <row r="829" spans="14:14" x14ac:dyDescent="0.25">
      <c r="N829" s="69"/>
    </row>
    <row r="830" spans="14:14" x14ac:dyDescent="0.25">
      <c r="N830" s="69"/>
    </row>
    <row r="831" spans="14:14" x14ac:dyDescent="0.25">
      <c r="N831" s="69"/>
    </row>
    <row r="832" spans="14:14" x14ac:dyDescent="0.25">
      <c r="N832" s="69"/>
    </row>
    <row r="833" spans="14:14" x14ac:dyDescent="0.25">
      <c r="N833" s="69"/>
    </row>
    <row r="834" spans="14:14" x14ac:dyDescent="0.25">
      <c r="N834" s="69"/>
    </row>
    <row r="835" spans="14:14" x14ac:dyDescent="0.25">
      <c r="N835" s="69"/>
    </row>
    <row r="836" spans="14:14" x14ac:dyDescent="0.25">
      <c r="N836" s="69"/>
    </row>
    <row r="837" spans="14:14" x14ac:dyDescent="0.25">
      <c r="N837" s="69"/>
    </row>
    <row r="838" spans="14:14" x14ac:dyDescent="0.25">
      <c r="N838" s="69"/>
    </row>
    <row r="839" spans="14:14" x14ac:dyDescent="0.25">
      <c r="N839" s="69"/>
    </row>
    <row r="840" spans="14:14" x14ac:dyDescent="0.25">
      <c r="N840" s="69"/>
    </row>
    <row r="841" spans="14:14" x14ac:dyDescent="0.25">
      <c r="N841" s="69"/>
    </row>
    <row r="842" spans="14:14" x14ac:dyDescent="0.25">
      <c r="N842" s="69"/>
    </row>
    <row r="843" spans="14:14" x14ac:dyDescent="0.25">
      <c r="N843" s="69"/>
    </row>
    <row r="844" spans="14:14" x14ac:dyDescent="0.25">
      <c r="N844" s="69"/>
    </row>
    <row r="845" spans="14:14" x14ac:dyDescent="0.25">
      <c r="N845" s="69"/>
    </row>
    <row r="846" spans="14:14" x14ac:dyDescent="0.25">
      <c r="N846" s="69"/>
    </row>
    <row r="847" spans="14:14" x14ac:dyDescent="0.25">
      <c r="N847" s="69"/>
    </row>
    <row r="848" spans="14:14" x14ac:dyDescent="0.25">
      <c r="N848" s="69"/>
    </row>
    <row r="849" spans="14:14" x14ac:dyDescent="0.25">
      <c r="N849" s="69"/>
    </row>
    <row r="850" spans="14:14" x14ac:dyDescent="0.25">
      <c r="N850" s="69"/>
    </row>
    <row r="851" spans="14:14" x14ac:dyDescent="0.25">
      <c r="N851" s="69"/>
    </row>
    <row r="852" spans="14:14" x14ac:dyDescent="0.25">
      <c r="N852" s="69"/>
    </row>
    <row r="853" spans="14:14" x14ac:dyDescent="0.25">
      <c r="N853" s="69"/>
    </row>
    <row r="854" spans="14:14" x14ac:dyDescent="0.25">
      <c r="N854" s="69"/>
    </row>
    <row r="855" spans="14:14" x14ac:dyDescent="0.25">
      <c r="N855" s="69"/>
    </row>
    <row r="856" spans="14:14" x14ac:dyDescent="0.25">
      <c r="N856" s="69"/>
    </row>
    <row r="857" spans="14:14" x14ac:dyDescent="0.25">
      <c r="N857" s="69"/>
    </row>
    <row r="858" spans="14:14" x14ac:dyDescent="0.25">
      <c r="N858" s="69"/>
    </row>
    <row r="859" spans="14:14" x14ac:dyDescent="0.25">
      <c r="N859" s="69"/>
    </row>
    <row r="860" spans="14:14" x14ac:dyDescent="0.25">
      <c r="N860" s="69"/>
    </row>
    <row r="861" spans="14:14" x14ac:dyDescent="0.25">
      <c r="N861" s="69"/>
    </row>
    <row r="862" spans="14:14" x14ac:dyDescent="0.25">
      <c r="N862" s="69"/>
    </row>
    <row r="863" spans="14:14" x14ac:dyDescent="0.25">
      <c r="N863" s="69"/>
    </row>
    <row r="864" spans="14:14" x14ac:dyDescent="0.25">
      <c r="N864" s="69"/>
    </row>
    <row r="865" spans="14:14" x14ac:dyDescent="0.25">
      <c r="N865" s="69"/>
    </row>
    <row r="866" spans="14:14" x14ac:dyDescent="0.25">
      <c r="N866" s="69"/>
    </row>
    <row r="867" spans="14:14" x14ac:dyDescent="0.25">
      <c r="N867" s="69"/>
    </row>
    <row r="868" spans="14:14" x14ac:dyDescent="0.25">
      <c r="N868" s="69"/>
    </row>
    <row r="869" spans="14:14" x14ac:dyDescent="0.25">
      <c r="N869" s="69"/>
    </row>
    <row r="870" spans="14:14" x14ac:dyDescent="0.25">
      <c r="N870" s="69"/>
    </row>
    <row r="871" spans="14:14" x14ac:dyDescent="0.25">
      <c r="N871" s="69"/>
    </row>
    <row r="872" spans="14:14" x14ac:dyDescent="0.25">
      <c r="N872" s="69"/>
    </row>
    <row r="873" spans="14:14" x14ac:dyDescent="0.25">
      <c r="N873" s="69"/>
    </row>
    <row r="874" spans="14:14" x14ac:dyDescent="0.25">
      <c r="N874" s="69"/>
    </row>
    <row r="875" spans="14:14" x14ac:dyDescent="0.25">
      <c r="N875" s="69"/>
    </row>
    <row r="876" spans="14:14" x14ac:dyDescent="0.25">
      <c r="N876" s="69"/>
    </row>
    <row r="877" spans="14:14" x14ac:dyDescent="0.25">
      <c r="N877" s="69"/>
    </row>
    <row r="878" spans="14:14" x14ac:dyDescent="0.25">
      <c r="N878" s="69"/>
    </row>
    <row r="879" spans="14:14" x14ac:dyDescent="0.25">
      <c r="N879" s="69"/>
    </row>
    <row r="880" spans="14:14" x14ac:dyDescent="0.25">
      <c r="N880" s="69"/>
    </row>
    <row r="881" spans="14:14" x14ac:dyDescent="0.25">
      <c r="N881" s="69"/>
    </row>
    <row r="882" spans="14:14" x14ac:dyDescent="0.25">
      <c r="N882" s="69"/>
    </row>
    <row r="883" spans="14:14" x14ac:dyDescent="0.25">
      <c r="N883" s="69"/>
    </row>
    <row r="884" spans="14:14" x14ac:dyDescent="0.25">
      <c r="N884" s="69"/>
    </row>
    <row r="885" spans="14:14" x14ac:dyDescent="0.25">
      <c r="N885" s="69"/>
    </row>
    <row r="886" spans="14:14" x14ac:dyDescent="0.25">
      <c r="N886" s="69"/>
    </row>
    <row r="887" spans="14:14" x14ac:dyDescent="0.25">
      <c r="N887" s="69"/>
    </row>
    <row r="888" spans="14:14" x14ac:dyDescent="0.25">
      <c r="N888" s="69"/>
    </row>
    <row r="889" spans="14:14" x14ac:dyDescent="0.25">
      <c r="N889" s="69"/>
    </row>
    <row r="890" spans="14:14" x14ac:dyDescent="0.25">
      <c r="N890" s="69"/>
    </row>
    <row r="891" spans="14:14" x14ac:dyDescent="0.25">
      <c r="N891" s="69"/>
    </row>
    <row r="892" spans="14:14" x14ac:dyDescent="0.25">
      <c r="N892" s="69"/>
    </row>
    <row r="893" spans="14:14" x14ac:dyDescent="0.25">
      <c r="N893" s="69"/>
    </row>
    <row r="894" spans="14:14" x14ac:dyDescent="0.25">
      <c r="N894" s="69"/>
    </row>
    <row r="895" spans="14:14" x14ac:dyDescent="0.25">
      <c r="N895" s="69"/>
    </row>
    <row r="896" spans="14:14" x14ac:dyDescent="0.25">
      <c r="N896" s="69"/>
    </row>
    <row r="897" spans="14:14" x14ac:dyDescent="0.25">
      <c r="N897" s="69"/>
    </row>
    <row r="898" spans="14:14" x14ac:dyDescent="0.25">
      <c r="N898" s="69"/>
    </row>
    <row r="899" spans="14:14" x14ac:dyDescent="0.25">
      <c r="N899" s="69"/>
    </row>
    <row r="900" spans="14:14" x14ac:dyDescent="0.25">
      <c r="N900" s="69"/>
    </row>
    <row r="901" spans="14:14" x14ac:dyDescent="0.25">
      <c r="N901" s="69"/>
    </row>
    <row r="902" spans="14:14" x14ac:dyDescent="0.25">
      <c r="N902" s="69"/>
    </row>
    <row r="903" spans="14:14" x14ac:dyDescent="0.25">
      <c r="N903" s="69"/>
    </row>
    <row r="904" spans="14:14" x14ac:dyDescent="0.25">
      <c r="N904" s="69"/>
    </row>
    <row r="905" spans="14:14" x14ac:dyDescent="0.25">
      <c r="N905" s="69"/>
    </row>
    <row r="906" spans="14:14" x14ac:dyDescent="0.25">
      <c r="N906" s="69"/>
    </row>
    <row r="907" spans="14:14" x14ac:dyDescent="0.25">
      <c r="N907" s="69"/>
    </row>
    <row r="908" spans="14:14" x14ac:dyDescent="0.25">
      <c r="N908" s="69"/>
    </row>
    <row r="909" spans="14:14" x14ac:dyDescent="0.25">
      <c r="N909" s="69"/>
    </row>
    <row r="910" spans="14:14" x14ac:dyDescent="0.25">
      <c r="N910" s="69"/>
    </row>
    <row r="911" spans="14:14" x14ac:dyDescent="0.25">
      <c r="N911" s="69"/>
    </row>
    <row r="912" spans="14:14" x14ac:dyDescent="0.25">
      <c r="N912" s="69"/>
    </row>
    <row r="913" spans="14:14" x14ac:dyDescent="0.25">
      <c r="N913" s="69"/>
    </row>
    <row r="914" spans="14:14" x14ac:dyDescent="0.25">
      <c r="N914" s="69"/>
    </row>
    <row r="915" spans="14:14" x14ac:dyDescent="0.25">
      <c r="N915" s="69"/>
    </row>
    <row r="916" spans="14:14" x14ac:dyDescent="0.25">
      <c r="N916" s="69"/>
    </row>
    <row r="917" spans="14:14" x14ac:dyDescent="0.25">
      <c r="N917" s="69"/>
    </row>
    <row r="918" spans="14:14" x14ac:dyDescent="0.25">
      <c r="N918" s="69"/>
    </row>
    <row r="919" spans="14:14" x14ac:dyDescent="0.25">
      <c r="N919" s="69"/>
    </row>
    <row r="920" spans="14:14" x14ac:dyDescent="0.25">
      <c r="N920" s="69"/>
    </row>
    <row r="921" spans="14:14" x14ac:dyDescent="0.25">
      <c r="N921" s="69"/>
    </row>
    <row r="922" spans="14:14" x14ac:dyDescent="0.25">
      <c r="N922" s="69"/>
    </row>
    <row r="923" spans="14:14" x14ac:dyDescent="0.25">
      <c r="N923" s="69"/>
    </row>
  </sheetData>
  <mergeCells count="8">
    <mergeCell ref="A86:L86"/>
    <mergeCell ref="A87:L87"/>
    <mergeCell ref="A88:L88"/>
    <mergeCell ref="A80:B80"/>
    <mergeCell ref="A82:L82"/>
    <mergeCell ref="A83:L83"/>
    <mergeCell ref="A84:L84"/>
    <mergeCell ref="A85:L8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>
    <tabColor rgb="FFFF99CC"/>
  </sheetPr>
  <dimension ref="A1:I89"/>
  <sheetViews>
    <sheetView showGridLines="0" workbookViewId="0">
      <selection activeCell="I11" sqref="I11"/>
    </sheetView>
  </sheetViews>
  <sheetFormatPr defaultRowHeight="15" x14ac:dyDescent="0.25"/>
  <cols>
    <col min="1" max="1" width="16.5703125" style="14" bestFit="1" customWidth="1"/>
    <col min="2" max="2" width="23.85546875" style="14" bestFit="1" customWidth="1"/>
    <col min="3" max="6" width="20.28515625" style="14" customWidth="1"/>
    <col min="7" max="16384" width="9.140625" style="14"/>
  </cols>
  <sheetData>
    <row r="1" spans="1:6" s="15" customFormat="1" ht="30" x14ac:dyDescent="0.25">
      <c r="A1" s="11" t="s">
        <v>99</v>
      </c>
      <c r="B1" s="11" t="s">
        <v>94</v>
      </c>
      <c r="C1" s="12" t="s">
        <v>95</v>
      </c>
      <c r="D1" s="12" t="s">
        <v>96</v>
      </c>
      <c r="E1" s="13" t="s">
        <v>97</v>
      </c>
      <c r="F1" s="13" t="s">
        <v>98</v>
      </c>
    </row>
    <row r="2" spans="1:6" x14ac:dyDescent="0.25">
      <c r="A2" s="16" t="s">
        <v>92</v>
      </c>
      <c r="B2" s="16" t="s">
        <v>6</v>
      </c>
      <c r="C2" s="28">
        <v>97.240473061760852</v>
      </c>
      <c r="D2" s="28">
        <v>83.327032136105856</v>
      </c>
      <c r="E2" s="28">
        <v>99.255365746824353</v>
      </c>
      <c r="F2" s="28">
        <v>63.137996219281668</v>
      </c>
    </row>
    <row r="3" spans="1:6" x14ac:dyDescent="0.25">
      <c r="A3" s="16" t="s">
        <v>100</v>
      </c>
      <c r="B3" s="16" t="s">
        <v>7</v>
      </c>
      <c r="C3" s="28">
        <v>108.07017543859649</v>
      </c>
      <c r="D3" s="28">
        <v>93.781855249745163</v>
      </c>
      <c r="E3" s="28">
        <v>90.994152046783626</v>
      </c>
      <c r="F3" s="28">
        <v>64.016309887869511</v>
      </c>
    </row>
    <row r="4" spans="1:6" ht="15" customHeight="1" x14ac:dyDescent="0.25">
      <c r="A4" s="16" t="s">
        <v>100</v>
      </c>
      <c r="B4" s="16" t="s">
        <v>8</v>
      </c>
      <c r="C4" s="28">
        <v>65.778961384820249</v>
      </c>
      <c r="D4" s="28">
        <v>62.844036697247709</v>
      </c>
      <c r="E4" s="28">
        <v>71.904127829560579</v>
      </c>
      <c r="F4" s="28">
        <v>49.311926605504588</v>
      </c>
    </row>
    <row r="5" spans="1:6" ht="15" customHeight="1" x14ac:dyDescent="0.25">
      <c r="A5" s="16" t="s">
        <v>93</v>
      </c>
      <c r="B5" s="16" t="s">
        <v>9</v>
      </c>
      <c r="C5" s="28">
        <v>86.968973747016705</v>
      </c>
      <c r="D5" s="28">
        <v>76.155419222903888</v>
      </c>
      <c r="E5" s="28">
        <v>66.157517899761331</v>
      </c>
      <c r="F5" s="28">
        <v>60.940695296523515</v>
      </c>
    </row>
    <row r="6" spans="1:6" ht="15" customHeight="1" x14ac:dyDescent="0.25">
      <c r="A6" s="16" t="s">
        <v>93</v>
      </c>
      <c r="B6" s="16" t="s">
        <v>10</v>
      </c>
      <c r="C6" s="28">
        <v>92.354740061162076</v>
      </c>
      <c r="D6" s="28">
        <v>86.567164179104466</v>
      </c>
      <c r="E6" s="28">
        <v>63.200815494393481</v>
      </c>
      <c r="F6" s="28">
        <v>74.275680421422294</v>
      </c>
    </row>
    <row r="7" spans="1:6" ht="15" customHeight="1" x14ac:dyDescent="0.25">
      <c r="A7" s="16" t="s">
        <v>100</v>
      </c>
      <c r="B7" s="16" t="s">
        <v>11</v>
      </c>
      <c r="C7" s="28">
        <v>106.02782071097371</v>
      </c>
      <c r="D7" s="28">
        <v>98.930481283422452</v>
      </c>
      <c r="E7" s="28">
        <v>98.918083462132927</v>
      </c>
      <c r="F7" s="28">
        <v>82.887700534759361</v>
      </c>
    </row>
    <row r="8" spans="1:6" ht="15" customHeight="1" x14ac:dyDescent="0.25">
      <c r="A8" s="16" t="s">
        <v>93</v>
      </c>
      <c r="B8" s="16" t="s">
        <v>12</v>
      </c>
      <c r="C8" s="28">
        <v>94.320572149768608</v>
      </c>
      <c r="D8" s="28">
        <v>79.755043227665695</v>
      </c>
      <c r="E8" s="28">
        <v>77.324358435002111</v>
      </c>
      <c r="F8" s="28">
        <v>60.374639769452457</v>
      </c>
    </row>
    <row r="9" spans="1:6" ht="15" customHeight="1" x14ac:dyDescent="0.25">
      <c r="A9" s="16" t="s">
        <v>93</v>
      </c>
      <c r="B9" s="16" t="s">
        <v>13</v>
      </c>
      <c r="C9" s="28">
        <v>76.72727272727272</v>
      </c>
      <c r="D9" s="28">
        <v>69.278996865203752</v>
      </c>
      <c r="E9" s="28">
        <v>48.363636363636367</v>
      </c>
      <c r="F9" s="28">
        <v>37.304075235109721</v>
      </c>
    </row>
    <row r="10" spans="1:6" ht="15" customHeight="1" x14ac:dyDescent="0.25">
      <c r="A10" s="16" t="s">
        <v>92</v>
      </c>
      <c r="B10" s="16" t="s">
        <v>14</v>
      </c>
      <c r="C10" s="28">
        <v>74.950905520401477</v>
      </c>
      <c r="D10" s="28">
        <v>64.329239711259021</v>
      </c>
      <c r="E10" s="28">
        <v>67.510364390137468</v>
      </c>
      <c r="F10" s="28">
        <v>44.529858441923693</v>
      </c>
    </row>
    <row r="11" spans="1:6" ht="15" customHeight="1" x14ac:dyDescent="0.25">
      <c r="A11" s="16" t="s">
        <v>93</v>
      </c>
      <c r="B11" s="16" t="s">
        <v>102</v>
      </c>
      <c r="C11" s="28">
        <v>92.887029288702934</v>
      </c>
      <c r="D11" s="28">
        <v>72.064056939501768</v>
      </c>
      <c r="E11" s="28">
        <v>72.38493723849372</v>
      </c>
      <c r="F11" s="28">
        <v>53.024911032028463</v>
      </c>
    </row>
    <row r="12" spans="1:6" ht="15" customHeight="1" x14ac:dyDescent="0.25">
      <c r="A12" s="16" t="s">
        <v>100</v>
      </c>
      <c r="B12" s="16" t="s">
        <v>16</v>
      </c>
      <c r="C12" s="28">
        <v>89.616055846422341</v>
      </c>
      <c r="D12" s="28">
        <v>78.140232470941129</v>
      </c>
      <c r="E12" s="28">
        <v>79.232111692844683</v>
      </c>
      <c r="F12" s="28">
        <v>53.393325834270712</v>
      </c>
    </row>
    <row r="13" spans="1:6" x14ac:dyDescent="0.25">
      <c r="A13" s="16" t="s">
        <v>100</v>
      </c>
      <c r="B13" s="16" t="s">
        <v>17</v>
      </c>
      <c r="C13" s="28">
        <v>73.290893993910871</v>
      </c>
      <c r="D13" s="28">
        <v>60.501792114695341</v>
      </c>
      <c r="E13" s="28">
        <v>60.171602546360369</v>
      </c>
      <c r="F13" s="28">
        <v>36.176821983273591</v>
      </c>
    </row>
    <row r="14" spans="1:6" x14ac:dyDescent="0.25">
      <c r="A14" s="16" t="s">
        <v>100</v>
      </c>
      <c r="B14" s="16" t="s">
        <v>18</v>
      </c>
      <c r="C14" s="28">
        <v>83.690280065897866</v>
      </c>
      <c r="D14" s="28">
        <v>70.853916725476367</v>
      </c>
      <c r="E14" s="28">
        <v>39.703459637561778</v>
      </c>
      <c r="F14" s="28">
        <v>34.156669019054341</v>
      </c>
    </row>
    <row r="15" spans="1:6" ht="15" customHeight="1" x14ac:dyDescent="0.25">
      <c r="A15" s="16" t="s">
        <v>93</v>
      </c>
      <c r="B15" s="16" t="s">
        <v>19</v>
      </c>
      <c r="C15" s="28">
        <v>86.675639300134591</v>
      </c>
      <c r="D15" s="28">
        <v>60.779816513761467</v>
      </c>
      <c r="E15" s="28">
        <v>59.488559892328396</v>
      </c>
      <c r="F15" s="28">
        <v>33.944954128440372</v>
      </c>
    </row>
    <row r="16" spans="1:6" ht="15" customHeight="1" x14ac:dyDescent="0.25">
      <c r="A16" s="16" t="s">
        <v>92</v>
      </c>
      <c r="B16" s="16" t="s">
        <v>20</v>
      </c>
      <c r="C16" s="28">
        <v>105.80645161290323</v>
      </c>
      <c r="D16" s="28">
        <v>83.386075949367083</v>
      </c>
      <c r="E16" s="28">
        <v>78.156682027649765</v>
      </c>
      <c r="F16" s="28">
        <v>54.27215189873418</v>
      </c>
    </row>
    <row r="17" spans="1:6" ht="15" customHeight="1" x14ac:dyDescent="0.25">
      <c r="A17" s="16" t="s">
        <v>93</v>
      </c>
      <c r="B17" s="16" t="s">
        <v>21</v>
      </c>
      <c r="C17" s="28">
        <v>79.27223050173869</v>
      </c>
      <c r="D17" s="28">
        <v>64.259544416715343</v>
      </c>
      <c r="E17" s="28">
        <v>69.436164927968207</v>
      </c>
      <c r="F17" s="28">
        <v>47.80969574682738</v>
      </c>
    </row>
    <row r="18" spans="1:6" ht="15" customHeight="1" x14ac:dyDescent="0.25">
      <c r="A18" s="16" t="s">
        <v>92</v>
      </c>
      <c r="B18" s="16" t="s">
        <v>22</v>
      </c>
      <c r="C18" s="28">
        <v>78.668303344211253</v>
      </c>
      <c r="D18" s="28">
        <v>59.443390907693093</v>
      </c>
      <c r="E18" s="28">
        <v>43.387922517289901</v>
      </c>
      <c r="F18" s="28">
        <v>33.206908923171547</v>
      </c>
    </row>
    <row r="19" spans="1:6" ht="15" customHeight="1" x14ac:dyDescent="0.25">
      <c r="A19" s="16" t="s">
        <v>93</v>
      </c>
      <c r="B19" s="16" t="s">
        <v>23</v>
      </c>
      <c r="C19" s="28">
        <v>91.27045985970382</v>
      </c>
      <c r="D19" s="28">
        <v>78.514588859416449</v>
      </c>
      <c r="E19" s="28">
        <v>77.318784099766162</v>
      </c>
      <c r="F19" s="28">
        <v>59.018567639257292</v>
      </c>
    </row>
    <row r="20" spans="1:6" ht="15" customHeight="1" x14ac:dyDescent="0.25">
      <c r="A20" s="16" t="s">
        <v>100</v>
      </c>
      <c r="B20" s="16" t="s">
        <v>24</v>
      </c>
      <c r="C20" s="28">
        <v>47.468785471055618</v>
      </c>
      <c r="D20" s="28">
        <v>40.503144654088054</v>
      </c>
      <c r="E20" s="28">
        <v>34.687854710556188</v>
      </c>
      <c r="F20" s="28">
        <v>22.157716497339138</v>
      </c>
    </row>
    <row r="21" spans="1:6" x14ac:dyDescent="0.25">
      <c r="A21" s="16" t="s">
        <v>100</v>
      </c>
      <c r="B21" s="16" t="s">
        <v>25</v>
      </c>
      <c r="C21" s="28">
        <v>80.348078317621457</v>
      </c>
      <c r="D21" s="28">
        <v>60.888610763454324</v>
      </c>
      <c r="E21" s="28">
        <v>68.165337200870198</v>
      </c>
      <c r="F21" s="28">
        <v>42.365456821026285</v>
      </c>
    </row>
    <row r="22" spans="1:6" ht="15" customHeight="1" x14ac:dyDescent="0.25">
      <c r="A22" s="16" t="s">
        <v>92</v>
      </c>
      <c r="B22" s="16" t="s">
        <v>26</v>
      </c>
      <c r="C22" s="28">
        <v>97.510373443983397</v>
      </c>
      <c r="D22" s="28">
        <v>92.56637168141593</v>
      </c>
      <c r="E22" s="28">
        <v>89.00414937759335</v>
      </c>
      <c r="F22" s="28">
        <v>53.805309734513273</v>
      </c>
    </row>
    <row r="23" spans="1:6" ht="15" customHeight="1" x14ac:dyDescent="0.25">
      <c r="A23" s="16" t="s">
        <v>93</v>
      </c>
      <c r="B23" s="16" t="s">
        <v>27</v>
      </c>
      <c r="C23" s="28">
        <v>106.09756097560977</v>
      </c>
      <c r="D23" s="28">
        <v>91.906005221932119</v>
      </c>
      <c r="E23" s="28">
        <v>96.951219512195124</v>
      </c>
      <c r="F23" s="28">
        <v>76.240208877284601</v>
      </c>
    </row>
    <row r="24" spans="1:6" ht="15" customHeight="1" x14ac:dyDescent="0.25">
      <c r="A24" s="16" t="s">
        <v>92</v>
      </c>
      <c r="B24" s="16" t="s">
        <v>28</v>
      </c>
      <c r="C24" s="28">
        <v>107.4454956807898</v>
      </c>
      <c r="D24" s="28">
        <v>96.735696735696735</v>
      </c>
      <c r="E24" s="28">
        <v>92.55450431921021</v>
      </c>
      <c r="F24" s="28">
        <v>64.654264654264665</v>
      </c>
    </row>
    <row r="25" spans="1:6" ht="15" customHeight="1" x14ac:dyDescent="0.25">
      <c r="A25" s="16" t="s">
        <v>93</v>
      </c>
      <c r="B25" s="16" t="s">
        <v>29</v>
      </c>
      <c r="C25" s="28">
        <v>92.972972972972983</v>
      </c>
      <c r="D25" s="28">
        <v>86.809815950920239</v>
      </c>
      <c r="E25" s="28">
        <v>89.369369369369366</v>
      </c>
      <c r="F25" s="28">
        <v>69.018404907975466</v>
      </c>
    </row>
    <row r="26" spans="1:6" x14ac:dyDescent="0.25">
      <c r="A26" s="16" t="s">
        <v>100</v>
      </c>
      <c r="B26" s="16" t="s">
        <v>30</v>
      </c>
      <c r="C26" s="28">
        <v>87.492447129909365</v>
      </c>
      <c r="D26" s="28">
        <v>75.686884396060137</v>
      </c>
      <c r="E26" s="28">
        <v>78.429003021148034</v>
      </c>
      <c r="F26" s="28">
        <v>65.31881804043546</v>
      </c>
    </row>
    <row r="27" spans="1:6" ht="15" customHeight="1" x14ac:dyDescent="0.25">
      <c r="A27" s="16" t="s">
        <v>92</v>
      </c>
      <c r="B27" s="16" t="s">
        <v>31</v>
      </c>
      <c r="C27" s="28">
        <v>67.290748898678416</v>
      </c>
      <c r="D27" s="28">
        <v>56.09065155807366</v>
      </c>
      <c r="E27" s="28">
        <v>46.255506607929512</v>
      </c>
      <c r="F27" s="28">
        <v>32.861189801699723</v>
      </c>
    </row>
    <row r="28" spans="1:6" ht="15" customHeight="1" x14ac:dyDescent="0.25">
      <c r="A28" s="16" t="s">
        <v>100</v>
      </c>
      <c r="B28" s="16" t="s">
        <v>32</v>
      </c>
      <c r="C28" s="28">
        <v>66.909090909090907</v>
      </c>
      <c r="D28" s="28">
        <v>62.333594361785437</v>
      </c>
      <c r="E28" s="28">
        <v>70.181818181818173</v>
      </c>
      <c r="F28" s="28">
        <v>57.635082223962407</v>
      </c>
    </row>
    <row r="29" spans="1:6" ht="15" customHeight="1" x14ac:dyDescent="0.25">
      <c r="A29" s="16" t="s">
        <v>93</v>
      </c>
      <c r="B29" s="16" t="s">
        <v>33</v>
      </c>
      <c r="C29" s="28">
        <v>81.058726220016538</v>
      </c>
      <c r="D29" s="28">
        <v>60.906515580736539</v>
      </c>
      <c r="E29" s="28">
        <v>53.598014888337467</v>
      </c>
      <c r="F29" s="28">
        <v>32.932011331444762</v>
      </c>
    </row>
    <row r="30" spans="1:6" ht="15" customHeight="1" x14ac:dyDescent="0.25">
      <c r="A30" s="16" t="s">
        <v>92</v>
      </c>
      <c r="B30" s="16" t="s">
        <v>34</v>
      </c>
      <c r="C30" s="28">
        <v>73.809758501724986</v>
      </c>
      <c r="D30" s="28">
        <v>55.75266092245311</v>
      </c>
      <c r="E30" s="28">
        <v>36.076885165105963</v>
      </c>
      <c r="F30" s="28">
        <v>30.900489947626287</v>
      </c>
    </row>
    <row r="31" spans="1:6" ht="15" customHeight="1" x14ac:dyDescent="0.25">
      <c r="A31" s="16" t="s">
        <v>92</v>
      </c>
      <c r="B31" s="16" t="s">
        <v>35</v>
      </c>
      <c r="C31" s="28">
        <v>86.79927667269439</v>
      </c>
      <c r="D31" s="28">
        <v>82.932505818463937</v>
      </c>
      <c r="E31" s="28">
        <v>83.634719710669074</v>
      </c>
      <c r="F31" s="28">
        <v>64.468580294802166</v>
      </c>
    </row>
    <row r="32" spans="1:6" x14ac:dyDescent="0.25">
      <c r="A32" s="16" t="s">
        <v>92</v>
      </c>
      <c r="B32" s="16" t="s">
        <v>36</v>
      </c>
      <c r="C32" s="28">
        <v>90.501600853788688</v>
      </c>
      <c r="D32" s="28">
        <v>80.145719489981786</v>
      </c>
      <c r="E32" s="28">
        <v>70.651013874066166</v>
      </c>
      <c r="F32" s="28">
        <v>57.19489981785064</v>
      </c>
    </row>
    <row r="33" spans="1:6" x14ac:dyDescent="0.25">
      <c r="A33" s="16" t="s">
        <v>93</v>
      </c>
      <c r="B33" s="16" t="s">
        <v>37</v>
      </c>
      <c r="C33" s="28">
        <v>65.211810012836963</v>
      </c>
      <c r="D33" s="28">
        <v>63.646408839778999</v>
      </c>
      <c r="E33" s="28">
        <v>55.455712451861359</v>
      </c>
      <c r="F33" s="28">
        <v>39.55801104972376</v>
      </c>
    </row>
    <row r="34" spans="1:6" x14ac:dyDescent="0.25">
      <c r="A34" s="16" t="s">
        <v>93</v>
      </c>
      <c r="B34" s="16" t="s">
        <v>38</v>
      </c>
      <c r="C34" s="28">
        <v>87.389380530973455</v>
      </c>
      <c r="D34" s="28">
        <v>79.734848484848484</v>
      </c>
      <c r="E34" s="28">
        <v>77.876106194690266</v>
      </c>
      <c r="F34" s="28">
        <v>63.446969696969703</v>
      </c>
    </row>
    <row r="35" spans="1:6" x14ac:dyDescent="0.25">
      <c r="A35" s="16" t="s">
        <v>93</v>
      </c>
      <c r="B35" s="16" t="s">
        <v>39</v>
      </c>
      <c r="C35" s="28">
        <v>76.094890510948915</v>
      </c>
      <c r="D35" s="28">
        <v>67.498051441932972</v>
      </c>
      <c r="E35" s="28">
        <v>77.919708029197082</v>
      </c>
      <c r="F35" s="28">
        <v>55.027279812938424</v>
      </c>
    </row>
    <row r="36" spans="1:6" x14ac:dyDescent="0.25">
      <c r="A36" s="16" t="s">
        <v>92</v>
      </c>
      <c r="B36" s="16" t="s">
        <v>40</v>
      </c>
      <c r="C36" s="28">
        <v>109.13404507710558</v>
      </c>
      <c r="D36" s="28">
        <v>95.015259409969474</v>
      </c>
      <c r="E36" s="28">
        <v>62.870699881376034</v>
      </c>
      <c r="F36" s="28">
        <v>68.769074262461842</v>
      </c>
    </row>
    <row r="37" spans="1:6" x14ac:dyDescent="0.25">
      <c r="A37" s="16" t="s">
        <v>93</v>
      </c>
      <c r="B37" s="16" t="s">
        <v>41</v>
      </c>
      <c r="C37" s="28">
        <v>84.232222603916185</v>
      </c>
      <c r="D37" s="28">
        <v>65.466351829988184</v>
      </c>
      <c r="E37" s="28">
        <v>75.094469254551697</v>
      </c>
      <c r="F37" s="28">
        <v>42.739079102715465</v>
      </c>
    </row>
    <row r="38" spans="1:6" x14ac:dyDescent="0.25">
      <c r="A38" s="16" t="s">
        <v>92</v>
      </c>
      <c r="B38" s="16" t="s">
        <v>42</v>
      </c>
      <c r="C38" s="28">
        <v>98.006644518272424</v>
      </c>
      <c r="D38" s="28">
        <v>88.734353268428364</v>
      </c>
      <c r="E38" s="28">
        <v>87.707641196013284</v>
      </c>
      <c r="F38" s="28">
        <v>62.865090403337966</v>
      </c>
    </row>
    <row r="39" spans="1:6" x14ac:dyDescent="0.25">
      <c r="A39" s="16" t="s">
        <v>93</v>
      </c>
      <c r="B39" s="16" t="s">
        <v>43</v>
      </c>
      <c r="C39" s="28">
        <v>75.183075671277464</v>
      </c>
      <c r="D39" s="28">
        <v>67.599720083974816</v>
      </c>
      <c r="E39" s="28">
        <v>75.264442636289658</v>
      </c>
      <c r="F39" s="28">
        <v>53.463960811756472</v>
      </c>
    </row>
    <row r="40" spans="1:6" x14ac:dyDescent="0.25">
      <c r="A40" s="16" t="s">
        <v>100</v>
      </c>
      <c r="B40" s="16" t="s">
        <v>44</v>
      </c>
      <c r="C40" s="28">
        <v>92.144082332761585</v>
      </c>
      <c r="D40" s="28">
        <v>82.748451784134474</v>
      </c>
      <c r="E40" s="28">
        <v>76.912521440823326</v>
      </c>
      <c r="F40" s="28">
        <v>54.615157770569155</v>
      </c>
    </row>
    <row r="41" spans="1:6" x14ac:dyDescent="0.25">
      <c r="A41" s="16" t="s">
        <v>93</v>
      </c>
      <c r="B41" s="16" t="s">
        <v>45</v>
      </c>
      <c r="C41" s="28">
        <v>100.35087719298245</v>
      </c>
      <c r="D41" s="28">
        <v>82.364729458917836</v>
      </c>
      <c r="E41" s="28">
        <v>78.128654970760238</v>
      </c>
      <c r="F41" s="28">
        <v>59.719438877755515</v>
      </c>
    </row>
    <row r="42" spans="1:6" x14ac:dyDescent="0.25">
      <c r="A42" s="16" t="s">
        <v>92</v>
      </c>
      <c r="B42" s="16" t="s">
        <v>46</v>
      </c>
      <c r="C42" s="28">
        <v>89.58880139982503</v>
      </c>
      <c r="D42" s="28">
        <v>79.36984246061516</v>
      </c>
      <c r="E42" s="28">
        <v>69.816272965879264</v>
      </c>
      <c r="F42" s="28">
        <v>49.812453113278323</v>
      </c>
    </row>
    <row r="43" spans="1:6" x14ac:dyDescent="0.25">
      <c r="A43" s="16" t="s">
        <v>92</v>
      </c>
      <c r="B43" s="16" t="s">
        <v>47</v>
      </c>
      <c r="C43" s="28">
        <v>102.02808112324493</v>
      </c>
      <c r="D43" s="28">
        <v>91.344873501997341</v>
      </c>
      <c r="E43" s="28">
        <v>85.491419656786277</v>
      </c>
      <c r="F43" s="28">
        <v>85.752330226364847</v>
      </c>
    </row>
    <row r="44" spans="1:6" x14ac:dyDescent="0.25">
      <c r="A44" s="16" t="s">
        <v>100</v>
      </c>
      <c r="B44" s="16" t="s">
        <v>48</v>
      </c>
      <c r="C44" s="28">
        <v>67.84905660377359</v>
      </c>
      <c r="D44" s="28">
        <v>54.469138459882693</v>
      </c>
      <c r="E44" s="28">
        <v>54.35220125786163</v>
      </c>
      <c r="F44" s="28">
        <v>33.686702900500457</v>
      </c>
    </row>
    <row r="45" spans="1:6" x14ac:dyDescent="0.25">
      <c r="A45" s="16" t="s">
        <v>100</v>
      </c>
      <c r="B45" s="16" t="s">
        <v>49</v>
      </c>
      <c r="C45" s="28">
        <v>79.673469387755105</v>
      </c>
      <c r="D45" s="28">
        <v>73.870056497175142</v>
      </c>
      <c r="E45" s="28">
        <v>56.000000000000007</v>
      </c>
      <c r="F45" s="28">
        <v>49.858757062146893</v>
      </c>
    </row>
    <row r="46" spans="1:6" x14ac:dyDescent="0.25">
      <c r="A46" s="16" t="s">
        <v>93</v>
      </c>
      <c r="B46" s="16" t="s">
        <v>50</v>
      </c>
      <c r="C46" s="28">
        <v>105.52861299709019</v>
      </c>
      <c r="D46" s="28">
        <v>87.652947719688541</v>
      </c>
      <c r="E46" s="28">
        <v>101.06692531522793</v>
      </c>
      <c r="F46" s="28">
        <v>64.961067853170178</v>
      </c>
    </row>
    <row r="47" spans="1:6" x14ac:dyDescent="0.25">
      <c r="A47" s="16" t="s">
        <v>92</v>
      </c>
      <c r="B47" s="16" t="s">
        <v>51</v>
      </c>
      <c r="C47" s="28">
        <v>99.925650557620813</v>
      </c>
      <c r="D47" s="28">
        <v>92.7703134996801</v>
      </c>
      <c r="E47" s="28">
        <v>78.364312267657994</v>
      </c>
      <c r="F47" s="28">
        <v>58.605246321177219</v>
      </c>
    </row>
    <row r="48" spans="1:6" x14ac:dyDescent="0.25">
      <c r="A48" s="16" t="s">
        <v>100</v>
      </c>
      <c r="B48" s="16" t="s">
        <v>52</v>
      </c>
      <c r="C48" s="28">
        <v>107.46268656716418</v>
      </c>
      <c r="D48" s="28">
        <v>103.32681017612524</v>
      </c>
      <c r="E48" s="28">
        <v>98.507462686567166</v>
      </c>
      <c r="F48" s="28">
        <v>72.99412915851272</v>
      </c>
    </row>
    <row r="49" spans="1:6" x14ac:dyDescent="0.25">
      <c r="A49" s="16" t="s">
        <v>93</v>
      </c>
      <c r="B49" s="16" t="s">
        <v>53</v>
      </c>
      <c r="C49" s="28">
        <v>80.171031533939072</v>
      </c>
      <c r="D49" s="28">
        <v>70.783410138248854</v>
      </c>
      <c r="E49" s="28">
        <v>65.526456440406207</v>
      </c>
      <c r="F49" s="28">
        <v>43.778801843317972</v>
      </c>
    </row>
    <row r="50" spans="1:6" x14ac:dyDescent="0.25">
      <c r="A50" s="16" t="s">
        <v>100</v>
      </c>
      <c r="B50" s="16" t="s">
        <v>54</v>
      </c>
      <c r="C50" s="28">
        <v>101.15098171970209</v>
      </c>
      <c r="D50" s="28">
        <v>88.135593220338976</v>
      </c>
      <c r="E50" s="28">
        <v>95.192958700067706</v>
      </c>
      <c r="F50" s="28">
        <v>67.913500876680303</v>
      </c>
    </row>
    <row r="51" spans="1:6" x14ac:dyDescent="0.25">
      <c r="A51" s="16" t="s">
        <v>100</v>
      </c>
      <c r="B51" s="16" t="s">
        <v>55</v>
      </c>
      <c r="C51" s="28">
        <v>100.26809651474531</v>
      </c>
      <c r="D51" s="28">
        <v>82.678983833718249</v>
      </c>
      <c r="E51" s="28">
        <v>71.849865951742629</v>
      </c>
      <c r="F51" s="28">
        <v>64.203233256351041</v>
      </c>
    </row>
    <row r="52" spans="1:6" x14ac:dyDescent="0.25">
      <c r="A52" s="16" t="s">
        <v>93</v>
      </c>
      <c r="B52" s="16" t="s">
        <v>56</v>
      </c>
      <c r="C52" s="28">
        <v>103.77213240954582</v>
      </c>
      <c r="D52" s="28">
        <v>91.330244870946402</v>
      </c>
      <c r="E52" s="28">
        <v>97.767513471901452</v>
      </c>
      <c r="F52" s="28">
        <v>81.667769688947729</v>
      </c>
    </row>
    <row r="53" spans="1:6" x14ac:dyDescent="0.25">
      <c r="A53" s="16" t="s">
        <v>93</v>
      </c>
      <c r="B53" s="16" t="s">
        <v>57</v>
      </c>
      <c r="C53" s="28">
        <v>82.116788321167888</v>
      </c>
      <c r="D53" s="28">
        <v>77.34375</v>
      </c>
      <c r="E53" s="28">
        <v>70.255474452554751</v>
      </c>
      <c r="F53" s="28">
        <v>57.1875</v>
      </c>
    </row>
    <row r="54" spans="1:6" x14ac:dyDescent="0.25">
      <c r="A54" s="16" t="s">
        <v>100</v>
      </c>
      <c r="B54" s="16" t="s">
        <v>58</v>
      </c>
      <c r="C54" s="28">
        <v>89.166454244200864</v>
      </c>
      <c r="D54" s="28">
        <v>75.383267630310996</v>
      </c>
      <c r="E54" s="28">
        <v>80.703543206729549</v>
      </c>
      <c r="F54" s="28">
        <v>61.629434954007891</v>
      </c>
    </row>
    <row r="55" spans="1:6" x14ac:dyDescent="0.25">
      <c r="A55" s="16" t="s">
        <v>100</v>
      </c>
      <c r="B55" s="16" t="s">
        <v>59</v>
      </c>
      <c r="C55" s="28">
        <v>72.949002217294904</v>
      </c>
      <c r="D55" s="28">
        <v>68.815165876777257</v>
      </c>
      <c r="E55" s="28">
        <v>70.066518847006648</v>
      </c>
      <c r="F55" s="28">
        <v>54.312796208530798</v>
      </c>
    </row>
    <row r="56" spans="1:6" x14ac:dyDescent="0.25">
      <c r="A56" s="16" t="s">
        <v>100</v>
      </c>
      <c r="B56" s="16" t="s">
        <v>60</v>
      </c>
      <c r="C56" s="28">
        <v>75.996677740863788</v>
      </c>
      <c r="D56" s="28">
        <v>62.066499821237045</v>
      </c>
      <c r="E56" s="28">
        <v>57.059800664451835</v>
      </c>
      <c r="F56" s="28">
        <v>39.97139792634966</v>
      </c>
    </row>
    <row r="57" spans="1:6" x14ac:dyDescent="0.25">
      <c r="A57" s="16" t="s">
        <v>100</v>
      </c>
      <c r="B57" s="16" t="s">
        <v>61</v>
      </c>
      <c r="C57" s="28">
        <v>70.263691683569988</v>
      </c>
      <c r="D57" s="28">
        <v>57.641311933007678</v>
      </c>
      <c r="E57" s="28">
        <v>54.604462474645032</v>
      </c>
      <c r="F57" s="28">
        <v>34.891835310537331</v>
      </c>
    </row>
    <row r="58" spans="1:6" x14ac:dyDescent="0.25">
      <c r="A58" s="16" t="s">
        <v>93</v>
      </c>
      <c r="B58" s="16" t="s">
        <v>62</v>
      </c>
      <c r="C58" s="28">
        <v>76.12826603325415</v>
      </c>
      <c r="D58" s="28">
        <v>58.961303462321787</v>
      </c>
      <c r="E58" s="28">
        <v>60.213776722090259</v>
      </c>
      <c r="F58" s="28">
        <v>39.002036659877795</v>
      </c>
    </row>
    <row r="59" spans="1:6" x14ac:dyDescent="0.25">
      <c r="A59" s="16" t="s">
        <v>100</v>
      </c>
      <c r="B59" s="16" t="s">
        <v>63</v>
      </c>
      <c r="C59" s="28">
        <v>102.69413629160063</v>
      </c>
      <c r="D59" s="28">
        <v>94.924554183813441</v>
      </c>
      <c r="E59" s="28">
        <v>82.725832012678296</v>
      </c>
      <c r="F59" s="28">
        <v>62.277091906721537</v>
      </c>
    </row>
    <row r="60" spans="1:6" x14ac:dyDescent="0.25">
      <c r="A60" s="16" t="s">
        <v>93</v>
      </c>
      <c r="B60" s="16" t="s">
        <v>64</v>
      </c>
      <c r="C60" s="28">
        <v>120.65934065934066</v>
      </c>
      <c r="D60" s="28">
        <v>104.63576158940397</v>
      </c>
      <c r="E60" s="28">
        <v>105.05494505494507</v>
      </c>
      <c r="F60" s="28">
        <v>80.98391674550615</v>
      </c>
    </row>
    <row r="61" spans="1:6" x14ac:dyDescent="0.25">
      <c r="A61" s="16" t="s">
        <v>100</v>
      </c>
      <c r="B61" s="16" t="s">
        <v>65</v>
      </c>
      <c r="C61" s="28">
        <v>103.042071197411</v>
      </c>
      <c r="D61" s="28">
        <v>96.831573096164533</v>
      </c>
      <c r="E61" s="28">
        <v>104.46601941747574</v>
      </c>
      <c r="F61" s="28">
        <v>81.156197887715393</v>
      </c>
    </row>
    <row r="62" spans="1:6" x14ac:dyDescent="0.25">
      <c r="A62" s="16" t="s">
        <v>93</v>
      </c>
      <c r="B62" s="16" t="s">
        <v>66</v>
      </c>
      <c r="C62" s="28">
        <v>82.44274809160305</v>
      </c>
      <c r="D62" s="28">
        <v>70.715835140997825</v>
      </c>
      <c r="E62" s="28">
        <v>80.152671755725194</v>
      </c>
      <c r="F62" s="28">
        <v>54.663774403470711</v>
      </c>
    </row>
    <row r="63" spans="1:6" x14ac:dyDescent="0.25">
      <c r="A63" s="16" t="s">
        <v>92</v>
      </c>
      <c r="B63" s="16" t="s">
        <v>67</v>
      </c>
      <c r="C63" s="28">
        <v>75.507765830346472</v>
      </c>
      <c r="D63" s="28">
        <v>65.848670756646214</v>
      </c>
      <c r="E63" s="28">
        <v>41.816009557945044</v>
      </c>
      <c r="F63" s="28">
        <v>33.742331288343557</v>
      </c>
    </row>
    <row r="64" spans="1:6" x14ac:dyDescent="0.25">
      <c r="A64" s="16" t="s">
        <v>92</v>
      </c>
      <c r="B64" s="16" t="s">
        <v>68</v>
      </c>
      <c r="C64" s="28">
        <v>93.692590324556036</v>
      </c>
      <c r="D64" s="28">
        <v>75.634650615022252</v>
      </c>
      <c r="E64" s="28">
        <v>55.235762400489897</v>
      </c>
      <c r="F64" s="28">
        <v>46.008898194190003</v>
      </c>
    </row>
    <row r="65" spans="1:6" x14ac:dyDescent="0.25">
      <c r="A65" s="16" t="s">
        <v>92</v>
      </c>
      <c r="B65" s="16" t="s">
        <v>69</v>
      </c>
      <c r="C65" s="28">
        <v>102.55770430442919</v>
      </c>
      <c r="D65" s="28">
        <v>87.74745853397539</v>
      </c>
      <c r="E65" s="28">
        <v>79.850280723643181</v>
      </c>
      <c r="F65" s="28">
        <v>60.888175494917064</v>
      </c>
    </row>
    <row r="66" spans="1:6" x14ac:dyDescent="0.25">
      <c r="A66" s="16" t="s">
        <v>100</v>
      </c>
      <c r="B66" s="16" t="s">
        <v>70</v>
      </c>
      <c r="C66" s="28">
        <v>89.404934687953556</v>
      </c>
      <c r="D66" s="28">
        <v>81.954887218045116</v>
      </c>
      <c r="E66" s="28">
        <v>84.76052249637155</v>
      </c>
      <c r="F66" s="28">
        <v>66.666666666666657</v>
      </c>
    </row>
    <row r="67" spans="1:6" x14ac:dyDescent="0.25">
      <c r="A67" s="16" t="s">
        <v>100</v>
      </c>
      <c r="B67" s="16" t="s">
        <v>71</v>
      </c>
      <c r="C67" s="28">
        <v>63.430420711974108</v>
      </c>
      <c r="D67" s="28">
        <v>53.532834580216125</v>
      </c>
      <c r="E67" s="28">
        <v>55.210355987055017</v>
      </c>
      <c r="F67" s="28">
        <v>39.346079246328628</v>
      </c>
    </row>
    <row r="68" spans="1:6" x14ac:dyDescent="0.25">
      <c r="A68" s="16" t="s">
        <v>93</v>
      </c>
      <c r="B68" s="16" t="s">
        <v>72</v>
      </c>
      <c r="C68" s="28">
        <v>96.452036793692514</v>
      </c>
      <c r="D68" s="28">
        <v>84.090909090909093</v>
      </c>
      <c r="E68" s="28">
        <v>89.618922470433631</v>
      </c>
      <c r="F68" s="28">
        <v>57.499999999999993</v>
      </c>
    </row>
    <row r="69" spans="1:6" x14ac:dyDescent="0.25">
      <c r="A69" s="16" t="s">
        <v>100</v>
      </c>
      <c r="B69" s="16" t="s">
        <v>73</v>
      </c>
      <c r="C69" s="28">
        <v>80.341424379834621</v>
      </c>
      <c r="D69" s="28">
        <v>63.645350163485674</v>
      </c>
      <c r="E69" s="28">
        <v>63.768115942028977</v>
      </c>
      <c r="F69" s="28">
        <v>39.266975895369171</v>
      </c>
    </row>
    <row r="70" spans="1:6" x14ac:dyDescent="0.25">
      <c r="A70" s="16" t="s">
        <v>100</v>
      </c>
      <c r="B70" s="16" t="s">
        <v>74</v>
      </c>
      <c r="C70" s="28">
        <v>87.569988801791709</v>
      </c>
      <c r="D70" s="28">
        <v>82.228626320845351</v>
      </c>
      <c r="E70" s="28">
        <v>77.491601343784993</v>
      </c>
      <c r="F70" s="28">
        <v>60.902977905859743</v>
      </c>
    </row>
    <row r="71" spans="1:6" x14ac:dyDescent="0.25">
      <c r="A71" s="16" t="s">
        <v>92</v>
      </c>
      <c r="B71" s="16" t="s">
        <v>75</v>
      </c>
      <c r="C71" s="28">
        <v>74.929942699401892</v>
      </c>
      <c r="D71" s="28">
        <v>56.503526547563645</v>
      </c>
      <c r="E71" s="28">
        <v>37.508887866493787</v>
      </c>
      <c r="F71" s="28">
        <v>29.68386380723927</v>
      </c>
    </row>
    <row r="72" spans="1:6" x14ac:dyDescent="0.25">
      <c r="A72" s="16" t="s">
        <v>100</v>
      </c>
      <c r="B72" s="16" t="s">
        <v>76</v>
      </c>
      <c r="C72" s="28">
        <v>70.463741051976342</v>
      </c>
      <c r="D72" s="28">
        <v>59.705488621151268</v>
      </c>
      <c r="E72" s="28">
        <v>59.072517896047302</v>
      </c>
      <c r="F72" s="28">
        <v>43.159303882195452</v>
      </c>
    </row>
    <row r="73" spans="1:6" x14ac:dyDescent="0.25">
      <c r="A73" s="16" t="s">
        <v>93</v>
      </c>
      <c r="B73" s="16" t="s">
        <v>77</v>
      </c>
      <c r="C73" s="28">
        <v>77.53501400560225</v>
      </c>
      <c r="D73" s="28">
        <v>68.044209514656416</v>
      </c>
      <c r="E73" s="28">
        <v>73.165266106442573</v>
      </c>
      <c r="F73" s="28">
        <v>54.973570398846704</v>
      </c>
    </row>
    <row r="74" spans="1:6" x14ac:dyDescent="0.25">
      <c r="A74" s="16" t="s">
        <v>92</v>
      </c>
      <c r="B74" s="16" t="s">
        <v>78</v>
      </c>
      <c r="C74" s="28">
        <v>89.003613835828602</v>
      </c>
      <c r="D74" s="28">
        <v>80.808080808080803</v>
      </c>
      <c r="E74" s="28">
        <v>84.873515745998958</v>
      </c>
      <c r="F74" s="28">
        <v>57.883179622310053</v>
      </c>
    </row>
    <row r="75" spans="1:6" x14ac:dyDescent="0.25">
      <c r="A75" s="16" t="s">
        <v>92</v>
      </c>
      <c r="B75" s="16" t="s">
        <v>79</v>
      </c>
      <c r="C75" s="28">
        <v>78.4765796001751</v>
      </c>
      <c r="D75" s="28">
        <v>59.437950758517779</v>
      </c>
      <c r="E75" s="28">
        <v>61.374580475704064</v>
      </c>
      <c r="F75" s="28">
        <v>37.428500373041537</v>
      </c>
    </row>
    <row r="76" spans="1:6" x14ac:dyDescent="0.25">
      <c r="A76" s="16" t="s">
        <v>100</v>
      </c>
      <c r="B76" s="16" t="s">
        <v>80</v>
      </c>
      <c r="C76" s="28">
        <v>105.05952380952381</v>
      </c>
      <c r="D76" s="28">
        <v>98.850574712643677</v>
      </c>
      <c r="E76" s="28">
        <v>86.30952380952381</v>
      </c>
      <c r="F76" s="28">
        <v>77.394636015325673</v>
      </c>
    </row>
    <row r="77" spans="1:6" x14ac:dyDescent="0.25">
      <c r="A77" s="16" t="s">
        <v>100</v>
      </c>
      <c r="B77" s="16" t="s">
        <v>81</v>
      </c>
      <c r="C77" s="28">
        <v>101.03286384976526</v>
      </c>
      <c r="D77" s="28">
        <v>89.936102236421718</v>
      </c>
      <c r="E77" s="28">
        <v>80.751173708920192</v>
      </c>
      <c r="F77" s="28">
        <v>69.968051118210866</v>
      </c>
    </row>
    <row r="78" spans="1:6" x14ac:dyDescent="0.25">
      <c r="A78" s="16" t="s">
        <v>92</v>
      </c>
      <c r="B78" s="16" t="s">
        <v>82</v>
      </c>
      <c r="C78" s="28">
        <v>77.569349996150777</v>
      </c>
      <c r="D78" s="28">
        <v>59.991251093613293</v>
      </c>
      <c r="E78" s="28">
        <v>57.425132797864975</v>
      </c>
      <c r="F78" s="28">
        <v>37.15223097112861</v>
      </c>
    </row>
    <row r="79" spans="1:6" x14ac:dyDescent="0.25">
      <c r="A79" s="16" t="s">
        <v>92</v>
      </c>
      <c r="B79" s="16" t="s">
        <v>83</v>
      </c>
      <c r="C79" s="28">
        <v>79.784580908663756</v>
      </c>
      <c r="D79" s="28">
        <v>65.132087131160205</v>
      </c>
      <c r="E79" s="28">
        <v>52.69093143456103</v>
      </c>
      <c r="F79" s="28">
        <v>38.257376795921523</v>
      </c>
    </row>
    <row r="80" spans="1:6" x14ac:dyDescent="0.25">
      <c r="A80" s="91" t="s">
        <v>103</v>
      </c>
      <c r="B80" s="91"/>
      <c r="C80" s="29">
        <v>79.285874446255747</v>
      </c>
      <c r="D80" s="29">
        <v>64.237878104071669</v>
      </c>
      <c r="E80" s="29">
        <v>66.273566325077411</v>
      </c>
      <c r="F80" s="29">
        <v>43.910131710682627</v>
      </c>
    </row>
    <row r="83" spans="1:9" x14ac:dyDescent="0.25">
      <c r="A83" s="88" t="s">
        <v>106</v>
      </c>
      <c r="B83" s="88"/>
      <c r="C83" s="88"/>
      <c r="D83" s="88"/>
      <c r="E83" s="88"/>
      <c r="F83" s="88"/>
      <c r="G83" s="88"/>
      <c r="H83" s="88"/>
      <c r="I83" s="88"/>
    </row>
    <row r="84" spans="1:9" x14ac:dyDescent="0.25">
      <c r="A84" s="88" t="s">
        <v>107</v>
      </c>
      <c r="B84" s="88"/>
      <c r="C84" s="88"/>
      <c r="D84" s="88"/>
      <c r="E84" s="88"/>
      <c r="F84" s="88"/>
      <c r="G84" s="88"/>
      <c r="H84" s="88"/>
      <c r="I84" s="88"/>
    </row>
    <row r="85" spans="1:9" x14ac:dyDescent="0.25">
      <c r="A85" s="88" t="s">
        <v>104</v>
      </c>
      <c r="B85" s="88"/>
      <c r="C85" s="88"/>
      <c r="D85" s="88"/>
      <c r="E85" s="88"/>
      <c r="F85" s="88"/>
      <c r="G85" s="88"/>
      <c r="H85" s="88"/>
      <c r="I85" s="88"/>
    </row>
    <row r="86" spans="1:9" x14ac:dyDescent="0.25">
      <c r="A86" s="88" t="s">
        <v>109</v>
      </c>
      <c r="B86" s="88"/>
      <c r="C86" s="88"/>
      <c r="D86" s="88"/>
      <c r="E86" s="88"/>
      <c r="F86" s="88"/>
      <c r="G86" s="88"/>
      <c r="H86" s="88"/>
      <c r="I86" s="88"/>
    </row>
    <row r="87" spans="1:9" x14ac:dyDescent="0.25">
      <c r="A87" s="87" t="s">
        <v>188</v>
      </c>
      <c r="B87" s="87"/>
      <c r="C87" s="87"/>
      <c r="D87" s="87"/>
      <c r="E87" s="87"/>
      <c r="F87" s="87"/>
      <c r="G87" s="87"/>
      <c r="H87" s="87"/>
      <c r="I87" s="87"/>
    </row>
    <row r="88" spans="1:9" x14ac:dyDescent="0.25">
      <c r="A88" s="88" t="s">
        <v>108</v>
      </c>
      <c r="B88" s="88"/>
      <c r="C88" s="88"/>
      <c r="D88" s="88"/>
      <c r="E88" s="88"/>
      <c r="F88" s="88"/>
      <c r="G88" s="88"/>
      <c r="H88" s="88"/>
      <c r="I88" s="88"/>
    </row>
    <row r="89" spans="1:9" x14ac:dyDescent="0.25">
      <c r="A89" s="77" t="s">
        <v>182</v>
      </c>
      <c r="B89" s="77"/>
      <c r="C89" s="77"/>
      <c r="D89" s="77"/>
      <c r="E89" s="77"/>
      <c r="F89" s="77"/>
      <c r="G89" s="77"/>
      <c r="H89" s="77"/>
      <c r="I89" s="77"/>
    </row>
  </sheetData>
  <autoFilter ref="B1:B88" xr:uid="{00000000-0009-0000-0000-000005000000}"/>
  <mergeCells count="8">
    <mergeCell ref="A87:I87"/>
    <mergeCell ref="A88:I88"/>
    <mergeCell ref="A89:I89"/>
    <mergeCell ref="A80:B80"/>
    <mergeCell ref="A83:I83"/>
    <mergeCell ref="A84:I84"/>
    <mergeCell ref="A85:I85"/>
    <mergeCell ref="A86:I8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rgb="FFFF99CC"/>
  </sheetPr>
  <dimension ref="A1:L95"/>
  <sheetViews>
    <sheetView showGridLines="0" workbookViewId="0">
      <selection activeCell="D1" sqref="D1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43.25" x14ac:dyDescent="0.25">
      <c r="A1" s="57" t="s">
        <v>99</v>
      </c>
      <c r="B1" s="57" t="s">
        <v>94</v>
      </c>
      <c r="C1" s="58" t="s">
        <v>176</v>
      </c>
      <c r="D1" s="58" t="s">
        <v>191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C2/12*9</f>
        <v>315.75</v>
      </c>
      <c r="E2" s="33">
        <v>246</v>
      </c>
      <c r="F2" s="61">
        <f>E2/D2</f>
        <v>0.77909738717339672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C3/12*9</f>
        <v>120</v>
      </c>
      <c r="E3" s="33">
        <v>105</v>
      </c>
      <c r="F3" s="61">
        <f t="shared" ref="F3:F66" si="1">E3/D3</f>
        <v>0.875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90</v>
      </c>
      <c r="E4" s="33">
        <v>88</v>
      </c>
      <c r="F4" s="61">
        <f t="shared" si="1"/>
        <v>0.97777777777777775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257.25</v>
      </c>
      <c r="E5" s="33">
        <v>225</v>
      </c>
      <c r="F5" s="61">
        <f t="shared" si="1"/>
        <v>0.87463556851311952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104.25</v>
      </c>
      <c r="E6" s="33">
        <v>116</v>
      </c>
      <c r="F6" s="61">
        <f t="shared" si="1"/>
        <v>1.1127098321342925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75.75</v>
      </c>
      <c r="E7" s="33">
        <v>62</v>
      </c>
      <c r="F7" s="61">
        <f t="shared" si="1"/>
        <v>0.81848184818481851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291.75</v>
      </c>
      <c r="E8" s="33">
        <v>269</v>
      </c>
      <c r="F8" s="61">
        <f t="shared" si="1"/>
        <v>0.92202227934875747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56.25</v>
      </c>
      <c r="E9" s="33">
        <v>45</v>
      </c>
      <c r="F9" s="61">
        <f t="shared" si="1"/>
        <v>0.8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1086.75</v>
      </c>
      <c r="E10" s="33">
        <v>1032</v>
      </c>
      <c r="F10" s="61">
        <f t="shared" si="1"/>
        <v>0.94962042788129741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108.75</v>
      </c>
      <c r="E11" s="33">
        <v>87</v>
      </c>
      <c r="F11" s="61">
        <f t="shared" si="1"/>
        <v>0.8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285</v>
      </c>
      <c r="E12" s="33">
        <v>229</v>
      </c>
      <c r="F12" s="61">
        <f t="shared" si="1"/>
        <v>0.80350877192982462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474.75</v>
      </c>
      <c r="E13" s="33">
        <v>362</v>
      </c>
      <c r="F13" s="61">
        <f t="shared" si="1"/>
        <v>0.7625065824117957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124.5</v>
      </c>
      <c r="E14" s="33">
        <v>119</v>
      </c>
      <c r="F14" s="61">
        <f t="shared" si="1"/>
        <v>0.95582329317269077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81.75</v>
      </c>
      <c r="E15" s="33">
        <v>58</v>
      </c>
      <c r="F15" s="61">
        <f t="shared" si="1"/>
        <v>0.70948012232415902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152.25</v>
      </c>
      <c r="E16" s="33">
        <v>159</v>
      </c>
      <c r="F16" s="61">
        <f t="shared" si="1"/>
        <v>1.0443349753694582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1912.5</v>
      </c>
      <c r="E17" s="33">
        <v>1565</v>
      </c>
      <c r="F17" s="61">
        <f t="shared" si="1"/>
        <v>0.81830065359477122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3948.75</v>
      </c>
      <c r="E18" s="33">
        <v>3000</v>
      </c>
      <c r="F18" s="61">
        <f t="shared" si="1"/>
        <v>0.75973409306742645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305.25</v>
      </c>
      <c r="E19" s="33">
        <v>304</v>
      </c>
      <c r="F19" s="61">
        <f t="shared" si="1"/>
        <v>0.99590499590499593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1118.25</v>
      </c>
      <c r="E20" s="33">
        <v>966</v>
      </c>
      <c r="F20" s="61">
        <f t="shared" si="1"/>
        <v>0.863849765258216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292.5</v>
      </c>
      <c r="E21" s="33">
        <v>233</v>
      </c>
      <c r="F21" s="61">
        <f t="shared" si="1"/>
        <v>0.79658119658119653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133.5</v>
      </c>
      <c r="E22" s="33">
        <v>99</v>
      </c>
      <c r="F22" s="61">
        <f t="shared" si="1"/>
        <v>0.7415730337078652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44.25</v>
      </c>
      <c r="E23" s="33">
        <v>45</v>
      </c>
      <c r="F23" s="61">
        <f t="shared" si="1"/>
        <v>1.0169491525423728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332.25</v>
      </c>
      <c r="E24" s="33">
        <v>322</v>
      </c>
      <c r="F24" s="61">
        <f t="shared" si="1"/>
        <v>0.96914973664409332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64.5</v>
      </c>
      <c r="E25" s="33">
        <v>64</v>
      </c>
      <c r="F25" s="61">
        <f t="shared" si="1"/>
        <v>0.99224806201550386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194.25</v>
      </c>
      <c r="E26" s="33">
        <v>178</v>
      </c>
      <c r="F26" s="61">
        <f t="shared" si="1"/>
        <v>0.91634491634491633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203.25</v>
      </c>
      <c r="E27" s="33">
        <v>163</v>
      </c>
      <c r="F27" s="61">
        <f t="shared" si="1"/>
        <v>0.80196801968019682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96</v>
      </c>
      <c r="E28" s="33">
        <v>111</v>
      </c>
      <c r="F28" s="61">
        <f t="shared" si="1"/>
        <v>1.15625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321.75</v>
      </c>
      <c r="E29" s="33">
        <v>203</v>
      </c>
      <c r="F29" s="61">
        <f t="shared" si="1"/>
        <v>0.63092463092463091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1365</v>
      </c>
      <c r="E30" s="33">
        <v>1041</v>
      </c>
      <c r="F30" s="61">
        <f t="shared" si="1"/>
        <v>0.76263736263736259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276</v>
      </c>
      <c r="E31" s="33">
        <v>276</v>
      </c>
      <c r="F31" s="61">
        <f t="shared" si="1"/>
        <v>1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110.25</v>
      </c>
      <c r="E32" s="33">
        <v>101</v>
      </c>
      <c r="F32" s="61">
        <f t="shared" si="1"/>
        <v>0.91609977324263037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97.5</v>
      </c>
      <c r="E33" s="33">
        <v>82</v>
      </c>
      <c r="F33" s="61">
        <f t="shared" si="1"/>
        <v>0.84102564102564104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88.5</v>
      </c>
      <c r="E34" s="33">
        <v>84</v>
      </c>
      <c r="F34" s="61">
        <f t="shared" si="1"/>
        <v>0.94915254237288138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134.25</v>
      </c>
      <c r="E35" s="33">
        <v>164</v>
      </c>
      <c r="F35" s="61">
        <f t="shared" si="1"/>
        <v>1.2216014897579144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106.5</v>
      </c>
      <c r="E36" s="33">
        <v>109</v>
      </c>
      <c r="F36" s="61">
        <f t="shared" si="1"/>
        <v>1.0234741784037558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417</v>
      </c>
      <c r="E37" s="33">
        <v>352</v>
      </c>
      <c r="F37" s="61">
        <f t="shared" si="1"/>
        <v>0.84412470023980812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78</v>
      </c>
      <c r="E38" s="33">
        <v>104</v>
      </c>
      <c r="F38" s="61">
        <f t="shared" si="1"/>
        <v>1.3333333333333333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334.5</v>
      </c>
      <c r="E39" s="33">
        <v>316</v>
      </c>
      <c r="F39" s="61">
        <f t="shared" si="1"/>
        <v>0.94469357249626307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341.25</v>
      </c>
      <c r="E40" s="33">
        <v>343</v>
      </c>
      <c r="F40" s="61">
        <f t="shared" si="1"/>
        <v>1.0051282051282051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112.5</v>
      </c>
      <c r="E41" s="33">
        <v>115</v>
      </c>
      <c r="F41" s="61">
        <f t="shared" si="1"/>
        <v>1.0222222222222221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120</v>
      </c>
      <c r="E42" s="33">
        <v>111</v>
      </c>
      <c r="F42" s="61">
        <f t="shared" si="1"/>
        <v>0.92500000000000004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72</v>
      </c>
      <c r="E43" s="33">
        <v>73</v>
      </c>
      <c r="F43" s="61">
        <f t="shared" si="1"/>
        <v>1.0138888888888888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1959</v>
      </c>
      <c r="E44" s="33">
        <v>1542</v>
      </c>
      <c r="F44" s="61">
        <f t="shared" si="1"/>
        <v>0.78713629402756513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130.5</v>
      </c>
      <c r="E45" s="33">
        <v>108</v>
      </c>
      <c r="F45" s="61">
        <f t="shared" si="1"/>
        <v>0.82758620689655171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404.25</v>
      </c>
      <c r="E46" s="33">
        <v>368</v>
      </c>
      <c r="F46" s="61">
        <f t="shared" si="1"/>
        <v>0.9103277674706246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186.75</v>
      </c>
      <c r="E47" s="33">
        <v>163</v>
      </c>
      <c r="F47" s="61">
        <f t="shared" si="1"/>
        <v>0.87282463186077641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109.5</v>
      </c>
      <c r="E48" s="33">
        <v>117</v>
      </c>
      <c r="F48" s="61">
        <f t="shared" si="1"/>
        <v>1.0684931506849316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230.25</v>
      </c>
      <c r="E49" s="33">
        <v>166</v>
      </c>
      <c r="F49" s="61">
        <f t="shared" si="1"/>
        <v>0.72095548317046687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190.5</v>
      </c>
      <c r="E50" s="33">
        <v>173</v>
      </c>
      <c r="F50" s="61">
        <f t="shared" si="1"/>
        <v>0.90813648293963256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65.25</v>
      </c>
      <c r="E51" s="33">
        <v>53</v>
      </c>
      <c r="F51" s="61">
        <f t="shared" si="1"/>
        <v>0.8122605363984674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144</v>
      </c>
      <c r="E52" s="33">
        <v>174</v>
      </c>
      <c r="F52" s="61">
        <f t="shared" si="1"/>
        <v>1.2083333333333333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133.5</v>
      </c>
      <c r="E53" s="33">
        <v>129</v>
      </c>
      <c r="F53" s="61">
        <f t="shared" si="1"/>
        <v>0.9662921348314607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491.25</v>
      </c>
      <c r="E54" s="33">
        <v>439</v>
      </c>
      <c r="F54" s="61">
        <f t="shared" si="1"/>
        <v>0.89363867684478371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168.75</v>
      </c>
      <c r="E55" s="33">
        <v>161</v>
      </c>
      <c r="F55" s="61">
        <f t="shared" si="1"/>
        <v>0.95407407407407407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296.25</v>
      </c>
      <c r="E56" s="33">
        <v>214</v>
      </c>
      <c r="F56" s="61">
        <f t="shared" si="1"/>
        <v>0.72236286919831227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258.75</v>
      </c>
      <c r="E57" s="33">
        <v>214</v>
      </c>
      <c r="F57" s="61">
        <f t="shared" si="1"/>
        <v>0.82705314009661834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234</v>
      </c>
      <c r="E58" s="33">
        <v>181</v>
      </c>
      <c r="F58" s="61">
        <f t="shared" si="1"/>
        <v>0.77350427350427353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69.75</v>
      </c>
      <c r="E59" s="33">
        <v>66</v>
      </c>
      <c r="F59" s="61">
        <f t="shared" si="1"/>
        <v>0.94623655913978499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152.25</v>
      </c>
      <c r="E60" s="33">
        <v>115</v>
      </c>
      <c r="F60" s="61">
        <f t="shared" si="1"/>
        <v>0.75533661740558289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216.75</v>
      </c>
      <c r="E61" s="33">
        <v>210</v>
      </c>
      <c r="F61" s="61">
        <f t="shared" si="1"/>
        <v>0.96885813148788924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87</v>
      </c>
      <c r="E62" s="33">
        <v>88</v>
      </c>
      <c r="F62" s="61">
        <f t="shared" si="1"/>
        <v>1.0114942528735633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87.75</v>
      </c>
      <c r="E63" s="33">
        <v>71</v>
      </c>
      <c r="F63" s="61">
        <f t="shared" si="1"/>
        <v>0.80911680911680917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536.25</v>
      </c>
      <c r="E64" s="33">
        <v>423</v>
      </c>
      <c r="F64" s="61">
        <f t="shared" si="1"/>
        <v>0.78881118881118883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234</v>
      </c>
      <c r="E65" s="33">
        <v>200</v>
      </c>
      <c r="F65" s="61">
        <f t="shared" si="1"/>
        <v>0.85470085470085466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78.75</v>
      </c>
      <c r="E66" s="33">
        <v>71</v>
      </c>
      <c r="F66" s="61">
        <f t="shared" si="1"/>
        <v>0.9015873015873016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C67/12*9</f>
        <v>292.5</v>
      </c>
      <c r="E67" s="33">
        <v>285</v>
      </c>
      <c r="F67" s="61">
        <f t="shared" ref="F67:F84" si="3">E67/D67</f>
        <v>0.97435897435897434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102</v>
      </c>
      <c r="E68" s="33">
        <v>79</v>
      </c>
      <c r="F68" s="61">
        <f t="shared" si="3"/>
        <v>0.77450980392156865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1395</v>
      </c>
      <c r="E69" s="33">
        <v>1068</v>
      </c>
      <c r="F69" s="61">
        <f t="shared" si="3"/>
        <v>0.7655913978494624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85.5</v>
      </c>
      <c r="E70" s="33">
        <v>97</v>
      </c>
      <c r="F70" s="61">
        <f t="shared" si="3"/>
        <v>1.1345029239766082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5565.75</v>
      </c>
      <c r="E71" s="33">
        <v>4417</v>
      </c>
      <c r="F71" s="61">
        <f t="shared" si="3"/>
        <v>0.79360373714234378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341.25</v>
      </c>
      <c r="E72" s="33">
        <v>283</v>
      </c>
      <c r="F72" s="61">
        <f t="shared" si="3"/>
        <v>0.82930402930402936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184.5</v>
      </c>
      <c r="E73" s="33">
        <v>154</v>
      </c>
      <c r="F73" s="61">
        <f t="shared" si="3"/>
        <v>0.83468834688346882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253.5</v>
      </c>
      <c r="E74" s="33">
        <v>282</v>
      </c>
      <c r="F74" s="61">
        <f t="shared" si="3"/>
        <v>1.1124260355029585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754.5</v>
      </c>
      <c r="E75" s="33">
        <v>593</v>
      </c>
      <c r="F75" s="61">
        <f t="shared" si="3"/>
        <v>0.78595096090125915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78</v>
      </c>
      <c r="E76" s="33">
        <v>74</v>
      </c>
      <c r="F76" s="61">
        <f t="shared" si="3"/>
        <v>0.94871794871794868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158.25</v>
      </c>
      <c r="E77" s="33">
        <v>131</v>
      </c>
      <c r="F77" s="61">
        <f t="shared" si="3"/>
        <v>0.82780410742496047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4443.75</v>
      </c>
      <c r="E78" s="33">
        <v>3244</v>
      </c>
      <c r="F78" s="61">
        <f t="shared" si="3"/>
        <v>0.73001406469760899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2960.25</v>
      </c>
      <c r="E79" s="33">
        <v>2651</v>
      </c>
      <c r="F79" s="61">
        <f t="shared" si="3"/>
        <v>0.89553247191960139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62">
        <f>SUMIF($A$2:$A$79,"Norte",E$2:E$79)</f>
        <v>3641</v>
      </c>
      <c r="F81" s="61">
        <f t="shared" si="3"/>
        <v>0.82900728597449913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62">
        <f>SUMIF($A$2:$A$79,"CENTRAL",E$2:E$79)</f>
        <v>4461</v>
      </c>
      <c r="F82" s="61">
        <f t="shared" si="3"/>
        <v>0.85693704077222299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62">
        <f>SUMIF($A$2:$A$79,"METROPOLITANA",E$2:E$79)</f>
        <v>18880</v>
      </c>
      <c r="F83" s="61">
        <f t="shared" si="3"/>
        <v>0.80951002776259229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62">
        <f>SUMIF($A$2:$A$79,"SUL",E$2:E$79)</f>
        <v>5548</v>
      </c>
      <c r="F84" s="61">
        <f t="shared" si="3"/>
        <v>0.86629972284030132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39324.75</v>
      </c>
      <c r="E85" s="63">
        <f>SUM(E2:E79)</f>
        <v>32530</v>
      </c>
      <c r="F85" s="66">
        <f>E85/D85</f>
        <v>0.82721441331476997</v>
      </c>
    </row>
    <row r="86" spans="1:12" x14ac:dyDescent="0.25">
      <c r="B86" s="92" t="s">
        <v>174</v>
      </c>
      <c r="C86" s="93"/>
      <c r="D86" s="93"/>
      <c r="E86" s="67">
        <f>COUNTIF(F2:F79,"&gt;=0,95")</f>
        <v>25</v>
      </c>
      <c r="F86" s="68">
        <f>E86/78</f>
        <v>0.32051282051282054</v>
      </c>
    </row>
    <row r="89" spans="1:12" x14ac:dyDescent="0.25">
      <c r="A89" s="75" t="s">
        <v>185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12" x14ac:dyDescent="0.25">
      <c r="A90" s="76" t="s">
        <v>160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 x14ac:dyDescent="0.25">
      <c r="A91" s="74" t="s">
        <v>181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12" x14ac:dyDescent="0.25">
      <c r="A92" s="77" t="s">
        <v>182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</row>
    <row r="93" spans="1:12" ht="17.25" x14ac:dyDescent="0.25">
      <c r="A93" s="81" t="s">
        <v>89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</row>
    <row r="94" spans="1:12" x14ac:dyDescent="0.25">
      <c r="A94" s="74" t="s">
        <v>90</v>
      </c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</row>
    <row r="95" spans="1:12" x14ac:dyDescent="0.25">
      <c r="A95" s="74" t="s">
        <v>91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</sheetData>
  <mergeCells count="8">
    <mergeCell ref="A92:L92"/>
    <mergeCell ref="A93:L93"/>
    <mergeCell ref="A94:L94"/>
    <mergeCell ref="A95:L95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theme="4" tint="0.39997558519241921"/>
  </sheetPr>
  <dimension ref="A1:L96"/>
  <sheetViews>
    <sheetView showGridLines="0" workbookViewId="0">
      <selection activeCell="J2" sqref="J2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43.25" x14ac:dyDescent="0.25">
      <c r="A1" s="57" t="s">
        <v>99</v>
      </c>
      <c r="B1" s="57" t="s">
        <v>94</v>
      </c>
      <c r="C1" s="58" t="s">
        <v>176</v>
      </c>
      <c r="D1" s="58" t="s">
        <v>191</v>
      </c>
      <c r="E1" s="58" t="s">
        <v>177</v>
      </c>
      <c r="F1" s="58" t="s">
        <v>178</v>
      </c>
    </row>
    <row r="2" spans="1:6" x14ac:dyDescent="0.25">
      <c r="A2" s="50" t="s">
        <v>2</v>
      </c>
      <c r="B2" s="39" t="s">
        <v>6</v>
      </c>
      <c r="C2" s="59">
        <v>421</v>
      </c>
      <c r="D2" s="60">
        <f>C2/12*9</f>
        <v>315.75</v>
      </c>
      <c r="E2" s="33">
        <v>245</v>
      </c>
      <c r="F2" s="61">
        <f>E2/D2</f>
        <v>0.77593032462391132</v>
      </c>
    </row>
    <row r="3" spans="1:6" x14ac:dyDescent="0.25">
      <c r="A3" s="50" t="s">
        <v>3</v>
      </c>
      <c r="B3" s="39" t="s">
        <v>7</v>
      </c>
      <c r="C3" s="59">
        <v>160</v>
      </c>
      <c r="D3" s="60">
        <f t="shared" ref="D3:D66" si="0">C3/12*9</f>
        <v>120</v>
      </c>
      <c r="E3" s="33">
        <v>82</v>
      </c>
      <c r="F3" s="61">
        <f t="shared" ref="F3:F66" si="1">E3/D3</f>
        <v>0.68333333333333335</v>
      </c>
    </row>
    <row r="4" spans="1:6" x14ac:dyDescent="0.25">
      <c r="A4" s="50" t="s">
        <v>4</v>
      </c>
      <c r="B4" s="39" t="s">
        <v>8</v>
      </c>
      <c r="C4" s="59">
        <v>120</v>
      </c>
      <c r="D4" s="60">
        <f t="shared" si="0"/>
        <v>90</v>
      </c>
      <c r="E4" s="33">
        <v>62</v>
      </c>
      <c r="F4" s="61">
        <f t="shared" si="1"/>
        <v>0.68888888888888888</v>
      </c>
    </row>
    <row r="5" spans="1:6" x14ac:dyDescent="0.25">
      <c r="A5" s="50" t="s">
        <v>5</v>
      </c>
      <c r="B5" s="39" t="s">
        <v>9</v>
      </c>
      <c r="C5" s="59">
        <v>343</v>
      </c>
      <c r="D5" s="60">
        <f t="shared" si="0"/>
        <v>257.25</v>
      </c>
      <c r="E5" s="33">
        <v>231</v>
      </c>
      <c r="F5" s="61">
        <f t="shared" si="1"/>
        <v>0.89795918367346939</v>
      </c>
    </row>
    <row r="6" spans="1:6" x14ac:dyDescent="0.25">
      <c r="A6" s="50" t="s">
        <v>5</v>
      </c>
      <c r="B6" s="39" t="s">
        <v>10</v>
      </c>
      <c r="C6" s="59">
        <v>139</v>
      </c>
      <c r="D6" s="60">
        <f t="shared" si="0"/>
        <v>104.25</v>
      </c>
      <c r="E6" s="33">
        <v>126</v>
      </c>
      <c r="F6" s="61">
        <f t="shared" si="1"/>
        <v>1.2086330935251799</v>
      </c>
    </row>
    <row r="7" spans="1:6" x14ac:dyDescent="0.25">
      <c r="A7" s="50" t="s">
        <v>4</v>
      </c>
      <c r="B7" s="39" t="s">
        <v>11</v>
      </c>
      <c r="C7" s="59">
        <v>101</v>
      </c>
      <c r="D7" s="60">
        <f t="shared" si="0"/>
        <v>75.75</v>
      </c>
      <c r="E7" s="33">
        <v>55</v>
      </c>
      <c r="F7" s="61">
        <f t="shared" si="1"/>
        <v>0.72607260726072609</v>
      </c>
    </row>
    <row r="8" spans="1:6" x14ac:dyDescent="0.25">
      <c r="A8" s="50" t="s">
        <v>5</v>
      </c>
      <c r="B8" s="39" t="s">
        <v>12</v>
      </c>
      <c r="C8" s="59">
        <v>389</v>
      </c>
      <c r="D8" s="60">
        <f t="shared" si="0"/>
        <v>291.75</v>
      </c>
      <c r="E8" s="33">
        <v>248</v>
      </c>
      <c r="F8" s="61">
        <f t="shared" si="1"/>
        <v>0.85004284490145676</v>
      </c>
    </row>
    <row r="9" spans="1:6" x14ac:dyDescent="0.25">
      <c r="A9" s="50" t="s">
        <v>5</v>
      </c>
      <c r="B9" s="39" t="s">
        <v>13</v>
      </c>
      <c r="C9" s="59">
        <v>75</v>
      </c>
      <c r="D9" s="60">
        <f t="shared" si="0"/>
        <v>56.25</v>
      </c>
      <c r="E9" s="33">
        <v>40</v>
      </c>
      <c r="F9" s="61">
        <f t="shared" si="1"/>
        <v>0.71111111111111114</v>
      </c>
    </row>
    <row r="10" spans="1:6" x14ac:dyDescent="0.25">
      <c r="A10" s="50" t="s">
        <v>2</v>
      </c>
      <c r="B10" s="39" t="s">
        <v>14</v>
      </c>
      <c r="C10" s="59">
        <v>1449</v>
      </c>
      <c r="D10" s="60">
        <f t="shared" si="0"/>
        <v>1086.75</v>
      </c>
      <c r="E10" s="33">
        <v>913</v>
      </c>
      <c r="F10" s="61">
        <f t="shared" si="1"/>
        <v>0.84011962272831842</v>
      </c>
    </row>
    <row r="11" spans="1:6" x14ac:dyDescent="0.25">
      <c r="A11" s="50" t="s">
        <v>5</v>
      </c>
      <c r="B11" s="39" t="s">
        <v>15</v>
      </c>
      <c r="C11" s="59">
        <v>145</v>
      </c>
      <c r="D11" s="60">
        <f t="shared" si="0"/>
        <v>108.75</v>
      </c>
      <c r="E11" s="33">
        <v>96</v>
      </c>
      <c r="F11" s="61">
        <f t="shared" si="1"/>
        <v>0.88275862068965516</v>
      </c>
    </row>
    <row r="12" spans="1:6" x14ac:dyDescent="0.25">
      <c r="A12" s="50" t="s">
        <v>4</v>
      </c>
      <c r="B12" s="39" t="s">
        <v>16</v>
      </c>
      <c r="C12" s="59">
        <v>380</v>
      </c>
      <c r="D12" s="60">
        <f t="shared" si="0"/>
        <v>285</v>
      </c>
      <c r="E12" s="33">
        <v>216</v>
      </c>
      <c r="F12" s="61">
        <f t="shared" si="1"/>
        <v>0.75789473684210529</v>
      </c>
    </row>
    <row r="13" spans="1:6" x14ac:dyDescent="0.25">
      <c r="A13" s="50" t="s">
        <v>3</v>
      </c>
      <c r="B13" s="39" t="s">
        <v>17</v>
      </c>
      <c r="C13" s="59">
        <v>633</v>
      </c>
      <c r="D13" s="60">
        <f t="shared" si="0"/>
        <v>474.75</v>
      </c>
      <c r="E13" s="33">
        <v>329</v>
      </c>
      <c r="F13" s="61">
        <f t="shared" si="1"/>
        <v>0.69299631384939442</v>
      </c>
    </row>
    <row r="14" spans="1:6" x14ac:dyDescent="0.25">
      <c r="A14" s="50" t="s">
        <v>3</v>
      </c>
      <c r="B14" s="39" t="s">
        <v>18</v>
      </c>
      <c r="C14" s="59">
        <v>166</v>
      </c>
      <c r="D14" s="60">
        <f t="shared" si="0"/>
        <v>124.5</v>
      </c>
      <c r="E14" s="33">
        <v>116</v>
      </c>
      <c r="F14" s="61">
        <f t="shared" si="1"/>
        <v>0.93172690763052213</v>
      </c>
    </row>
    <row r="15" spans="1:6" x14ac:dyDescent="0.25">
      <c r="A15" s="50" t="s">
        <v>5</v>
      </c>
      <c r="B15" s="39" t="s">
        <v>19</v>
      </c>
      <c r="C15" s="59">
        <v>109</v>
      </c>
      <c r="D15" s="60">
        <f t="shared" si="0"/>
        <v>81.75</v>
      </c>
      <c r="E15" s="33">
        <v>43</v>
      </c>
      <c r="F15" s="61">
        <f t="shared" si="1"/>
        <v>0.52599388379204892</v>
      </c>
    </row>
    <row r="16" spans="1:6" x14ac:dyDescent="0.25">
      <c r="A16" s="50" t="s">
        <v>2</v>
      </c>
      <c r="B16" s="39" t="s">
        <v>20</v>
      </c>
      <c r="C16" s="59">
        <v>203</v>
      </c>
      <c r="D16" s="60">
        <f t="shared" si="0"/>
        <v>152.25</v>
      </c>
      <c r="E16" s="33">
        <v>155</v>
      </c>
      <c r="F16" s="61">
        <f t="shared" si="1"/>
        <v>1.0180623973727423</v>
      </c>
    </row>
    <row r="17" spans="1:6" x14ac:dyDescent="0.25">
      <c r="A17" s="50" t="s">
        <v>5</v>
      </c>
      <c r="B17" s="39" t="s">
        <v>21</v>
      </c>
      <c r="C17" s="59">
        <v>2550</v>
      </c>
      <c r="D17" s="60">
        <f t="shared" si="0"/>
        <v>1912.5</v>
      </c>
      <c r="E17" s="33">
        <v>1502</v>
      </c>
      <c r="F17" s="61">
        <f t="shared" si="1"/>
        <v>0.78535947712418297</v>
      </c>
    </row>
    <row r="18" spans="1:6" x14ac:dyDescent="0.25">
      <c r="A18" s="50" t="s">
        <v>2</v>
      </c>
      <c r="B18" s="39" t="s">
        <v>22</v>
      </c>
      <c r="C18" s="59">
        <v>5265</v>
      </c>
      <c r="D18" s="60">
        <f t="shared" si="0"/>
        <v>3948.75</v>
      </c>
      <c r="E18" s="33">
        <v>3308</v>
      </c>
      <c r="F18" s="61">
        <f t="shared" si="1"/>
        <v>0.83773345995568216</v>
      </c>
    </row>
    <row r="19" spans="1:6" x14ac:dyDescent="0.25">
      <c r="A19" s="50" t="s">
        <v>5</v>
      </c>
      <c r="B19" s="39" t="s">
        <v>23</v>
      </c>
      <c r="C19" s="59">
        <v>407</v>
      </c>
      <c r="D19" s="60">
        <f t="shared" si="0"/>
        <v>305.25</v>
      </c>
      <c r="E19" s="33">
        <v>329</v>
      </c>
      <c r="F19" s="61">
        <f t="shared" si="1"/>
        <v>1.0778050778050778</v>
      </c>
    </row>
    <row r="20" spans="1:6" x14ac:dyDescent="0.25">
      <c r="A20" s="50" t="s">
        <v>4</v>
      </c>
      <c r="B20" s="39" t="s">
        <v>24</v>
      </c>
      <c r="C20" s="59">
        <v>1491</v>
      </c>
      <c r="D20" s="60">
        <f t="shared" si="0"/>
        <v>1118.25</v>
      </c>
      <c r="E20" s="33">
        <v>911</v>
      </c>
      <c r="F20" s="61">
        <f t="shared" si="1"/>
        <v>0.81466577241225124</v>
      </c>
    </row>
    <row r="21" spans="1:6" x14ac:dyDescent="0.25">
      <c r="A21" s="50" t="s">
        <v>3</v>
      </c>
      <c r="B21" s="39" t="s">
        <v>25</v>
      </c>
      <c r="C21" s="59">
        <v>390</v>
      </c>
      <c r="D21" s="60">
        <f t="shared" si="0"/>
        <v>292.5</v>
      </c>
      <c r="E21" s="33">
        <v>226</v>
      </c>
      <c r="F21" s="61">
        <f t="shared" si="1"/>
        <v>0.77264957264957268</v>
      </c>
    </row>
    <row r="22" spans="1:6" x14ac:dyDescent="0.25">
      <c r="A22" s="50" t="s">
        <v>2</v>
      </c>
      <c r="B22" s="39" t="s">
        <v>26</v>
      </c>
      <c r="C22" s="59">
        <v>178</v>
      </c>
      <c r="D22" s="60">
        <f t="shared" si="0"/>
        <v>133.5</v>
      </c>
      <c r="E22" s="33">
        <v>114</v>
      </c>
      <c r="F22" s="61">
        <f t="shared" si="1"/>
        <v>0.8539325842696629</v>
      </c>
    </row>
    <row r="23" spans="1:6" x14ac:dyDescent="0.25">
      <c r="A23" s="50" t="s">
        <v>5</v>
      </c>
      <c r="B23" s="39" t="s">
        <v>27</v>
      </c>
      <c r="C23" s="59">
        <v>59</v>
      </c>
      <c r="D23" s="60">
        <f t="shared" si="0"/>
        <v>44.25</v>
      </c>
      <c r="E23" s="33">
        <v>53</v>
      </c>
      <c r="F23" s="61">
        <f t="shared" si="1"/>
        <v>1.1977401129943503</v>
      </c>
    </row>
    <row r="24" spans="1:6" x14ac:dyDescent="0.25">
      <c r="A24" s="50" t="s">
        <v>2</v>
      </c>
      <c r="B24" s="39" t="s">
        <v>28</v>
      </c>
      <c r="C24" s="59">
        <v>443</v>
      </c>
      <c r="D24" s="60">
        <f t="shared" si="0"/>
        <v>332.25</v>
      </c>
      <c r="E24" s="33">
        <v>327</v>
      </c>
      <c r="F24" s="61">
        <f t="shared" si="1"/>
        <v>0.98419864559819414</v>
      </c>
    </row>
    <row r="25" spans="1:6" x14ac:dyDescent="0.25">
      <c r="A25" s="50" t="s">
        <v>5</v>
      </c>
      <c r="B25" s="39" t="s">
        <v>29</v>
      </c>
      <c r="C25" s="59">
        <v>86</v>
      </c>
      <c r="D25" s="60">
        <f t="shared" si="0"/>
        <v>64.5</v>
      </c>
      <c r="E25" s="33">
        <v>51</v>
      </c>
      <c r="F25" s="61">
        <f t="shared" si="1"/>
        <v>0.79069767441860461</v>
      </c>
    </row>
    <row r="26" spans="1:6" x14ac:dyDescent="0.25">
      <c r="A26" s="50" t="s">
        <v>3</v>
      </c>
      <c r="B26" s="39" t="s">
        <v>30</v>
      </c>
      <c r="C26" s="59">
        <v>259</v>
      </c>
      <c r="D26" s="60">
        <f t="shared" si="0"/>
        <v>194.25</v>
      </c>
      <c r="E26" s="33">
        <v>193</v>
      </c>
      <c r="F26" s="61">
        <f t="shared" si="1"/>
        <v>0.99356499356499361</v>
      </c>
    </row>
    <row r="27" spans="1:6" x14ac:dyDescent="0.25">
      <c r="A27" s="50" t="s">
        <v>2</v>
      </c>
      <c r="B27" s="39" t="s">
        <v>31</v>
      </c>
      <c r="C27" s="59">
        <v>271</v>
      </c>
      <c r="D27" s="60">
        <f t="shared" si="0"/>
        <v>203.25</v>
      </c>
      <c r="E27" s="33">
        <v>141</v>
      </c>
      <c r="F27" s="61">
        <f t="shared" si="1"/>
        <v>0.69372693726937273</v>
      </c>
    </row>
    <row r="28" spans="1:6" x14ac:dyDescent="0.25">
      <c r="A28" s="50" t="s">
        <v>4</v>
      </c>
      <c r="B28" s="39" t="s">
        <v>32</v>
      </c>
      <c r="C28" s="59">
        <v>128</v>
      </c>
      <c r="D28" s="60">
        <f t="shared" si="0"/>
        <v>96</v>
      </c>
      <c r="E28" s="33">
        <v>126</v>
      </c>
      <c r="F28" s="61">
        <f t="shared" si="1"/>
        <v>1.3125</v>
      </c>
    </row>
    <row r="29" spans="1:6" x14ac:dyDescent="0.25">
      <c r="A29" s="50" t="s">
        <v>5</v>
      </c>
      <c r="B29" s="39" t="s">
        <v>33</v>
      </c>
      <c r="C29" s="59">
        <v>429</v>
      </c>
      <c r="D29" s="60">
        <f t="shared" si="0"/>
        <v>321.75</v>
      </c>
      <c r="E29" s="33">
        <v>178</v>
      </c>
      <c r="F29" s="61">
        <f t="shared" si="1"/>
        <v>0.55322455322455322</v>
      </c>
    </row>
    <row r="30" spans="1:6" x14ac:dyDescent="0.25">
      <c r="A30" s="50" t="s">
        <v>2</v>
      </c>
      <c r="B30" s="39" t="s">
        <v>34</v>
      </c>
      <c r="C30" s="59">
        <v>1820</v>
      </c>
      <c r="D30" s="60">
        <f t="shared" si="0"/>
        <v>1365</v>
      </c>
      <c r="E30" s="33">
        <v>987</v>
      </c>
      <c r="F30" s="61">
        <f t="shared" si="1"/>
        <v>0.72307692307692306</v>
      </c>
    </row>
    <row r="31" spans="1:6" x14ac:dyDescent="0.25">
      <c r="A31" s="50" t="s">
        <v>2</v>
      </c>
      <c r="B31" s="39" t="s">
        <v>35</v>
      </c>
      <c r="C31" s="59">
        <v>368</v>
      </c>
      <c r="D31" s="60">
        <f t="shared" si="0"/>
        <v>276</v>
      </c>
      <c r="E31" s="33">
        <v>273</v>
      </c>
      <c r="F31" s="61">
        <f t="shared" si="1"/>
        <v>0.98913043478260865</v>
      </c>
    </row>
    <row r="32" spans="1:6" x14ac:dyDescent="0.25">
      <c r="A32" s="50" t="s">
        <v>2</v>
      </c>
      <c r="B32" s="39" t="s">
        <v>36</v>
      </c>
      <c r="C32" s="59">
        <v>147</v>
      </c>
      <c r="D32" s="60">
        <f t="shared" si="0"/>
        <v>110.25</v>
      </c>
      <c r="E32" s="33">
        <v>109</v>
      </c>
      <c r="F32" s="61">
        <f t="shared" si="1"/>
        <v>0.9886621315192744</v>
      </c>
    </row>
    <row r="33" spans="1:6" x14ac:dyDescent="0.25">
      <c r="A33" s="50" t="s">
        <v>5</v>
      </c>
      <c r="B33" s="39" t="s">
        <v>37</v>
      </c>
      <c r="C33" s="59">
        <v>130</v>
      </c>
      <c r="D33" s="60">
        <f t="shared" si="0"/>
        <v>97.5</v>
      </c>
      <c r="E33" s="33">
        <v>95</v>
      </c>
      <c r="F33" s="61">
        <f t="shared" si="1"/>
        <v>0.97435897435897434</v>
      </c>
    </row>
    <row r="34" spans="1:6" x14ac:dyDescent="0.25">
      <c r="A34" s="50" t="s">
        <v>5</v>
      </c>
      <c r="B34" s="39" t="s">
        <v>38</v>
      </c>
      <c r="C34" s="59">
        <v>118</v>
      </c>
      <c r="D34" s="60">
        <f t="shared" si="0"/>
        <v>88.5</v>
      </c>
      <c r="E34" s="33">
        <v>92</v>
      </c>
      <c r="F34" s="61">
        <f t="shared" si="1"/>
        <v>1.03954802259887</v>
      </c>
    </row>
    <row r="35" spans="1:6" x14ac:dyDescent="0.25">
      <c r="A35" s="50" t="s">
        <v>5</v>
      </c>
      <c r="B35" s="39" t="s">
        <v>39</v>
      </c>
      <c r="C35" s="59">
        <v>179</v>
      </c>
      <c r="D35" s="60">
        <f t="shared" si="0"/>
        <v>134.25</v>
      </c>
      <c r="E35" s="33">
        <v>128</v>
      </c>
      <c r="F35" s="61">
        <f t="shared" si="1"/>
        <v>0.95344506517690875</v>
      </c>
    </row>
    <row r="36" spans="1:6" x14ac:dyDescent="0.25">
      <c r="A36" s="50" t="s">
        <v>2</v>
      </c>
      <c r="B36" s="39" t="s">
        <v>40</v>
      </c>
      <c r="C36" s="59">
        <v>142</v>
      </c>
      <c r="D36" s="60">
        <f t="shared" si="0"/>
        <v>106.5</v>
      </c>
      <c r="E36" s="33">
        <v>103</v>
      </c>
      <c r="F36" s="61">
        <f t="shared" si="1"/>
        <v>0.96713615023474175</v>
      </c>
    </row>
    <row r="37" spans="1:6" x14ac:dyDescent="0.25">
      <c r="A37" s="50" t="s">
        <v>5</v>
      </c>
      <c r="B37" s="39" t="s">
        <v>41</v>
      </c>
      <c r="C37" s="59">
        <v>556</v>
      </c>
      <c r="D37" s="60">
        <f t="shared" si="0"/>
        <v>417</v>
      </c>
      <c r="E37" s="33">
        <v>377</v>
      </c>
      <c r="F37" s="61">
        <f t="shared" si="1"/>
        <v>0.90407673860911275</v>
      </c>
    </row>
    <row r="38" spans="1:6" x14ac:dyDescent="0.25">
      <c r="A38" s="50" t="s">
        <v>2</v>
      </c>
      <c r="B38" s="39" t="s">
        <v>42</v>
      </c>
      <c r="C38" s="59">
        <v>104</v>
      </c>
      <c r="D38" s="60">
        <f t="shared" si="0"/>
        <v>78</v>
      </c>
      <c r="E38" s="33">
        <v>105</v>
      </c>
      <c r="F38" s="61">
        <f t="shared" si="1"/>
        <v>1.3461538461538463</v>
      </c>
    </row>
    <row r="39" spans="1:6" x14ac:dyDescent="0.25">
      <c r="A39" s="50" t="s">
        <v>5</v>
      </c>
      <c r="B39" s="39" t="s">
        <v>43</v>
      </c>
      <c r="C39" s="59">
        <v>446</v>
      </c>
      <c r="D39" s="60">
        <f t="shared" si="0"/>
        <v>334.5</v>
      </c>
      <c r="E39" s="33">
        <v>319</v>
      </c>
      <c r="F39" s="61">
        <f t="shared" si="1"/>
        <v>0.95366218236173395</v>
      </c>
    </row>
    <row r="40" spans="1:6" x14ac:dyDescent="0.25">
      <c r="A40" s="50" t="s">
        <v>3</v>
      </c>
      <c r="B40" s="39" t="s">
        <v>44</v>
      </c>
      <c r="C40" s="59">
        <v>455</v>
      </c>
      <c r="D40" s="60">
        <f t="shared" si="0"/>
        <v>341.25</v>
      </c>
      <c r="E40" s="33">
        <v>323</v>
      </c>
      <c r="F40" s="61">
        <f t="shared" si="1"/>
        <v>0.94652014652014649</v>
      </c>
    </row>
    <row r="41" spans="1:6" x14ac:dyDescent="0.25">
      <c r="A41" s="50" t="s">
        <v>5</v>
      </c>
      <c r="B41" s="39" t="s">
        <v>45</v>
      </c>
      <c r="C41" s="59">
        <v>150</v>
      </c>
      <c r="D41" s="60">
        <f t="shared" si="0"/>
        <v>112.5</v>
      </c>
      <c r="E41" s="33">
        <v>122</v>
      </c>
      <c r="F41" s="61">
        <f t="shared" si="1"/>
        <v>1.0844444444444445</v>
      </c>
    </row>
    <row r="42" spans="1:6" x14ac:dyDescent="0.25">
      <c r="A42" s="50" t="s">
        <v>2</v>
      </c>
      <c r="B42" s="39" t="s">
        <v>46</v>
      </c>
      <c r="C42" s="59">
        <v>160</v>
      </c>
      <c r="D42" s="60">
        <f t="shared" si="0"/>
        <v>120</v>
      </c>
      <c r="E42" s="33">
        <v>103</v>
      </c>
      <c r="F42" s="61">
        <f t="shared" si="1"/>
        <v>0.85833333333333328</v>
      </c>
    </row>
    <row r="43" spans="1:6" x14ac:dyDescent="0.25">
      <c r="A43" s="50" t="s">
        <v>2</v>
      </c>
      <c r="B43" s="39" t="s">
        <v>47</v>
      </c>
      <c r="C43" s="59">
        <v>96</v>
      </c>
      <c r="D43" s="60">
        <f t="shared" si="0"/>
        <v>72</v>
      </c>
      <c r="E43" s="33">
        <v>71</v>
      </c>
      <c r="F43" s="61">
        <f t="shared" si="1"/>
        <v>0.98611111111111116</v>
      </c>
    </row>
    <row r="44" spans="1:6" x14ac:dyDescent="0.25">
      <c r="A44" s="50" t="s">
        <v>4</v>
      </c>
      <c r="B44" s="39" t="s">
        <v>48</v>
      </c>
      <c r="C44" s="59">
        <v>2612</v>
      </c>
      <c r="D44" s="60">
        <f t="shared" si="0"/>
        <v>1959</v>
      </c>
      <c r="E44" s="33">
        <v>1457</v>
      </c>
      <c r="F44" s="61">
        <f t="shared" si="1"/>
        <v>0.74374680959673301</v>
      </c>
    </row>
    <row r="45" spans="1:6" x14ac:dyDescent="0.25">
      <c r="A45" s="50" t="s">
        <v>4</v>
      </c>
      <c r="B45" s="39" t="s">
        <v>49</v>
      </c>
      <c r="C45" s="59">
        <v>174</v>
      </c>
      <c r="D45" s="60">
        <f t="shared" si="0"/>
        <v>130.5</v>
      </c>
      <c r="E45" s="33">
        <v>99</v>
      </c>
      <c r="F45" s="61">
        <f t="shared" si="1"/>
        <v>0.75862068965517238</v>
      </c>
    </row>
    <row r="46" spans="1:6" x14ac:dyDescent="0.25">
      <c r="A46" s="50" t="s">
        <v>5</v>
      </c>
      <c r="B46" s="39" t="s">
        <v>50</v>
      </c>
      <c r="C46" s="59">
        <v>539</v>
      </c>
      <c r="D46" s="60">
        <f t="shared" si="0"/>
        <v>404.25</v>
      </c>
      <c r="E46" s="33">
        <v>321</v>
      </c>
      <c r="F46" s="61">
        <f t="shared" si="1"/>
        <v>0.79406307977736545</v>
      </c>
    </row>
    <row r="47" spans="1:6" x14ac:dyDescent="0.25">
      <c r="A47" s="50" t="s">
        <v>2</v>
      </c>
      <c r="B47" s="39" t="s">
        <v>51</v>
      </c>
      <c r="C47" s="59">
        <v>249</v>
      </c>
      <c r="D47" s="60">
        <f t="shared" si="0"/>
        <v>186.75</v>
      </c>
      <c r="E47" s="33">
        <v>136</v>
      </c>
      <c r="F47" s="61">
        <f t="shared" si="1"/>
        <v>0.72824631860776434</v>
      </c>
    </row>
    <row r="48" spans="1:6" x14ac:dyDescent="0.25">
      <c r="A48" s="50" t="s">
        <v>4</v>
      </c>
      <c r="B48" s="39" t="s">
        <v>52</v>
      </c>
      <c r="C48" s="59">
        <v>146</v>
      </c>
      <c r="D48" s="60">
        <f t="shared" si="0"/>
        <v>109.5</v>
      </c>
      <c r="E48" s="33">
        <v>110</v>
      </c>
      <c r="F48" s="61">
        <f t="shared" si="1"/>
        <v>1.004566210045662</v>
      </c>
    </row>
    <row r="49" spans="1:6" x14ac:dyDescent="0.25">
      <c r="A49" s="50" t="s">
        <v>5</v>
      </c>
      <c r="B49" s="39" t="s">
        <v>53</v>
      </c>
      <c r="C49" s="59">
        <v>307</v>
      </c>
      <c r="D49" s="60">
        <f t="shared" si="0"/>
        <v>230.25</v>
      </c>
      <c r="E49" s="33">
        <v>165</v>
      </c>
      <c r="F49" s="61">
        <f t="shared" si="1"/>
        <v>0.71661237785016285</v>
      </c>
    </row>
    <row r="50" spans="1:6" x14ac:dyDescent="0.25">
      <c r="A50" s="50" t="s">
        <v>3</v>
      </c>
      <c r="B50" s="39" t="s">
        <v>54</v>
      </c>
      <c r="C50" s="59">
        <v>254</v>
      </c>
      <c r="D50" s="60">
        <f t="shared" si="0"/>
        <v>190.5</v>
      </c>
      <c r="E50" s="33">
        <v>185</v>
      </c>
      <c r="F50" s="61">
        <f t="shared" si="1"/>
        <v>0.97112860892388453</v>
      </c>
    </row>
    <row r="51" spans="1:6" x14ac:dyDescent="0.25">
      <c r="A51" s="50" t="s">
        <v>3</v>
      </c>
      <c r="B51" s="39" t="s">
        <v>55</v>
      </c>
      <c r="C51" s="59">
        <v>87</v>
      </c>
      <c r="D51" s="60">
        <f t="shared" si="0"/>
        <v>65.25</v>
      </c>
      <c r="E51" s="33">
        <v>48</v>
      </c>
      <c r="F51" s="61">
        <f t="shared" si="1"/>
        <v>0.73563218390804597</v>
      </c>
    </row>
    <row r="52" spans="1:6" x14ac:dyDescent="0.25">
      <c r="A52" s="50" t="s">
        <v>5</v>
      </c>
      <c r="B52" s="39" t="s">
        <v>56</v>
      </c>
      <c r="C52" s="59">
        <v>192</v>
      </c>
      <c r="D52" s="60">
        <f t="shared" si="0"/>
        <v>144</v>
      </c>
      <c r="E52" s="33">
        <v>159</v>
      </c>
      <c r="F52" s="61">
        <f t="shared" si="1"/>
        <v>1.1041666666666667</v>
      </c>
    </row>
    <row r="53" spans="1:6" x14ac:dyDescent="0.25">
      <c r="A53" s="50" t="s">
        <v>5</v>
      </c>
      <c r="B53" s="39" t="s">
        <v>57</v>
      </c>
      <c r="C53" s="59">
        <v>178</v>
      </c>
      <c r="D53" s="60">
        <f t="shared" si="0"/>
        <v>133.5</v>
      </c>
      <c r="E53" s="33">
        <v>117</v>
      </c>
      <c r="F53" s="61">
        <f t="shared" si="1"/>
        <v>0.8764044943820225</v>
      </c>
    </row>
    <row r="54" spans="1:6" x14ac:dyDescent="0.25">
      <c r="A54" s="50" t="s">
        <v>3</v>
      </c>
      <c r="B54" s="39" t="s">
        <v>58</v>
      </c>
      <c r="C54" s="59">
        <v>655</v>
      </c>
      <c r="D54" s="60">
        <f t="shared" si="0"/>
        <v>491.25</v>
      </c>
      <c r="E54" s="33">
        <v>485</v>
      </c>
      <c r="F54" s="61">
        <f t="shared" si="1"/>
        <v>0.98727735368956748</v>
      </c>
    </row>
    <row r="55" spans="1:6" x14ac:dyDescent="0.25">
      <c r="A55" s="50" t="s">
        <v>4</v>
      </c>
      <c r="B55" s="39" t="s">
        <v>59</v>
      </c>
      <c r="C55" s="59">
        <v>225</v>
      </c>
      <c r="D55" s="60">
        <f t="shared" si="0"/>
        <v>168.75</v>
      </c>
      <c r="E55" s="33">
        <v>185</v>
      </c>
      <c r="F55" s="61">
        <f t="shared" si="1"/>
        <v>1.0962962962962963</v>
      </c>
    </row>
    <row r="56" spans="1:6" x14ac:dyDescent="0.25">
      <c r="A56" s="50" t="s">
        <v>3</v>
      </c>
      <c r="B56" s="39" t="s">
        <v>60</v>
      </c>
      <c r="C56" s="59">
        <v>395</v>
      </c>
      <c r="D56" s="60">
        <f t="shared" si="0"/>
        <v>296.25</v>
      </c>
      <c r="E56" s="33">
        <v>236</v>
      </c>
      <c r="F56" s="61">
        <f t="shared" si="1"/>
        <v>0.79662447257383961</v>
      </c>
    </row>
    <row r="57" spans="1:6" x14ac:dyDescent="0.25">
      <c r="A57" s="50" t="s">
        <v>3</v>
      </c>
      <c r="B57" s="39" t="s">
        <v>61</v>
      </c>
      <c r="C57" s="59">
        <v>345</v>
      </c>
      <c r="D57" s="60">
        <f t="shared" si="0"/>
        <v>258.75</v>
      </c>
      <c r="E57" s="33">
        <v>196</v>
      </c>
      <c r="F57" s="61">
        <f t="shared" si="1"/>
        <v>0.75748792270531407</v>
      </c>
    </row>
    <row r="58" spans="1:6" x14ac:dyDescent="0.25">
      <c r="A58" s="50" t="s">
        <v>5</v>
      </c>
      <c r="B58" s="39" t="s">
        <v>62</v>
      </c>
      <c r="C58" s="59">
        <v>312</v>
      </c>
      <c r="D58" s="60">
        <f t="shared" si="0"/>
        <v>234</v>
      </c>
      <c r="E58" s="33">
        <v>174</v>
      </c>
      <c r="F58" s="61">
        <f t="shared" si="1"/>
        <v>0.74358974358974361</v>
      </c>
    </row>
    <row r="59" spans="1:6" x14ac:dyDescent="0.25">
      <c r="A59" s="50" t="s">
        <v>3</v>
      </c>
      <c r="B59" s="39" t="s">
        <v>63</v>
      </c>
      <c r="C59" s="59">
        <v>93</v>
      </c>
      <c r="D59" s="60">
        <f t="shared" si="0"/>
        <v>69.75</v>
      </c>
      <c r="E59" s="33">
        <v>73</v>
      </c>
      <c r="F59" s="61">
        <f t="shared" si="1"/>
        <v>1.0465949820788532</v>
      </c>
    </row>
    <row r="60" spans="1:6" x14ac:dyDescent="0.25">
      <c r="A60" s="50" t="s">
        <v>5</v>
      </c>
      <c r="B60" s="39" t="s">
        <v>64</v>
      </c>
      <c r="C60" s="59">
        <v>203</v>
      </c>
      <c r="D60" s="60">
        <f t="shared" si="0"/>
        <v>152.25</v>
      </c>
      <c r="E60" s="33">
        <v>115</v>
      </c>
      <c r="F60" s="61">
        <f t="shared" si="1"/>
        <v>0.75533661740558289</v>
      </c>
    </row>
    <row r="61" spans="1:6" x14ac:dyDescent="0.25">
      <c r="A61" s="50" t="s">
        <v>4</v>
      </c>
      <c r="B61" s="39" t="s">
        <v>65</v>
      </c>
      <c r="C61" s="59">
        <v>289</v>
      </c>
      <c r="D61" s="60">
        <f t="shared" si="0"/>
        <v>216.75</v>
      </c>
      <c r="E61" s="33">
        <v>210</v>
      </c>
      <c r="F61" s="61">
        <f t="shared" si="1"/>
        <v>0.96885813148788924</v>
      </c>
    </row>
    <row r="62" spans="1:6" x14ac:dyDescent="0.25">
      <c r="A62" s="50" t="s">
        <v>5</v>
      </c>
      <c r="B62" s="39" t="s">
        <v>66</v>
      </c>
      <c r="C62" s="59">
        <v>116</v>
      </c>
      <c r="D62" s="60">
        <f t="shared" si="0"/>
        <v>87</v>
      </c>
      <c r="E62" s="33">
        <v>95</v>
      </c>
      <c r="F62" s="61">
        <f t="shared" si="1"/>
        <v>1.0919540229885059</v>
      </c>
    </row>
    <row r="63" spans="1:6" x14ac:dyDescent="0.25">
      <c r="A63" s="50" t="s">
        <v>2</v>
      </c>
      <c r="B63" s="39" t="s">
        <v>67</v>
      </c>
      <c r="C63" s="59">
        <v>117</v>
      </c>
      <c r="D63" s="60">
        <f t="shared" si="0"/>
        <v>87.75</v>
      </c>
      <c r="E63" s="33">
        <v>74</v>
      </c>
      <c r="F63" s="61">
        <f t="shared" si="1"/>
        <v>0.84330484330484334</v>
      </c>
    </row>
    <row r="64" spans="1:6" x14ac:dyDescent="0.25">
      <c r="A64" s="50" t="s">
        <v>2</v>
      </c>
      <c r="B64" s="39" t="s">
        <v>68</v>
      </c>
      <c r="C64" s="59">
        <v>715</v>
      </c>
      <c r="D64" s="60">
        <f t="shared" si="0"/>
        <v>536.25</v>
      </c>
      <c r="E64" s="33">
        <v>371</v>
      </c>
      <c r="F64" s="61">
        <f t="shared" si="1"/>
        <v>0.6918414918414918</v>
      </c>
    </row>
    <row r="65" spans="1:6" x14ac:dyDescent="0.25">
      <c r="A65" s="50" t="s">
        <v>2</v>
      </c>
      <c r="B65" s="39" t="s">
        <v>69</v>
      </c>
      <c r="C65" s="59">
        <v>312</v>
      </c>
      <c r="D65" s="60">
        <f t="shared" si="0"/>
        <v>234</v>
      </c>
      <c r="E65" s="33">
        <v>207</v>
      </c>
      <c r="F65" s="61">
        <f t="shared" si="1"/>
        <v>0.88461538461538458</v>
      </c>
    </row>
    <row r="66" spans="1:6" x14ac:dyDescent="0.25">
      <c r="A66" s="50" t="s">
        <v>4</v>
      </c>
      <c r="B66" s="39" t="s">
        <v>70</v>
      </c>
      <c r="C66" s="59">
        <v>105</v>
      </c>
      <c r="D66" s="60">
        <f t="shared" si="0"/>
        <v>78.75</v>
      </c>
      <c r="E66" s="33">
        <v>74</v>
      </c>
      <c r="F66" s="61">
        <f t="shared" si="1"/>
        <v>0.93968253968253967</v>
      </c>
    </row>
    <row r="67" spans="1:6" x14ac:dyDescent="0.25">
      <c r="A67" s="50" t="s">
        <v>4</v>
      </c>
      <c r="B67" s="39" t="s">
        <v>71</v>
      </c>
      <c r="C67" s="59">
        <v>390</v>
      </c>
      <c r="D67" s="60">
        <f t="shared" ref="D67:D79" si="2">C67/12*9</f>
        <v>292.5</v>
      </c>
      <c r="E67" s="33">
        <v>267</v>
      </c>
      <c r="F67" s="61">
        <f t="shared" ref="F67:F84" si="3">E67/D67</f>
        <v>0.9128205128205128</v>
      </c>
    </row>
    <row r="68" spans="1:6" x14ac:dyDescent="0.25">
      <c r="A68" s="50" t="s">
        <v>5</v>
      </c>
      <c r="B68" s="39" t="s">
        <v>72</v>
      </c>
      <c r="C68" s="59">
        <v>136</v>
      </c>
      <c r="D68" s="60">
        <f t="shared" si="2"/>
        <v>102</v>
      </c>
      <c r="E68" s="33">
        <v>79</v>
      </c>
      <c r="F68" s="61">
        <f t="shared" si="3"/>
        <v>0.77450980392156865</v>
      </c>
    </row>
    <row r="69" spans="1:6" x14ac:dyDescent="0.25">
      <c r="A69" s="50" t="s">
        <v>3</v>
      </c>
      <c r="B69" s="39" t="s">
        <v>73</v>
      </c>
      <c r="C69" s="59">
        <v>1860</v>
      </c>
      <c r="D69" s="60">
        <f t="shared" si="2"/>
        <v>1395</v>
      </c>
      <c r="E69" s="33">
        <v>929</v>
      </c>
      <c r="F69" s="61">
        <f t="shared" si="3"/>
        <v>0.66594982078853049</v>
      </c>
    </row>
    <row r="70" spans="1:6" x14ac:dyDescent="0.25">
      <c r="A70" s="50" t="s">
        <v>4</v>
      </c>
      <c r="B70" s="39" t="s">
        <v>74</v>
      </c>
      <c r="C70" s="59">
        <v>114</v>
      </c>
      <c r="D70" s="60">
        <f t="shared" si="2"/>
        <v>85.5</v>
      </c>
      <c r="E70" s="33">
        <v>114</v>
      </c>
      <c r="F70" s="61">
        <f t="shared" si="3"/>
        <v>1.3333333333333333</v>
      </c>
    </row>
    <row r="71" spans="1:6" x14ac:dyDescent="0.25">
      <c r="A71" s="50" t="s">
        <v>2</v>
      </c>
      <c r="B71" s="39" t="s">
        <v>75</v>
      </c>
      <c r="C71" s="59">
        <v>7421</v>
      </c>
      <c r="D71" s="60">
        <f t="shared" si="2"/>
        <v>5565.75</v>
      </c>
      <c r="E71" s="33">
        <v>4146</v>
      </c>
      <c r="F71" s="61">
        <f t="shared" si="3"/>
        <v>0.74491308448996096</v>
      </c>
    </row>
    <row r="72" spans="1:6" x14ac:dyDescent="0.25">
      <c r="A72" s="50" t="s">
        <v>4</v>
      </c>
      <c r="B72" s="39" t="s">
        <v>76</v>
      </c>
      <c r="C72" s="59">
        <v>455</v>
      </c>
      <c r="D72" s="60">
        <f t="shared" si="2"/>
        <v>341.25</v>
      </c>
      <c r="E72" s="33">
        <v>292</v>
      </c>
      <c r="F72" s="61">
        <f t="shared" si="3"/>
        <v>0.85567765567765564</v>
      </c>
    </row>
    <row r="73" spans="1:6" x14ac:dyDescent="0.25">
      <c r="A73" s="50" t="s">
        <v>5</v>
      </c>
      <c r="B73" s="39" t="s">
        <v>77</v>
      </c>
      <c r="C73" s="59">
        <v>246</v>
      </c>
      <c r="D73" s="60">
        <f t="shared" si="2"/>
        <v>184.5</v>
      </c>
      <c r="E73" s="33">
        <v>169</v>
      </c>
      <c r="F73" s="61">
        <f t="shared" si="3"/>
        <v>0.9159891598915989</v>
      </c>
    </row>
    <row r="74" spans="1:6" x14ac:dyDescent="0.25">
      <c r="A74" s="50" t="s">
        <v>2</v>
      </c>
      <c r="B74" s="39" t="s">
        <v>78</v>
      </c>
      <c r="C74" s="59">
        <v>338</v>
      </c>
      <c r="D74" s="60">
        <f t="shared" si="2"/>
        <v>253.5</v>
      </c>
      <c r="E74" s="33">
        <v>280</v>
      </c>
      <c r="F74" s="61">
        <f t="shared" si="3"/>
        <v>1.1045364891518739</v>
      </c>
    </row>
    <row r="75" spans="1:6" x14ac:dyDescent="0.25">
      <c r="A75" s="50" t="s">
        <v>2</v>
      </c>
      <c r="B75" s="39" t="s">
        <v>79</v>
      </c>
      <c r="C75" s="59">
        <v>1006</v>
      </c>
      <c r="D75" s="60">
        <f t="shared" si="2"/>
        <v>754.5</v>
      </c>
      <c r="E75" s="33">
        <v>639</v>
      </c>
      <c r="F75" s="61">
        <f t="shared" si="3"/>
        <v>0.84691848906560641</v>
      </c>
    </row>
    <row r="76" spans="1:6" x14ac:dyDescent="0.25">
      <c r="A76" s="50" t="s">
        <v>3</v>
      </c>
      <c r="B76" s="39" t="s">
        <v>80</v>
      </c>
      <c r="C76" s="59">
        <v>104</v>
      </c>
      <c r="D76" s="60">
        <f t="shared" si="2"/>
        <v>78</v>
      </c>
      <c r="E76" s="33">
        <v>81</v>
      </c>
      <c r="F76" s="61">
        <f t="shared" si="3"/>
        <v>1.0384615384615385</v>
      </c>
    </row>
    <row r="77" spans="1:6" x14ac:dyDescent="0.25">
      <c r="A77" s="50" t="s">
        <v>4</v>
      </c>
      <c r="B77" s="39" t="s">
        <v>81</v>
      </c>
      <c r="C77" s="59">
        <v>211</v>
      </c>
      <c r="D77" s="60">
        <f t="shared" si="2"/>
        <v>158.25</v>
      </c>
      <c r="E77" s="33">
        <v>111</v>
      </c>
      <c r="F77" s="61">
        <f t="shared" si="3"/>
        <v>0.70142180094786732</v>
      </c>
    </row>
    <row r="78" spans="1:6" x14ac:dyDescent="0.25">
      <c r="A78" s="50" t="s">
        <v>2</v>
      </c>
      <c r="B78" s="39" t="s">
        <v>82</v>
      </c>
      <c r="C78" s="59">
        <v>5925</v>
      </c>
      <c r="D78" s="60">
        <f t="shared" si="2"/>
        <v>4443.75</v>
      </c>
      <c r="E78" s="33">
        <v>2923</v>
      </c>
      <c r="F78" s="61">
        <f t="shared" si="3"/>
        <v>0.65777777777777779</v>
      </c>
    </row>
    <row r="79" spans="1:6" x14ac:dyDescent="0.25">
      <c r="A79" s="50" t="s">
        <v>2</v>
      </c>
      <c r="B79" s="39" t="s">
        <v>83</v>
      </c>
      <c r="C79" s="59">
        <v>3947</v>
      </c>
      <c r="D79" s="60">
        <f t="shared" si="2"/>
        <v>2960.25</v>
      </c>
      <c r="E79" s="33">
        <v>2263</v>
      </c>
      <c r="F79" s="61">
        <f t="shared" si="3"/>
        <v>0.76446246094079895</v>
      </c>
    </row>
    <row r="81" spans="1:12" x14ac:dyDescent="0.25">
      <c r="B81" s="33" t="s">
        <v>111</v>
      </c>
      <c r="C81" s="34">
        <f>SUMIF($A$2:$A$79,"Norte",C$2:C$79)</f>
        <v>5856</v>
      </c>
      <c r="D81" s="34">
        <f>SUMIF($A$2:$A$79,"Norte",D$2:D$79)</f>
        <v>4392</v>
      </c>
      <c r="E81" s="62">
        <f>SUMIF($A$2:$A$79,"Norte",E$2:E$79)</f>
        <v>3502</v>
      </c>
      <c r="F81" s="61">
        <f t="shared" si="3"/>
        <v>0.79735883424408016</v>
      </c>
    </row>
    <row r="82" spans="1:12" x14ac:dyDescent="0.25">
      <c r="B82" s="33" t="s">
        <v>112</v>
      </c>
      <c r="C82" s="34">
        <f>SUMIF($A$2:$A$79,"CENTRAL",C$2:C$79)</f>
        <v>6941</v>
      </c>
      <c r="D82" s="34">
        <f>SUMIF($A$2:$A$79,"CENTRAL",D$2:D$79)</f>
        <v>5205.75</v>
      </c>
      <c r="E82" s="62">
        <f>SUMIF($A$2:$A$79,"CENTRAL",E$2:E$79)</f>
        <v>4289</v>
      </c>
      <c r="F82" s="61">
        <f t="shared" si="3"/>
        <v>0.82389665273975887</v>
      </c>
    </row>
    <row r="83" spans="1:12" x14ac:dyDescent="0.25">
      <c r="B83" s="33" t="s">
        <v>113</v>
      </c>
      <c r="C83" s="34">
        <f>SUMIF($A$2:$A$79,"METROPOLITANA",C$2:C$79)</f>
        <v>31097</v>
      </c>
      <c r="D83" s="34">
        <f>SUMIF($A$2:$A$79,"METROPOLITANA",D$2:D$79)</f>
        <v>23322.75</v>
      </c>
      <c r="E83" s="62">
        <f>SUMIF($A$2:$A$79,"METROPOLITANA",E$2:E$79)</f>
        <v>17993</v>
      </c>
      <c r="F83" s="61">
        <f t="shared" si="3"/>
        <v>0.77147849203031371</v>
      </c>
    </row>
    <row r="84" spans="1:12" x14ac:dyDescent="0.25">
      <c r="B84" s="33" t="s">
        <v>114</v>
      </c>
      <c r="C84" s="34">
        <f>SUMIF($A$2:$A$79,"SUL",C$2:C$79)</f>
        <v>8539</v>
      </c>
      <c r="D84" s="34">
        <f>SUMIF($A$2:$A$79,"SUL",D$2:D$79)</f>
        <v>6404.25</v>
      </c>
      <c r="E84" s="62">
        <f>SUMIF($A$2:$A$79,"SUL",E$2:E$79)</f>
        <v>5424</v>
      </c>
      <c r="F84" s="61">
        <f t="shared" si="3"/>
        <v>0.84693758051294066</v>
      </c>
    </row>
    <row r="85" spans="1:12" x14ac:dyDescent="0.25">
      <c r="B85" s="63" t="s">
        <v>179</v>
      </c>
      <c r="C85" s="64">
        <f>SUM(C2:C79)</f>
        <v>52433</v>
      </c>
      <c r="D85" s="65">
        <f>SUM(D2:D79)</f>
        <v>39324.75</v>
      </c>
      <c r="E85" s="63">
        <f>SUM(E2:E79)</f>
        <v>31208</v>
      </c>
      <c r="F85" s="66">
        <f>E85/D85</f>
        <v>0.7935969077997953</v>
      </c>
    </row>
    <row r="86" spans="1:12" x14ac:dyDescent="0.25">
      <c r="B86" s="92" t="s">
        <v>174</v>
      </c>
      <c r="C86" s="93"/>
      <c r="D86" s="93"/>
      <c r="E86" s="67">
        <f>COUNTIF(F2:F79,"&gt;=0,95")</f>
        <v>28</v>
      </c>
      <c r="F86" s="68">
        <f>E86/78</f>
        <v>0.35897435897435898</v>
      </c>
    </row>
    <row r="89" spans="1:12" x14ac:dyDescent="0.25">
      <c r="A89" s="75" t="s">
        <v>185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12" x14ac:dyDescent="0.25">
      <c r="A90" s="76" t="s">
        <v>160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1:12" x14ac:dyDescent="0.25">
      <c r="A91" s="74" t="s">
        <v>181</v>
      </c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1:12" x14ac:dyDescent="0.25">
      <c r="A92" s="86" t="s">
        <v>183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</row>
    <row r="93" spans="1:12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</row>
    <row r="94" spans="1:12" ht="17.25" x14ac:dyDescent="0.25">
      <c r="A94" s="81" t="s">
        <v>89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</row>
    <row r="95" spans="1:12" x14ac:dyDescent="0.25">
      <c r="A95" s="74" t="s">
        <v>90</v>
      </c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</row>
    <row r="96" spans="1:12" x14ac:dyDescent="0.25">
      <c r="A96" s="74" t="s">
        <v>91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</row>
  </sheetData>
  <mergeCells count="8">
    <mergeCell ref="A94:L94"/>
    <mergeCell ref="A95:L95"/>
    <mergeCell ref="A96:L96"/>
    <mergeCell ref="A92:L93"/>
    <mergeCell ref="B86:D86"/>
    <mergeCell ref="A89:L89"/>
    <mergeCell ref="A90:L90"/>
    <mergeCell ref="A91:L9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137</v>
      </c>
      <c r="D1" s="31" t="s">
        <v>145</v>
      </c>
      <c r="E1" s="31" t="s">
        <v>139</v>
      </c>
      <c r="F1" s="31" t="s">
        <v>141</v>
      </c>
      <c r="G1" s="31" t="s">
        <v>143</v>
      </c>
      <c r="H1" s="31" t="s">
        <v>153</v>
      </c>
      <c r="I1" s="31" t="s">
        <v>147</v>
      </c>
      <c r="J1" s="31" t="s">
        <v>149</v>
      </c>
      <c r="K1" s="31" t="s">
        <v>151</v>
      </c>
      <c r="L1" s="31" t="s">
        <v>154</v>
      </c>
      <c r="M1" s="31" t="s">
        <v>166</v>
      </c>
      <c r="N1" s="31" t="s">
        <v>167</v>
      </c>
      <c r="O1" s="31" t="s">
        <v>168</v>
      </c>
      <c r="P1" s="44" t="s">
        <v>169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0.93745051464766427</v>
      </c>
      <c r="D2" s="4">
        <f>'CV Rotina &lt;2A - procedência'!N2</f>
        <v>0.83610451306413303</v>
      </c>
      <c r="E2" s="4">
        <f>'CV Rotina &lt;2A - procedência'!H2</f>
        <v>0.9184481393507522</v>
      </c>
      <c r="F2" s="4">
        <f>'CV Rotina &lt;2A - procedência'!J2</f>
        <v>0.9184481393507522</v>
      </c>
      <c r="G2" s="4">
        <f>'CV Rotina &lt;2A - procedência'!L2</f>
        <v>0.84560570071258911</v>
      </c>
      <c r="H2" s="4">
        <f>'CV Rotina &lt;2A - procedência'!V2</f>
        <v>0.8487727632620744</v>
      </c>
      <c r="I2" s="4">
        <f>'CV Rotina &lt;2A - procedência'!P2</f>
        <v>0.80760095011876487</v>
      </c>
      <c r="J2" s="4">
        <f>'CV Rotina &lt;2A - procedência'!R2</f>
        <v>0.72842438638163098</v>
      </c>
      <c r="K2" s="4">
        <f>'CV Rotina &lt;2A - procedência'!T2</f>
        <v>0.88361045130641325</v>
      </c>
      <c r="L2" s="4">
        <f>'CV Rotina &lt;2A - procedência'!X2</f>
        <v>0.87094220110847187</v>
      </c>
      <c r="M2" s="2">
        <f t="shared" ref="M2:M33" si="0">COUNTIF(C2:D2,"&gt;=0,9")</f>
        <v>1</v>
      </c>
      <c r="N2" s="2">
        <f t="shared" ref="N2:N33" si="1">COUNTIFS(E2:L2,"&gt;=0,95")</f>
        <v>0</v>
      </c>
      <c r="O2" s="2">
        <f>SUM(M2:N2)</f>
        <v>1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0.58333333333333337</v>
      </c>
      <c r="D3" s="4">
        <f>'CV Rotina &lt;2A - procedência'!N3</f>
        <v>0.9</v>
      </c>
      <c r="E3" s="4">
        <f>'CV Rotina &lt;2A - procedência'!H3</f>
        <v>0.95</v>
      </c>
      <c r="F3" s="4">
        <f>'CV Rotina &lt;2A - procedência'!J3</f>
        <v>0.96666666666666667</v>
      </c>
      <c r="G3" s="4">
        <f>'CV Rotina &lt;2A - procedência'!L3</f>
        <v>0.94166666666666665</v>
      </c>
      <c r="H3" s="4">
        <f>'CV Rotina &lt;2A - procedência'!V3</f>
        <v>1.05</v>
      </c>
      <c r="I3" s="4">
        <f>'CV Rotina &lt;2A - procedência'!P3</f>
        <v>0.93333333333333335</v>
      </c>
      <c r="J3" s="4">
        <f>'CV Rotina &lt;2A - procedência'!R3</f>
        <v>0.72499999999999998</v>
      </c>
      <c r="K3" s="4">
        <f>'CV Rotina &lt;2A - procedência'!T3</f>
        <v>1.075</v>
      </c>
      <c r="L3" s="4">
        <f>'CV Rotina &lt;2A - procedência'!X3</f>
        <v>0.98333333333333328</v>
      </c>
      <c r="M3" s="2">
        <f t="shared" si="0"/>
        <v>1</v>
      </c>
      <c r="N3" s="2">
        <f t="shared" si="1"/>
        <v>5</v>
      </c>
      <c r="O3" s="2">
        <f t="shared" ref="O3:O66" si="2">SUM(M3:N3)</f>
        <v>6</v>
      </c>
      <c r="P3" s="2">
        <f t="shared" ref="P3:P66" si="3">COUNTIF(E3:H3,"&gt;=0,95")</f>
        <v>3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0.75555555555555554</v>
      </c>
      <c r="D4" s="4">
        <f>'CV Rotina &lt;2A - procedência'!N4</f>
        <v>1.1222222222222222</v>
      </c>
      <c r="E4" s="4">
        <f>'CV Rotina &lt;2A - procedência'!H4</f>
        <v>1.0222222222222221</v>
      </c>
      <c r="F4" s="4">
        <f>'CV Rotina &lt;2A - procedência'!J4</f>
        <v>1.0111111111111111</v>
      </c>
      <c r="G4" s="4">
        <f>'CV Rotina &lt;2A - procedência'!L4</f>
        <v>1.1111111111111112</v>
      </c>
      <c r="H4" s="4">
        <f>'CV Rotina &lt;2A - procedência'!V4</f>
        <v>1.2333333333333334</v>
      </c>
      <c r="I4" s="4">
        <f>'CV Rotina &lt;2A - procedência'!P4</f>
        <v>1.0555555555555556</v>
      </c>
      <c r="J4" s="4">
        <f>'CV Rotina &lt;2A - procedência'!R4</f>
        <v>0.9555555555555556</v>
      </c>
      <c r="K4" s="4">
        <f>'CV Rotina &lt;2A - procedência'!T4</f>
        <v>1.2444444444444445</v>
      </c>
      <c r="L4" s="4">
        <f>'CV Rotina &lt;2A - procedência'!X4</f>
        <v>1.1555555555555554</v>
      </c>
      <c r="M4" s="2">
        <f t="shared" si="0"/>
        <v>1</v>
      </c>
      <c r="N4" s="2">
        <f t="shared" si="1"/>
        <v>8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0.61418853255587946</v>
      </c>
      <c r="D5" s="4">
        <f>'CV Rotina &lt;2A - procedência'!N5</f>
        <v>0.95238095238095233</v>
      </c>
      <c r="E5" s="4">
        <f>'CV Rotina &lt;2A - procedência'!H5</f>
        <v>0.90573372206025271</v>
      </c>
      <c r="F5" s="4">
        <f>'CV Rotina &lt;2A - procedência'!J5</f>
        <v>0.89795918367346939</v>
      </c>
      <c r="G5" s="4">
        <f>'CV Rotina &lt;2A - procedência'!L5</f>
        <v>0.96793002915451898</v>
      </c>
      <c r="H5" s="4">
        <f>'CV Rotina &lt;2A - procedência'!V5</f>
        <v>0.94849368318756078</v>
      </c>
      <c r="I5" s="4">
        <f>'CV Rotina &lt;2A - procedência'!P5</f>
        <v>0.87074829931972786</v>
      </c>
      <c r="J5" s="4">
        <f>'CV Rotina &lt;2A - procedência'!R5</f>
        <v>0.79689018464528671</v>
      </c>
      <c r="K5" s="4">
        <f>'CV Rotina &lt;2A - procedência'!T5</f>
        <v>0.96793002915451898</v>
      </c>
      <c r="L5" s="4">
        <f>'CV Rotina &lt;2A - procedência'!X5</f>
        <v>0.92517006802721091</v>
      </c>
      <c r="M5" s="2">
        <f t="shared" si="0"/>
        <v>1</v>
      </c>
      <c r="N5" s="2">
        <f t="shared" si="1"/>
        <v>2</v>
      </c>
      <c r="O5" s="2">
        <f t="shared" si="2"/>
        <v>3</v>
      </c>
      <c r="P5" s="2">
        <f t="shared" si="3"/>
        <v>1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0.64268585131894485</v>
      </c>
      <c r="D6" s="4">
        <f>'CV Rotina &lt;2A - procedência'!N6</f>
        <v>0.9688249400479616</v>
      </c>
      <c r="E6" s="4">
        <f>'CV Rotina &lt;2A - procedência'!H6</f>
        <v>0.70983213429256597</v>
      </c>
      <c r="F6" s="4">
        <f>'CV Rotina &lt;2A - procedência'!J6</f>
        <v>0.71942446043165464</v>
      </c>
      <c r="G6" s="4">
        <f>'CV Rotina &lt;2A - procedência'!L6</f>
        <v>0.9688249400479616</v>
      </c>
      <c r="H6" s="4">
        <f>'CV Rotina &lt;2A - procedência'!V6</f>
        <v>0.69064748201438853</v>
      </c>
      <c r="I6" s="4">
        <f>'CV Rotina &lt;2A - procedência'!P6</f>
        <v>0.815347721822542</v>
      </c>
      <c r="J6" s="4">
        <f>'CV Rotina &lt;2A - procedência'!R6</f>
        <v>0.80575539568345322</v>
      </c>
      <c r="K6" s="4">
        <f>'CV Rotina &lt;2A - procedência'!T6</f>
        <v>0.8537170263788969</v>
      </c>
      <c r="L6" s="4">
        <f>'CV Rotina &lt;2A - procedência'!X6</f>
        <v>0.83453237410071945</v>
      </c>
      <c r="M6" s="2">
        <f t="shared" si="0"/>
        <v>1</v>
      </c>
      <c r="N6" s="2">
        <f t="shared" si="1"/>
        <v>1</v>
      </c>
      <c r="O6" s="2">
        <f t="shared" si="2"/>
        <v>2</v>
      </c>
      <c r="P6" s="2">
        <f t="shared" si="3"/>
        <v>1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0.42244224422442245</v>
      </c>
      <c r="D7" s="4">
        <f>'CV Rotina &lt;2A - procedência'!N7</f>
        <v>0.87128712871287128</v>
      </c>
      <c r="E7" s="4">
        <f>'CV Rotina &lt;2A - procedência'!H7</f>
        <v>0.77887788778877887</v>
      </c>
      <c r="F7" s="4">
        <f>'CV Rotina &lt;2A - procedência'!J7</f>
        <v>0.77887788778877887</v>
      </c>
      <c r="G7" s="4">
        <f>'CV Rotina &lt;2A - procedência'!L7</f>
        <v>0.85808580858085803</v>
      </c>
      <c r="H7" s="4">
        <f>'CV Rotina &lt;2A - procedência'!V7</f>
        <v>0.81848184818481851</v>
      </c>
      <c r="I7" s="4">
        <f>'CV Rotina &lt;2A - procedência'!P7</f>
        <v>0.88448844884488453</v>
      </c>
      <c r="J7" s="4">
        <f>'CV Rotina &lt;2A - procedência'!R7</f>
        <v>0.68646864686468645</v>
      </c>
      <c r="K7" s="4">
        <f>'CV Rotina &lt;2A - procedência'!T7</f>
        <v>1.0429042904290429</v>
      </c>
      <c r="L7" s="4">
        <f>'CV Rotina &lt;2A - procedência'!X7</f>
        <v>0.99009900990099009</v>
      </c>
      <c r="M7" s="2">
        <f t="shared" si="0"/>
        <v>0</v>
      </c>
      <c r="N7" s="2">
        <f t="shared" si="1"/>
        <v>2</v>
      </c>
      <c r="O7" s="2">
        <f t="shared" si="2"/>
        <v>2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0.76778063410454156</v>
      </c>
      <c r="D8" s="4">
        <f>'CV Rotina &lt;2A - procedência'!N8</f>
        <v>1.0042844901456727</v>
      </c>
      <c r="E8" s="4">
        <f>'CV Rotina &lt;2A - procedência'!H8</f>
        <v>0.96315338474721512</v>
      </c>
      <c r="F8" s="4">
        <f>'CV Rotina &lt;2A - procedência'!J8</f>
        <v>0.95629820051413883</v>
      </c>
      <c r="G8" s="4">
        <f>'CV Rotina &lt;2A - procedência'!L8</f>
        <v>0.99742930591259638</v>
      </c>
      <c r="H8" s="4">
        <f>'CV Rotina &lt;2A - procedência'!V8</f>
        <v>1.0694087403598971</v>
      </c>
      <c r="I8" s="4">
        <f>'CV Rotina &lt;2A - procedência'!P8</f>
        <v>0.93573264781491006</v>
      </c>
      <c r="J8" s="4">
        <f>'CV Rotina &lt;2A - procedência'!R8</f>
        <v>0.78834618680377033</v>
      </c>
      <c r="K8" s="4">
        <f>'CV Rotina &lt;2A - procedência'!T8</f>
        <v>1.0282776349614395</v>
      </c>
      <c r="L8" s="4">
        <f>'CV Rotina &lt;2A - procedência'!X8</f>
        <v>0.98029134532990569</v>
      </c>
      <c r="M8" s="2">
        <f t="shared" si="0"/>
        <v>1</v>
      </c>
      <c r="N8" s="2">
        <f t="shared" si="1"/>
        <v>6</v>
      </c>
      <c r="O8" s="2">
        <f t="shared" si="2"/>
        <v>7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0.94222222222222218</v>
      </c>
      <c r="D9" s="4">
        <f>'CV Rotina &lt;2A - procedência'!N9</f>
        <v>0.96</v>
      </c>
      <c r="E9" s="4">
        <f>'CV Rotina &lt;2A - procedência'!H9</f>
        <v>0.83555555555555561</v>
      </c>
      <c r="F9" s="4">
        <f>'CV Rotina &lt;2A - procedência'!J9</f>
        <v>0.85333333333333339</v>
      </c>
      <c r="G9" s="4">
        <f>'CV Rotina &lt;2A - procedência'!L9</f>
        <v>0.83555555555555561</v>
      </c>
      <c r="H9" s="4">
        <f>'CV Rotina &lt;2A - procedência'!V9</f>
        <v>1.191111111111111</v>
      </c>
      <c r="I9" s="4">
        <f>'CV Rotina &lt;2A - procedência'!P9</f>
        <v>0.81777777777777783</v>
      </c>
      <c r="J9" s="4">
        <f>'CV Rotina &lt;2A - procedência'!R9</f>
        <v>0.76444444444444448</v>
      </c>
      <c r="K9" s="4">
        <f>'CV Rotina &lt;2A - procedência'!T9</f>
        <v>0.96</v>
      </c>
      <c r="L9" s="4">
        <f>'CV Rotina &lt;2A - procedência'!X9</f>
        <v>0.96</v>
      </c>
      <c r="M9" s="2">
        <f t="shared" si="0"/>
        <v>2</v>
      </c>
      <c r="N9" s="2">
        <f t="shared" si="1"/>
        <v>3</v>
      </c>
      <c r="O9" s="2">
        <f t="shared" si="2"/>
        <v>5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0.91097308488612838</v>
      </c>
      <c r="D10" s="4">
        <f>'CV Rotina &lt;2A - procedência'!N10</f>
        <v>1.0057510927076145</v>
      </c>
      <c r="E10" s="4">
        <f>'CV Rotina &lt;2A - procedência'!H10</f>
        <v>0.95054060271451579</v>
      </c>
      <c r="F10" s="4">
        <f>'CV Rotina &lt;2A - procedência'!J10</f>
        <v>0.95146077754773406</v>
      </c>
      <c r="G10" s="4">
        <f>'CV Rotina &lt;2A - procedência'!L10</f>
        <v>1.0434782608695652</v>
      </c>
      <c r="H10" s="4">
        <f>'CV Rotina &lt;2A - procedência'!V10</f>
        <v>0.96066252587991718</v>
      </c>
      <c r="I10" s="4">
        <f>'CV Rotina &lt;2A - procedência'!P10</f>
        <v>0.97814584771106505</v>
      </c>
      <c r="J10" s="4">
        <f>'CV Rotina &lt;2A - procedência'!R10</f>
        <v>0.827237175063262</v>
      </c>
      <c r="K10" s="4">
        <f>'CV Rotina &lt;2A - procedência'!T10</f>
        <v>0.96158270071313545</v>
      </c>
      <c r="L10" s="4">
        <f>'CV Rotina &lt;2A - procedência'!X10</f>
        <v>0.87508626639061426</v>
      </c>
      <c r="M10" s="2">
        <f t="shared" si="0"/>
        <v>2</v>
      </c>
      <c r="N10" s="2">
        <f t="shared" si="1"/>
        <v>6</v>
      </c>
      <c r="O10" s="2">
        <f t="shared" si="2"/>
        <v>8</v>
      </c>
      <c r="P10" s="2">
        <f t="shared" si="3"/>
        <v>4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7.3563218390804597E-2</v>
      </c>
      <c r="D11" s="4">
        <f>'CV Rotina &lt;2A - procedência'!N11</f>
        <v>1.0298850574712644</v>
      </c>
      <c r="E11" s="4">
        <f>'CV Rotina &lt;2A - procedência'!H11</f>
        <v>1.0114942528735633</v>
      </c>
      <c r="F11" s="4">
        <f>'CV Rotina &lt;2A - procedência'!J11</f>
        <v>1.0114942528735633</v>
      </c>
      <c r="G11" s="4">
        <f>'CV Rotina &lt;2A - procedência'!L11</f>
        <v>1.0114942528735633</v>
      </c>
      <c r="H11" s="4">
        <f>'CV Rotina &lt;2A - procedência'!V11</f>
        <v>1.0390804597701149</v>
      </c>
      <c r="I11" s="4">
        <f>'CV Rotina &lt;2A - procedência'!P11</f>
        <v>0.93793103448275861</v>
      </c>
      <c r="J11" s="4">
        <f>'CV Rotina &lt;2A - procedência'!R11</f>
        <v>0.87356321839080464</v>
      </c>
      <c r="K11" s="4">
        <f>'CV Rotina &lt;2A - procedência'!T11</f>
        <v>0.93793103448275861</v>
      </c>
      <c r="L11" s="4">
        <f>'CV Rotina &lt;2A - procedência'!X11</f>
        <v>0.89195402298850579</v>
      </c>
      <c r="M11" s="2">
        <f t="shared" si="0"/>
        <v>1</v>
      </c>
      <c r="N11" s="2">
        <f t="shared" si="1"/>
        <v>4</v>
      </c>
      <c r="O11" s="2">
        <f t="shared" si="2"/>
        <v>5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0.41403508771929826</v>
      </c>
      <c r="D12" s="4">
        <f>'CV Rotina &lt;2A - procedência'!N12</f>
        <v>0.90526315789473688</v>
      </c>
      <c r="E12" s="4">
        <f>'CV Rotina &lt;2A - procedência'!H12</f>
        <v>0.81052631578947365</v>
      </c>
      <c r="F12" s="4">
        <f>'CV Rotina &lt;2A - procedência'!J12</f>
        <v>0.81754385964912279</v>
      </c>
      <c r="G12" s="4">
        <f>'CV Rotina &lt;2A - procedência'!L12</f>
        <v>0.93684210526315792</v>
      </c>
      <c r="H12" s="4">
        <f>'CV Rotina &lt;2A - procedência'!V12</f>
        <v>0.96140350877192982</v>
      </c>
      <c r="I12" s="4">
        <f>'CV Rotina &lt;2A - procedência'!P12</f>
        <v>0.85614035087719298</v>
      </c>
      <c r="J12" s="4">
        <f>'CV Rotina &lt;2A - procedência'!R12</f>
        <v>0.84912280701754383</v>
      </c>
      <c r="K12" s="4">
        <f>'CV Rotina &lt;2A - procedência'!T12</f>
        <v>1.0140350877192983</v>
      </c>
      <c r="L12" s="4">
        <f>'CV Rotina &lt;2A - procedência'!X12</f>
        <v>0.90175438596491231</v>
      </c>
      <c r="M12" s="2">
        <f t="shared" si="0"/>
        <v>1</v>
      </c>
      <c r="N12" s="2">
        <f t="shared" si="1"/>
        <v>2</v>
      </c>
      <c r="O12" s="2">
        <f t="shared" si="2"/>
        <v>3</v>
      </c>
      <c r="P12" s="2">
        <f t="shared" si="3"/>
        <v>1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0.64244339125855709</v>
      </c>
      <c r="D13" s="4">
        <f>'CV Rotina &lt;2A - procedência'!N13</f>
        <v>0.81305950500263291</v>
      </c>
      <c r="E13" s="4">
        <f>'CV Rotina &lt;2A - procedência'!H13</f>
        <v>0.80674038967877826</v>
      </c>
      <c r="F13" s="4">
        <f>'CV Rotina &lt;2A - procedência'!J13</f>
        <v>0.79410215903106895</v>
      </c>
      <c r="G13" s="4">
        <f>'CV Rotina &lt;2A - procedência'!L13</f>
        <v>0.84254870984728802</v>
      </c>
      <c r="H13" s="4">
        <f>'CV Rotina &lt;2A - procedência'!V13</f>
        <v>0.73933649289099523</v>
      </c>
      <c r="I13" s="4">
        <f>'CV Rotina &lt;2A - procedência'!P13</f>
        <v>0.84465508162190628</v>
      </c>
      <c r="J13" s="4">
        <f>'CV Rotina &lt;2A - procedência'!R13</f>
        <v>0.74144286466561349</v>
      </c>
      <c r="K13" s="4">
        <f>'CV Rotina &lt;2A - procedência'!T13</f>
        <v>0.74144286466561349</v>
      </c>
      <c r="L13" s="4">
        <f>'CV Rotina &lt;2A - procedência'!X13</f>
        <v>0.67193259610321221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0.8112449799196787</v>
      </c>
      <c r="D14" s="4">
        <f>'CV Rotina &lt;2A - procedência'!N14</f>
        <v>1.1967871485943775</v>
      </c>
      <c r="E14" s="4">
        <f>'CV Rotina &lt;2A - procedência'!H14</f>
        <v>1.1405622489959839</v>
      </c>
      <c r="F14" s="4">
        <f>'CV Rotina &lt;2A - procedência'!J14</f>
        <v>1.1646586345381527</v>
      </c>
      <c r="G14" s="4">
        <f>'CV Rotina &lt;2A - procedência'!L14</f>
        <v>1.1726907630522088</v>
      </c>
      <c r="H14" s="4">
        <f>'CV Rotina &lt;2A - procedência'!V14</f>
        <v>1.1004016064257027</v>
      </c>
      <c r="I14" s="4">
        <f>'CV Rotina &lt;2A - procedência'!P14</f>
        <v>1.0120481927710843</v>
      </c>
      <c r="J14" s="4">
        <f>'CV Rotina &lt;2A - procedência'!R14</f>
        <v>1.0200803212851406</v>
      </c>
      <c r="K14" s="4">
        <f>'CV Rotina &lt;2A - procedência'!T14</f>
        <v>1.0682730923694779</v>
      </c>
      <c r="L14" s="4">
        <f>'CV Rotina &lt;2A - procedência'!X14</f>
        <v>0.93172690763052213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1.1131498470948011</v>
      </c>
      <c r="D15" s="4">
        <f>'CV Rotina &lt;2A - procedência'!N15</f>
        <v>1.0764525993883791</v>
      </c>
      <c r="E15" s="4">
        <f>'CV Rotina &lt;2A - procedência'!H15</f>
        <v>0.95412844036697253</v>
      </c>
      <c r="F15" s="4">
        <f>'CV Rotina &lt;2A - procedência'!J15</f>
        <v>0.95412844036697253</v>
      </c>
      <c r="G15" s="4">
        <f>'CV Rotina &lt;2A - procedência'!L15</f>
        <v>1.0886850152905199</v>
      </c>
      <c r="H15" s="4">
        <f>'CV Rotina &lt;2A - procedência'!V15</f>
        <v>1.1376146788990826</v>
      </c>
      <c r="I15" s="4">
        <f>'CV Rotina &lt;2A - procedência'!P15</f>
        <v>1.1009174311926606</v>
      </c>
      <c r="J15" s="4">
        <f>'CV Rotina &lt;2A - procedência'!R15</f>
        <v>0.90519877675840976</v>
      </c>
      <c r="K15" s="4">
        <f>'CV Rotina &lt;2A - procedência'!T15</f>
        <v>1.1009174311926606</v>
      </c>
      <c r="L15" s="4">
        <f>'CV Rotina &lt;2A - procedência'!X15</f>
        <v>0.85626911314984711</v>
      </c>
      <c r="M15" s="2">
        <f t="shared" si="0"/>
        <v>2</v>
      </c>
      <c r="N15" s="2">
        <f t="shared" si="1"/>
        <v>6</v>
      </c>
      <c r="O15" s="2">
        <f t="shared" si="2"/>
        <v>8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0.66338259441707714</v>
      </c>
      <c r="D16" s="4">
        <f>'CV Rotina &lt;2A - procedência'!N16</f>
        <v>0.93924466338259438</v>
      </c>
      <c r="E16" s="4">
        <f>'CV Rotina &lt;2A - procedência'!H16</f>
        <v>0.98522167487684731</v>
      </c>
      <c r="F16" s="4">
        <f>'CV Rotina &lt;2A - procedência'!J16</f>
        <v>0.97865353037766833</v>
      </c>
      <c r="G16" s="4">
        <f>'CV Rotina &lt;2A - procedência'!L16</f>
        <v>0.97208538587848936</v>
      </c>
      <c r="H16" s="4">
        <f>'CV Rotina &lt;2A - procedência'!V16</f>
        <v>1.1822660098522169</v>
      </c>
      <c r="I16" s="4">
        <f>'CV Rotina &lt;2A - procedência'!P16</f>
        <v>0.97865353037766833</v>
      </c>
      <c r="J16" s="4">
        <f>'CV Rotina &lt;2A - procedência'!R16</f>
        <v>1.0114942528735633</v>
      </c>
      <c r="K16" s="4">
        <f>'CV Rotina &lt;2A - procedência'!T16</f>
        <v>1.103448275862069</v>
      </c>
      <c r="L16" s="4">
        <f>'CV Rotina &lt;2A - procedência'!X16</f>
        <v>1.0706075533661741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1.8248366013071895</v>
      </c>
      <c r="D17" s="4">
        <f>'CV Rotina &lt;2A - procedência'!N17</f>
        <v>0.90509803921568632</v>
      </c>
      <c r="E17" s="4">
        <f>'CV Rotina &lt;2A - procedência'!H17</f>
        <v>0.89411764705882357</v>
      </c>
      <c r="F17" s="4">
        <f>'CV Rotina &lt;2A - procedência'!J17</f>
        <v>0.88732026143790854</v>
      </c>
      <c r="G17" s="4">
        <f>'CV Rotina &lt;2A - procedência'!L17</f>
        <v>0.94117647058823528</v>
      </c>
      <c r="H17" s="4">
        <f>'CV Rotina &lt;2A - procedência'!V17</f>
        <v>0.88313725490196082</v>
      </c>
      <c r="I17" s="4">
        <f>'CV Rotina &lt;2A - procedência'!P17</f>
        <v>0.88888888888888884</v>
      </c>
      <c r="J17" s="4">
        <f>'CV Rotina &lt;2A - procedência'!R17</f>
        <v>0.74143790849673208</v>
      </c>
      <c r="K17" s="4">
        <f>'CV Rotina &lt;2A - procedência'!T17</f>
        <v>0.89673202614379088</v>
      </c>
      <c r="L17" s="4">
        <f>'CV Rotina &lt;2A - procedência'!X17</f>
        <v>0.76287581699346407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0.58550174105729658</v>
      </c>
      <c r="D18" s="4">
        <f>'CV Rotina &lt;2A - procedência'!N18</f>
        <v>0.83722697056030393</v>
      </c>
      <c r="E18" s="4">
        <f>'CV Rotina &lt;2A - procedência'!H18</f>
        <v>0.79898702120924348</v>
      </c>
      <c r="F18" s="4">
        <f>'CV Rotina &lt;2A - procedência'!J18</f>
        <v>0.79772079772079774</v>
      </c>
      <c r="G18" s="4">
        <f>'CV Rotina &lt;2A - procedência'!L18</f>
        <v>0.86888255777144663</v>
      </c>
      <c r="H18" s="4">
        <f>'CV Rotina &lt;2A - procedência'!V18</f>
        <v>0.7956948401392846</v>
      </c>
      <c r="I18" s="4">
        <f>'CV Rotina &lt;2A - procedência'!P18</f>
        <v>0.82608420386198167</v>
      </c>
      <c r="J18" s="4">
        <f>'CV Rotina &lt;2A - procedência'!R18</f>
        <v>0.73618233618233619</v>
      </c>
      <c r="K18" s="4">
        <f>'CV Rotina &lt;2A - procedência'!T18</f>
        <v>0.85546058879392217</v>
      </c>
      <c r="L18" s="4">
        <f>'CV Rotina &lt;2A - procedência'!X18</f>
        <v>0.70300728078505859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0.84848484848484851</v>
      </c>
      <c r="D19" s="4">
        <f>'CV Rotina &lt;2A - procedência'!N19</f>
        <v>1.113841113841114</v>
      </c>
      <c r="E19" s="4">
        <f>'CV Rotina &lt;2A - procedência'!H19</f>
        <v>1.1564291564291564</v>
      </c>
      <c r="F19" s="4">
        <f>'CV Rotina &lt;2A - procedência'!J19</f>
        <v>1.1498771498771498</v>
      </c>
      <c r="G19" s="4">
        <f>'CV Rotina &lt;2A - procedência'!L19</f>
        <v>1.1302211302211302</v>
      </c>
      <c r="H19" s="4">
        <f>'CV Rotina &lt;2A - procedência'!V19</f>
        <v>1.2350532350532351</v>
      </c>
      <c r="I19" s="4">
        <f>'CV Rotina &lt;2A - procedência'!P19</f>
        <v>1.0614250614250613</v>
      </c>
      <c r="J19" s="4">
        <f>'CV Rotina &lt;2A - procedência'!R19</f>
        <v>1.1236691236691236</v>
      </c>
      <c r="K19" s="4">
        <f>'CV Rotina &lt;2A - procedência'!T19</f>
        <v>1.1367731367731368</v>
      </c>
      <c r="L19" s="4">
        <f>'CV Rotina &lt;2A - procedência'!X19</f>
        <v>1.113841113841114</v>
      </c>
      <c r="M19" s="2">
        <f t="shared" si="0"/>
        <v>1</v>
      </c>
      <c r="N19" s="2">
        <f t="shared" si="1"/>
        <v>8</v>
      </c>
      <c r="O19" s="2">
        <f t="shared" si="2"/>
        <v>9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2.0925553319919517</v>
      </c>
      <c r="D20" s="4">
        <f>'CV Rotina &lt;2A - procedência'!N20</f>
        <v>0.83702213279678073</v>
      </c>
      <c r="E20" s="4">
        <f>'CV Rotina &lt;2A - procedência'!H20</f>
        <v>0.78157835904314776</v>
      </c>
      <c r="F20" s="4">
        <f>'CV Rotina &lt;2A - procedência'!J20</f>
        <v>0.77978985021238545</v>
      </c>
      <c r="G20" s="4">
        <f>'CV Rotina &lt;2A - procedência'!L20</f>
        <v>0.83881064162754304</v>
      </c>
      <c r="H20" s="4">
        <f>'CV Rotina &lt;2A - procedência'!V20</f>
        <v>0.77710708696624187</v>
      </c>
      <c r="I20" s="4">
        <f>'CV Rotina &lt;2A - procedência'!P20</f>
        <v>0.80125195618153366</v>
      </c>
      <c r="J20" s="4">
        <f>'CV Rotina &lt;2A - procedência'!R20</f>
        <v>0.71272076905879722</v>
      </c>
      <c r="K20" s="4">
        <f>'CV Rotina &lt;2A - procedência'!T20</f>
        <v>0.80661748267382072</v>
      </c>
      <c r="L20" s="4">
        <f>'CV Rotina &lt;2A - procedência'!X20</f>
        <v>0.7046724793203667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0.11623931623931624</v>
      </c>
      <c r="D21" s="4">
        <f>'CV Rotina &lt;2A - procedência'!N21</f>
        <v>0.94700854700854697</v>
      </c>
      <c r="E21" s="4">
        <f>'CV Rotina &lt;2A - procedência'!H21</f>
        <v>0.98461538461538467</v>
      </c>
      <c r="F21" s="4">
        <f>'CV Rotina &lt;2A - procedência'!J21</f>
        <v>0.98119658119658115</v>
      </c>
      <c r="G21" s="4">
        <f>'CV Rotina &lt;2A - procedência'!L21</f>
        <v>0.99145299145299148</v>
      </c>
      <c r="H21" s="4">
        <f>'CV Rotina &lt;2A - procedência'!V21</f>
        <v>1.0427350427350428</v>
      </c>
      <c r="I21" s="4">
        <f>'CV Rotina &lt;2A - procedência'!P21</f>
        <v>1.0085470085470085</v>
      </c>
      <c r="J21" s="4">
        <f>'CV Rotina &lt;2A - procedência'!R21</f>
        <v>0.89914529914529917</v>
      </c>
      <c r="K21" s="4">
        <f>'CV Rotina &lt;2A - procedência'!T21</f>
        <v>1.0495726495726496</v>
      </c>
      <c r="L21" s="4">
        <f>'CV Rotina &lt;2A - procedência'!X21</f>
        <v>1.0427350427350428</v>
      </c>
      <c r="M21" s="2">
        <f t="shared" si="0"/>
        <v>1</v>
      </c>
      <c r="N21" s="2">
        <f t="shared" si="1"/>
        <v>7</v>
      </c>
      <c r="O21" s="2">
        <f t="shared" si="2"/>
        <v>8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0.79400749063670417</v>
      </c>
      <c r="E22" s="4">
        <f>'CV Rotina &lt;2A - procedência'!H22</f>
        <v>0.70411985018726597</v>
      </c>
      <c r="F22" s="4">
        <f>'CV Rotina &lt;2A - procedência'!J22</f>
        <v>0.71161048689138573</v>
      </c>
      <c r="G22" s="4">
        <f>'CV Rotina &lt;2A - procedência'!L22</f>
        <v>0.77153558052434457</v>
      </c>
      <c r="H22" s="4">
        <f>'CV Rotina &lt;2A - procedência'!V22</f>
        <v>0.8089887640449438</v>
      </c>
      <c r="I22" s="4">
        <f>'CV Rotina &lt;2A - procedência'!P22</f>
        <v>0.7640449438202247</v>
      </c>
      <c r="J22" s="4">
        <f>'CV Rotina &lt;2A - procedência'!R22</f>
        <v>0.77153558052434457</v>
      </c>
      <c r="K22" s="4">
        <f>'CV Rotina &lt;2A - procedência'!T22</f>
        <v>0.84644194756554303</v>
      </c>
      <c r="L22" s="4">
        <f>'CV Rotina &lt;2A - procedência'!X22</f>
        <v>0.81647940074906367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0.85875706214689262</v>
      </c>
      <c r="D23" s="4">
        <f>'CV Rotina &lt;2A - procedência'!N23</f>
        <v>1.0621468926553672</v>
      </c>
      <c r="E23" s="4">
        <f>'CV Rotina &lt;2A - procedência'!H23</f>
        <v>1.0847457627118644</v>
      </c>
      <c r="F23" s="4">
        <f>'CV Rotina &lt;2A - procedência'!J23</f>
        <v>1.0847457627118644</v>
      </c>
      <c r="G23" s="4">
        <f>'CV Rotina &lt;2A - procedência'!L23</f>
        <v>1.0621468926553672</v>
      </c>
      <c r="H23" s="4">
        <f>'CV Rotina &lt;2A - procedência'!V23</f>
        <v>1.2203389830508475</v>
      </c>
      <c r="I23" s="4">
        <f>'CV Rotina &lt;2A - procedência'!P23</f>
        <v>1.03954802259887</v>
      </c>
      <c r="J23" s="4">
        <f>'CV Rotina &lt;2A - procedência'!R23</f>
        <v>0.83615819209039544</v>
      </c>
      <c r="K23" s="4">
        <f>'CV Rotina &lt;2A - procedência'!T23</f>
        <v>0.99435028248587576</v>
      </c>
      <c r="L23" s="4">
        <f>'CV Rotina &lt;2A - procedência'!X23</f>
        <v>0.97175141242937857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0.17155756207674944</v>
      </c>
      <c r="D24" s="4">
        <f>'CV Rotina &lt;2A - procedência'!N24</f>
        <v>0.95711060948081261</v>
      </c>
      <c r="E24" s="4">
        <f>'CV Rotina &lt;2A - procedência'!H24</f>
        <v>0.96012039127163284</v>
      </c>
      <c r="F24" s="4">
        <f>'CV Rotina &lt;2A - procedência'!J24</f>
        <v>0.96012039127163284</v>
      </c>
      <c r="G24" s="4">
        <f>'CV Rotina &lt;2A - procedência'!L24</f>
        <v>0.96313017306245297</v>
      </c>
      <c r="H24" s="4">
        <f>'CV Rotina &lt;2A - procedência'!V24</f>
        <v>0.93905191873589167</v>
      </c>
      <c r="I24" s="4">
        <f>'CV Rotina &lt;2A - procedência'!P24</f>
        <v>0.91798344620015049</v>
      </c>
      <c r="J24" s="4">
        <f>'CV Rotina &lt;2A - procedência'!R24</f>
        <v>0.92099322799097061</v>
      </c>
      <c r="K24" s="4">
        <f>'CV Rotina &lt;2A - procedência'!T24</f>
        <v>0.92099322799097061</v>
      </c>
      <c r="L24" s="4">
        <f>'CV Rotina &lt;2A - procedência'!X24</f>
        <v>0.86079759217456731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0.79069767441860461</v>
      </c>
      <c r="D25" s="4">
        <f>'CV Rotina &lt;2A - procedência'!N25</f>
        <v>1.1317829457364341</v>
      </c>
      <c r="E25" s="4">
        <f>'CV Rotina &lt;2A - procedência'!H25</f>
        <v>0.97674418604651159</v>
      </c>
      <c r="F25" s="4">
        <f>'CV Rotina &lt;2A - procedência'!J25</f>
        <v>0.97674418604651159</v>
      </c>
      <c r="G25" s="4">
        <f>'CV Rotina &lt;2A - procedência'!L25</f>
        <v>1.1627906976744187</v>
      </c>
      <c r="H25" s="4">
        <f>'CV Rotina &lt;2A - procedência'!V25</f>
        <v>0.97674418604651159</v>
      </c>
      <c r="I25" s="4">
        <f>'CV Rotina &lt;2A - procedência'!P25</f>
        <v>1.1317829457364341</v>
      </c>
      <c r="J25" s="4">
        <f>'CV Rotina &lt;2A - procedência'!R25</f>
        <v>0.82170542635658916</v>
      </c>
      <c r="K25" s="4">
        <f>'CV Rotina &lt;2A - procedência'!T25</f>
        <v>0.93023255813953487</v>
      </c>
      <c r="L25" s="4">
        <f>'CV Rotina &lt;2A - procedência'!X25</f>
        <v>0.89922480620155043</v>
      </c>
      <c r="M25" s="2">
        <f t="shared" si="0"/>
        <v>1</v>
      </c>
      <c r="N25" s="2">
        <f t="shared" si="1"/>
        <v>5</v>
      </c>
      <c r="O25" s="2">
        <f t="shared" si="2"/>
        <v>6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0.56113256113256116</v>
      </c>
      <c r="D26" s="4">
        <f>'CV Rotina &lt;2A - procedência'!N26</f>
        <v>0.9575289575289575</v>
      </c>
      <c r="E26" s="4">
        <f>'CV Rotina &lt;2A - procedência'!H26</f>
        <v>0.97812097812097809</v>
      </c>
      <c r="F26" s="4">
        <f>'CV Rotina &lt;2A - procedência'!J26</f>
        <v>0.97297297297297303</v>
      </c>
      <c r="G26" s="4">
        <f>'CV Rotina &lt;2A - procedência'!L26</f>
        <v>0.98326898326898327</v>
      </c>
      <c r="H26" s="4">
        <f>'CV Rotina &lt;2A - procedência'!V26</f>
        <v>0.9214929214929215</v>
      </c>
      <c r="I26" s="4">
        <f>'CV Rotina &lt;2A - procedência'!P26</f>
        <v>0.97812097812097809</v>
      </c>
      <c r="J26" s="4">
        <f>'CV Rotina &lt;2A - procedência'!R26</f>
        <v>0.91119691119691115</v>
      </c>
      <c r="K26" s="4">
        <f>'CV Rotina &lt;2A - procedência'!T26</f>
        <v>0.80308880308880304</v>
      </c>
      <c r="L26" s="4">
        <f>'CV Rotina &lt;2A - procedência'!X26</f>
        <v>0.80308880308880304</v>
      </c>
      <c r="M26" s="2">
        <f t="shared" si="0"/>
        <v>1</v>
      </c>
      <c r="N26" s="2">
        <f t="shared" si="1"/>
        <v>4</v>
      </c>
      <c r="O26" s="2">
        <f t="shared" si="2"/>
        <v>5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0.4870848708487085</v>
      </c>
      <c r="D27" s="4">
        <f>'CV Rotina &lt;2A - procedência'!N27</f>
        <v>0.85116851168511687</v>
      </c>
      <c r="E27" s="4">
        <f>'CV Rotina &lt;2A - procedência'!H27</f>
        <v>0.79704797047970477</v>
      </c>
      <c r="F27" s="4">
        <f>'CV Rotina &lt;2A - procedência'!J27</f>
        <v>0.81180811808118081</v>
      </c>
      <c r="G27" s="4">
        <f>'CV Rotina &lt;2A - procedência'!L27</f>
        <v>0.85608856088560881</v>
      </c>
      <c r="H27" s="4">
        <f>'CV Rotina &lt;2A - procedência'!V27</f>
        <v>0.9544895448954489</v>
      </c>
      <c r="I27" s="4">
        <f>'CV Rotina &lt;2A - procedência'!P27</f>
        <v>0.84132841328413288</v>
      </c>
      <c r="J27" s="4">
        <f>'CV Rotina &lt;2A - procedência'!R27</f>
        <v>0.71832718327183276</v>
      </c>
      <c r="K27" s="4">
        <f>'CV Rotina &lt;2A - procedência'!T27</f>
        <v>0.81180811808118081</v>
      </c>
      <c r="L27" s="4">
        <f>'CV Rotina &lt;2A - procedência'!X27</f>
        <v>0.81672816728167286</v>
      </c>
      <c r="M27" s="2">
        <f t="shared" si="0"/>
        <v>0</v>
      </c>
      <c r="N27" s="2">
        <f t="shared" si="1"/>
        <v>1</v>
      </c>
      <c r="O27" s="2">
        <f t="shared" si="2"/>
        <v>1</v>
      </c>
      <c r="P27" s="2">
        <f t="shared" si="3"/>
        <v>1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0.42708333333333331</v>
      </c>
      <c r="D28" s="4">
        <f>'CV Rotina &lt;2A - procedência'!N28</f>
        <v>1.0416666666666667</v>
      </c>
      <c r="E28" s="4">
        <f>'CV Rotina &lt;2A - procedência'!H28</f>
        <v>0.98958333333333337</v>
      </c>
      <c r="F28" s="4">
        <f>'CV Rotina &lt;2A - procedência'!J28</f>
        <v>0.97916666666666663</v>
      </c>
      <c r="G28" s="4">
        <f>'CV Rotina &lt;2A - procedência'!L28</f>
        <v>1</v>
      </c>
      <c r="H28" s="4">
        <f>'CV Rotina &lt;2A - procedência'!V28</f>
        <v>1.25</v>
      </c>
      <c r="I28" s="4">
        <f>'CV Rotina &lt;2A - procedência'!P28</f>
        <v>0.94791666666666663</v>
      </c>
      <c r="J28" s="4">
        <f>'CV Rotina &lt;2A - procedência'!R28</f>
        <v>0.96875</v>
      </c>
      <c r="K28" s="4">
        <f>'CV Rotina &lt;2A - procedência'!T28</f>
        <v>1.28125</v>
      </c>
      <c r="L28" s="4">
        <f>'CV Rotina &lt;2A - procedência'!X28</f>
        <v>1.1770833333333333</v>
      </c>
      <c r="M28" s="2">
        <f t="shared" si="0"/>
        <v>1</v>
      </c>
      <c r="N28" s="2">
        <f t="shared" si="1"/>
        <v>7</v>
      </c>
      <c r="O28" s="2">
        <f t="shared" si="2"/>
        <v>8</v>
      </c>
      <c r="P28" s="2">
        <f t="shared" si="3"/>
        <v>4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0.58430458430458432</v>
      </c>
      <c r="D29" s="4">
        <f>'CV Rotina &lt;2A - procedência'!N29</f>
        <v>0.91375291375291379</v>
      </c>
      <c r="E29" s="4">
        <f>'CV Rotina &lt;2A - procedência'!H29</f>
        <v>0.90442890442890445</v>
      </c>
      <c r="F29" s="4">
        <f>'CV Rotina &lt;2A - procedência'!J29</f>
        <v>0.90132090132090137</v>
      </c>
      <c r="G29" s="4">
        <f>'CV Rotina &lt;2A - procedência'!L29</f>
        <v>0.93240093240093236</v>
      </c>
      <c r="H29" s="4">
        <f>'CV Rotina &lt;2A - procedência'!V29</f>
        <v>0.80808080808080807</v>
      </c>
      <c r="I29" s="4">
        <f>'CV Rotina &lt;2A - procedência'!P29</f>
        <v>0.94794094794094796</v>
      </c>
      <c r="J29" s="4">
        <f>'CV Rotina &lt;2A - procedência'!R29</f>
        <v>0.80186480186480191</v>
      </c>
      <c r="K29" s="4">
        <f>'CV Rotina &lt;2A - procedência'!T29</f>
        <v>0.77078477078477081</v>
      </c>
      <c r="L29" s="4">
        <f>'CV Rotina &lt;2A - procedência'!X29</f>
        <v>0.74592074592074598</v>
      </c>
      <c r="M29" s="2">
        <f t="shared" si="0"/>
        <v>1</v>
      </c>
      <c r="N29" s="2">
        <f t="shared" si="1"/>
        <v>0</v>
      </c>
      <c r="O29" s="2">
        <f t="shared" si="2"/>
        <v>1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0.83150183150183155</v>
      </c>
      <c r="D30" s="4">
        <f>'CV Rotina &lt;2A - procedência'!N30</f>
        <v>0.85201465201465199</v>
      </c>
      <c r="E30" s="4">
        <f>'CV Rotina &lt;2A - procedência'!H30</f>
        <v>0.79853479853479858</v>
      </c>
      <c r="F30" s="4">
        <f>'CV Rotina &lt;2A - procedência'!J30</f>
        <v>0.79780219780219785</v>
      </c>
      <c r="G30" s="4">
        <f>'CV Rotina &lt;2A - procedência'!L30</f>
        <v>0.88205128205128203</v>
      </c>
      <c r="H30" s="4">
        <f>'CV Rotina &lt;2A - procedência'!V30</f>
        <v>0.8351648351648352</v>
      </c>
      <c r="I30" s="4">
        <f>'CV Rotina &lt;2A - procedência'!P30</f>
        <v>0.7846153846153846</v>
      </c>
      <c r="J30" s="4">
        <f>'CV Rotina &lt;2A - procedência'!R30</f>
        <v>0.63809523809523805</v>
      </c>
      <c r="K30" s="4">
        <f>'CV Rotina &lt;2A - procedência'!T30</f>
        <v>0.86007326007326013</v>
      </c>
      <c r="L30" s="4">
        <f>'CV Rotina &lt;2A - procedência'!X30</f>
        <v>0.7772893772893773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0.91666666666666663</v>
      </c>
      <c r="D31" s="4">
        <f>'CV Rotina &lt;2A - procedência'!N31</f>
        <v>1.0797101449275361</v>
      </c>
      <c r="E31" s="4">
        <f>'CV Rotina &lt;2A - procedência'!H31</f>
        <v>1.0543478260869565</v>
      </c>
      <c r="F31" s="4">
        <f>'CV Rotina &lt;2A - procedência'!J31</f>
        <v>1.0398550724637681</v>
      </c>
      <c r="G31" s="4">
        <f>'CV Rotina &lt;2A - procedência'!L31</f>
        <v>1.1014492753623188</v>
      </c>
      <c r="H31" s="4">
        <f>'CV Rotina &lt;2A - procedência'!V31</f>
        <v>1.105072463768116</v>
      </c>
      <c r="I31" s="4">
        <f>'CV Rotina &lt;2A - procedência'!P31</f>
        <v>1.0652173913043479</v>
      </c>
      <c r="J31" s="4">
        <f>'CV Rotina &lt;2A - procedência'!R31</f>
        <v>1.0072463768115942</v>
      </c>
      <c r="K31" s="4">
        <f>'CV Rotina &lt;2A - procedência'!T31</f>
        <v>1.0507246376811594</v>
      </c>
      <c r="L31" s="4">
        <f>'CV Rotina &lt;2A - procedência'!X31</f>
        <v>1.0471014492753623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0.74376417233560088</v>
      </c>
      <c r="D32" s="4">
        <f>'CV Rotina &lt;2A - procedência'!N32</f>
        <v>0.8798185941043084</v>
      </c>
      <c r="E32" s="4">
        <f>'CV Rotina &lt;2A - procedência'!H32</f>
        <v>0.81632653061224492</v>
      </c>
      <c r="F32" s="4">
        <f>'CV Rotina &lt;2A - procedência'!J32</f>
        <v>0.81632653061224492</v>
      </c>
      <c r="G32" s="4">
        <f>'CV Rotina &lt;2A - procedência'!L32</f>
        <v>0.8798185941043084</v>
      </c>
      <c r="H32" s="4">
        <f>'CV Rotina &lt;2A - procedência'!V32</f>
        <v>0.99773242630385484</v>
      </c>
      <c r="I32" s="4">
        <f>'CV Rotina &lt;2A - procedência'!P32</f>
        <v>0.8798185941043084</v>
      </c>
      <c r="J32" s="4">
        <f>'CV Rotina &lt;2A - procedência'!R32</f>
        <v>0.75283446712018143</v>
      </c>
      <c r="K32" s="4">
        <f>'CV Rotina &lt;2A - procedência'!T32</f>
        <v>0.93424036281179135</v>
      </c>
      <c r="L32" s="4">
        <f>'CV Rotina &lt;2A - procedência'!X32</f>
        <v>0.91609977324263037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0.66666666666666663</v>
      </c>
      <c r="D33" s="4">
        <f>'CV Rotina &lt;2A - procedência'!N33</f>
        <v>0.97435897435897434</v>
      </c>
      <c r="E33" s="4">
        <f>'CV Rotina &lt;2A - procedência'!H33</f>
        <v>0.78974358974358971</v>
      </c>
      <c r="F33" s="4">
        <f>'CV Rotina &lt;2A - procedência'!J33</f>
        <v>0.82051282051282048</v>
      </c>
      <c r="G33" s="4">
        <f>'CV Rotina &lt;2A - procedência'!L33</f>
        <v>0.98461538461538467</v>
      </c>
      <c r="H33" s="4">
        <f>'CV Rotina &lt;2A - procedência'!V33</f>
        <v>0.93333333333333335</v>
      </c>
      <c r="I33" s="4">
        <f>'CV Rotina &lt;2A - procedência'!P33</f>
        <v>0.90256410256410258</v>
      </c>
      <c r="J33" s="4">
        <f>'CV Rotina &lt;2A - procedência'!R33</f>
        <v>0.81025641025641026</v>
      </c>
      <c r="K33" s="4">
        <f>'CV Rotina &lt;2A - procedência'!T33</f>
        <v>0.99487179487179489</v>
      </c>
      <c r="L33" s="4">
        <f>'CV Rotina &lt;2A - procedência'!X33</f>
        <v>1.0461538461538462</v>
      </c>
      <c r="M33" s="2">
        <f t="shared" si="0"/>
        <v>1</v>
      </c>
      <c r="N33" s="2">
        <f t="shared" si="1"/>
        <v>3</v>
      </c>
      <c r="O33" s="2">
        <f t="shared" si="2"/>
        <v>4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0.63276836158192096</v>
      </c>
      <c r="D34" s="4">
        <f>'CV Rotina &lt;2A - procedência'!N34</f>
        <v>1.1751412429378532</v>
      </c>
      <c r="E34" s="4">
        <f>'CV Rotina &lt;2A - procedência'!H34</f>
        <v>0.98305084745762716</v>
      </c>
      <c r="F34" s="4">
        <f>'CV Rotina &lt;2A - procedência'!J34</f>
        <v>0.97175141242937857</v>
      </c>
      <c r="G34" s="4">
        <f>'CV Rotina &lt;2A - procedência'!L34</f>
        <v>1.1412429378531073</v>
      </c>
      <c r="H34" s="4">
        <f>'CV Rotina &lt;2A - procedência'!V34</f>
        <v>1.0960451977401129</v>
      </c>
      <c r="I34" s="4">
        <f>'CV Rotina &lt;2A - procedência'!P34</f>
        <v>1.1186440677966101</v>
      </c>
      <c r="J34" s="4">
        <f>'CV Rotina &lt;2A - procedência'!R34</f>
        <v>1.0734463276836159</v>
      </c>
      <c r="K34" s="4">
        <f>'CV Rotina &lt;2A - procedência'!T34</f>
        <v>1.1412429378531073</v>
      </c>
      <c r="L34" s="4">
        <f>'CV Rotina &lt;2A - procedência'!X34</f>
        <v>0.99435028248587576</v>
      </c>
      <c r="M34" s="2">
        <f t="shared" ref="M34:M65" si="4">COUNTIF(C34:D34,"&gt;=0,9")</f>
        <v>1</v>
      </c>
      <c r="N34" s="2">
        <f t="shared" ref="N34:N65" si="5">COUNTIFS(E34:L34,"&gt;=0,95")</f>
        <v>8</v>
      </c>
      <c r="O34" s="2">
        <f t="shared" si="2"/>
        <v>9</v>
      </c>
      <c r="P34" s="2">
        <f t="shared" si="3"/>
        <v>4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0.92364990689013038</v>
      </c>
      <c r="D35" s="4">
        <f>'CV Rotina &lt;2A - procedência'!N35</f>
        <v>1.0800744878957169</v>
      </c>
      <c r="E35" s="4">
        <f>'CV Rotina &lt;2A - procedência'!H35</f>
        <v>0.9906890130353817</v>
      </c>
      <c r="F35" s="4">
        <f>'CV Rotina &lt;2A - procedência'!J35</f>
        <v>0.96834264432029793</v>
      </c>
      <c r="G35" s="4">
        <f>'CV Rotina &lt;2A - procedência'!L35</f>
        <v>1.1322160148975791</v>
      </c>
      <c r="H35" s="4">
        <f>'CV Rotina &lt;2A - procedência'!V35</f>
        <v>0.95344506517690875</v>
      </c>
      <c r="I35" s="4">
        <f>'CV Rotina &lt;2A - procedência'!P35</f>
        <v>0.96089385474860334</v>
      </c>
      <c r="J35" s="4">
        <f>'CV Rotina &lt;2A - procedência'!R35</f>
        <v>1.0502793296089385</v>
      </c>
      <c r="K35" s="4">
        <f>'CV Rotina &lt;2A - procedência'!T35</f>
        <v>1.1322160148975791</v>
      </c>
      <c r="L35" s="4">
        <f>'CV Rotina &lt;2A - procedência'!X35</f>
        <v>1.0577281191806331</v>
      </c>
      <c r="M35" s="2">
        <f t="shared" si="4"/>
        <v>2</v>
      </c>
      <c r="N35" s="2">
        <f t="shared" si="5"/>
        <v>8</v>
      </c>
      <c r="O35" s="2">
        <f t="shared" si="2"/>
        <v>10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0.863849765258216</v>
      </c>
      <c r="D36" s="4">
        <f>'CV Rotina &lt;2A - procedência'!N36</f>
        <v>1.0422535211267605</v>
      </c>
      <c r="E36" s="4">
        <f>'CV Rotina &lt;2A - procedência'!H36</f>
        <v>1.0704225352112675</v>
      </c>
      <c r="F36" s="4">
        <f>'CV Rotina &lt;2A - procedência'!J36</f>
        <v>1.0704225352112675</v>
      </c>
      <c r="G36" s="4">
        <f>'CV Rotina &lt;2A - procedência'!L36</f>
        <v>1.0328638497652582</v>
      </c>
      <c r="H36" s="4">
        <f>'CV Rotina &lt;2A - procedência'!V36</f>
        <v>1.0892018779342723</v>
      </c>
      <c r="I36" s="4">
        <f>'CV Rotina &lt;2A - procedência'!P36</f>
        <v>1.0610328638497653</v>
      </c>
      <c r="J36" s="4">
        <f>'CV Rotina &lt;2A - procedência'!R36</f>
        <v>0.99530516431924887</v>
      </c>
      <c r="K36" s="4">
        <f>'CV Rotina &lt;2A - procedência'!T36</f>
        <v>0.95774647887323938</v>
      </c>
      <c r="L36" s="4">
        <f>'CV Rotina &lt;2A - procedência'!X36</f>
        <v>0.94835680751173712</v>
      </c>
      <c r="M36" s="2">
        <f t="shared" si="4"/>
        <v>1</v>
      </c>
      <c r="N36" s="2">
        <f t="shared" si="5"/>
        <v>7</v>
      </c>
      <c r="O36" s="2">
        <f t="shared" si="2"/>
        <v>8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0.5467625899280576</v>
      </c>
      <c r="D37" s="4">
        <f>'CV Rotina &lt;2A - procedência'!N37</f>
        <v>0.85611510791366907</v>
      </c>
      <c r="E37" s="4">
        <f>'CV Rotina &lt;2A - procedência'!H37</f>
        <v>0.83693045563549162</v>
      </c>
      <c r="F37" s="4">
        <f>'CV Rotina &lt;2A - procedência'!J37</f>
        <v>0.79376498800959228</v>
      </c>
      <c r="G37" s="4">
        <f>'CV Rotina &lt;2A - procedência'!L37</f>
        <v>0.86810551558753002</v>
      </c>
      <c r="H37" s="4">
        <f>'CV Rotina &lt;2A - procedência'!V37</f>
        <v>0.80335731414868106</v>
      </c>
      <c r="I37" s="4">
        <f>'CV Rotina &lt;2A - procedência'!P37</f>
        <v>0.80095923261390889</v>
      </c>
      <c r="J37" s="4">
        <f>'CV Rotina &lt;2A - procedência'!R37</f>
        <v>0.63549160671462834</v>
      </c>
      <c r="K37" s="4">
        <f>'CV Rotina &lt;2A - procedência'!T37</f>
        <v>0.73141486810551559</v>
      </c>
      <c r="L37" s="4">
        <f>'CV Rotina &lt;2A - procedência'!X37</f>
        <v>0.63309352517985606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1.0256410256410255</v>
      </c>
      <c r="D38" s="4">
        <f>'CV Rotina &lt;2A - procedência'!N38</f>
        <v>1.2051282051282051</v>
      </c>
      <c r="E38" s="4">
        <f>'CV Rotina &lt;2A - procedência'!H38</f>
        <v>1.0128205128205128</v>
      </c>
      <c r="F38" s="4">
        <f>'CV Rotina &lt;2A - procedência'!J38</f>
        <v>1.0128205128205128</v>
      </c>
      <c r="G38" s="4">
        <f>'CV Rotina &lt;2A - procedência'!L38</f>
        <v>1.141025641025641</v>
      </c>
      <c r="H38" s="4">
        <f>'CV Rotina &lt;2A - procedência'!V38</f>
        <v>1.1538461538461537</v>
      </c>
      <c r="I38" s="4">
        <f>'CV Rotina &lt;2A - procedência'!P38</f>
        <v>1.0256410256410255</v>
      </c>
      <c r="J38" s="4">
        <f>'CV Rotina &lt;2A - procedência'!R38</f>
        <v>1</v>
      </c>
      <c r="K38" s="4">
        <f>'CV Rotina &lt;2A - procedência'!T38</f>
        <v>1.0641025641025641</v>
      </c>
      <c r="L38" s="4">
        <f>'CV Rotina &lt;2A - procedência'!X38</f>
        <v>1.0256410256410255</v>
      </c>
      <c r="M38" s="2">
        <f t="shared" si="4"/>
        <v>2</v>
      </c>
      <c r="N38" s="2">
        <f t="shared" si="5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0.8490284005979073</v>
      </c>
      <c r="D39" s="4">
        <f>'CV Rotina &lt;2A - procedência'!N39</f>
        <v>0.87892376681614348</v>
      </c>
      <c r="E39" s="4">
        <f>'CV Rotina &lt;2A - procedência'!H39</f>
        <v>0.84304932735426008</v>
      </c>
      <c r="F39" s="4">
        <f>'CV Rotina &lt;2A - procedência'!J39</f>
        <v>0.84603886397608374</v>
      </c>
      <c r="G39" s="4">
        <f>'CV Rotina &lt;2A - procedência'!L39</f>
        <v>0.89686098654708524</v>
      </c>
      <c r="H39" s="4">
        <f>'CV Rotina &lt;2A - procedência'!V39</f>
        <v>0.80119581464872947</v>
      </c>
      <c r="I39" s="4">
        <f>'CV Rotina &lt;2A - procedência'!P39</f>
        <v>0.89387144992526157</v>
      </c>
      <c r="J39" s="4">
        <f>'CV Rotina &lt;2A - procedência'!R39</f>
        <v>0.71748878923766812</v>
      </c>
      <c r="K39" s="4">
        <f>'CV Rotina &lt;2A - procedência'!T39</f>
        <v>0.86397608370702539</v>
      </c>
      <c r="L39" s="4">
        <f>'CV Rotina &lt;2A - procedência'!X39</f>
        <v>0.82810164424514199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0.81465201465201464</v>
      </c>
      <c r="D40" s="4">
        <f>'CV Rotina &lt;2A - procedência'!N40</f>
        <v>1.0197802197802197</v>
      </c>
      <c r="E40" s="4">
        <f>'CV Rotina &lt;2A - procedência'!H40</f>
        <v>0.94358974358974357</v>
      </c>
      <c r="F40" s="4">
        <f>'CV Rotina &lt;2A - procedência'!J40</f>
        <v>0.95238095238095233</v>
      </c>
      <c r="G40" s="4">
        <f>'CV Rotina &lt;2A - procedência'!L40</f>
        <v>1.0402930402930404</v>
      </c>
      <c r="H40" s="4">
        <f>'CV Rotina &lt;2A - procedência'!V40</f>
        <v>1.136996336996337</v>
      </c>
      <c r="I40" s="4">
        <f>'CV Rotina &lt;2A - procedência'!P40</f>
        <v>0.95824175824175828</v>
      </c>
      <c r="J40" s="4">
        <f>'CV Rotina &lt;2A - procedência'!R40</f>
        <v>0.83809523809523812</v>
      </c>
      <c r="K40" s="4">
        <f>'CV Rotina &lt;2A - procedência'!T40</f>
        <v>1.054945054945055</v>
      </c>
      <c r="L40" s="4">
        <f>'CV Rotina &lt;2A - procedência'!X40</f>
        <v>0.95824175824175828</v>
      </c>
      <c r="M40" s="2">
        <f t="shared" si="4"/>
        <v>1</v>
      </c>
      <c r="N40" s="2">
        <f t="shared" si="5"/>
        <v>6</v>
      </c>
      <c r="O40" s="2">
        <f t="shared" si="2"/>
        <v>7</v>
      </c>
      <c r="P40" s="2">
        <f t="shared" si="3"/>
        <v>3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0.33777777777777779</v>
      </c>
      <c r="D41" s="4">
        <f>'CV Rotina &lt;2A - procedência'!N41</f>
        <v>1.04</v>
      </c>
      <c r="E41" s="4">
        <f>'CV Rotina &lt;2A - procedência'!H41</f>
        <v>1.0044444444444445</v>
      </c>
      <c r="F41" s="4">
        <f>'CV Rotina &lt;2A - procedência'!J41</f>
        <v>1.0222222222222221</v>
      </c>
      <c r="G41" s="4">
        <f>'CV Rotina &lt;2A - procedência'!L41</f>
        <v>1.1022222222222222</v>
      </c>
      <c r="H41" s="4">
        <f>'CV Rotina &lt;2A - procedência'!V41</f>
        <v>0.98666666666666669</v>
      </c>
      <c r="I41" s="4">
        <f>'CV Rotina &lt;2A - procedência'!P41</f>
        <v>1.0577777777777777</v>
      </c>
      <c r="J41" s="4">
        <f>'CV Rotina &lt;2A - procedência'!R41</f>
        <v>0.83555555555555561</v>
      </c>
      <c r="K41" s="4">
        <f>'CV Rotina &lt;2A - procedência'!T41</f>
        <v>1.0044444444444445</v>
      </c>
      <c r="L41" s="4">
        <f>'CV Rotina &lt;2A - procedência'!X41</f>
        <v>0.90666666666666662</v>
      </c>
      <c r="M41" s="2">
        <f t="shared" si="4"/>
        <v>1</v>
      </c>
      <c r="N41" s="2">
        <f t="shared" si="5"/>
        <v>6</v>
      </c>
      <c r="O41" s="2">
        <f t="shared" si="2"/>
        <v>7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0.94166666666666665</v>
      </c>
      <c r="D42" s="4">
        <f>'CV Rotina &lt;2A - procedência'!N42</f>
        <v>0.9916666666666667</v>
      </c>
      <c r="E42" s="4">
        <f>'CV Rotina &lt;2A - procedência'!H42</f>
        <v>0.93333333333333335</v>
      </c>
      <c r="F42" s="4">
        <f>'CV Rotina &lt;2A - procedência'!J42</f>
        <v>0.91666666666666663</v>
      </c>
      <c r="G42" s="4">
        <f>'CV Rotina &lt;2A - procedência'!L42</f>
        <v>1.0083333333333333</v>
      </c>
      <c r="H42" s="4">
        <f>'CV Rotina &lt;2A - procedência'!V42</f>
        <v>0.92500000000000004</v>
      </c>
      <c r="I42" s="4">
        <f>'CV Rotina &lt;2A - procedência'!P42</f>
        <v>0.96666666666666667</v>
      </c>
      <c r="J42" s="4">
        <f>'CV Rotina &lt;2A - procedência'!R42</f>
        <v>0.85</v>
      </c>
      <c r="K42" s="4">
        <f>'CV Rotina &lt;2A - procedência'!T42</f>
        <v>0.93333333333333335</v>
      </c>
      <c r="L42" s="4">
        <f>'CV Rotina &lt;2A - procedência'!X42</f>
        <v>0.92500000000000004</v>
      </c>
      <c r="M42" s="2">
        <f t="shared" si="4"/>
        <v>2</v>
      </c>
      <c r="N42" s="2">
        <f t="shared" si="5"/>
        <v>2</v>
      </c>
      <c r="O42" s="2">
        <f t="shared" si="2"/>
        <v>4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1.1944444444444444</v>
      </c>
      <c r="D43" s="4">
        <f>'CV Rotina &lt;2A - procedência'!N43</f>
        <v>1.375</v>
      </c>
      <c r="E43" s="4">
        <f>'CV Rotina &lt;2A - procedência'!H43</f>
        <v>1.1944444444444444</v>
      </c>
      <c r="F43" s="4">
        <f>'CV Rotina &lt;2A - procedência'!J43</f>
        <v>1.1805555555555556</v>
      </c>
      <c r="G43" s="4">
        <f>'CV Rotina &lt;2A - procedência'!L43</f>
        <v>1.375</v>
      </c>
      <c r="H43" s="4">
        <f>'CV Rotina &lt;2A - procedência'!V43</f>
        <v>1.0416666666666667</v>
      </c>
      <c r="I43" s="4">
        <f>'CV Rotina &lt;2A - procedência'!P43</f>
        <v>1.2083333333333333</v>
      </c>
      <c r="J43" s="4">
        <f>'CV Rotina &lt;2A - procedência'!R43</f>
        <v>1.0138888888888888</v>
      </c>
      <c r="K43" s="4">
        <f>'CV Rotina &lt;2A - procedência'!T43</f>
        <v>0.94444444444444442</v>
      </c>
      <c r="L43" s="4">
        <f>'CV Rotina &lt;2A - procedência'!X43</f>
        <v>0.97222222222222221</v>
      </c>
      <c r="M43" s="2">
        <f t="shared" si="4"/>
        <v>2</v>
      </c>
      <c r="N43" s="2">
        <f t="shared" si="5"/>
        <v>7</v>
      </c>
      <c r="O43" s="2">
        <f t="shared" si="2"/>
        <v>9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1.3226135783563042</v>
      </c>
      <c r="D44" s="4">
        <f>'CV Rotina &lt;2A - procedência'!N44</f>
        <v>0.83154670750382853</v>
      </c>
      <c r="E44" s="4">
        <f>'CV Rotina &lt;2A - procedência'!H44</f>
        <v>0.78917815211842779</v>
      </c>
      <c r="F44" s="4">
        <f>'CV Rotina &lt;2A - procedência'!J44</f>
        <v>0.7830525778458397</v>
      </c>
      <c r="G44" s="4">
        <f>'CV Rotina &lt;2A - procedência'!L44</f>
        <v>0.83665135273098523</v>
      </c>
      <c r="H44" s="4">
        <f>'CV Rotina &lt;2A - procedência'!V44</f>
        <v>0.8958652373660031</v>
      </c>
      <c r="I44" s="4">
        <f>'CV Rotina &lt;2A - procedência'!P44</f>
        <v>0.81163859111791725</v>
      </c>
      <c r="J44" s="4">
        <f>'CV Rotina &lt;2A - procedência'!R44</f>
        <v>0.72690148034711588</v>
      </c>
      <c r="K44" s="4">
        <f>'CV Rotina &lt;2A - procedência'!T44</f>
        <v>0.85911179173047469</v>
      </c>
      <c r="L44" s="4">
        <f>'CV Rotina &lt;2A - procedência'!X44</f>
        <v>0.81929555895865236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0.50574712643678166</v>
      </c>
      <c r="D45" s="4">
        <f>'CV Rotina &lt;2A - procedência'!N45</f>
        <v>1.0191570881226053</v>
      </c>
      <c r="E45" s="4">
        <f>'CV Rotina &lt;2A - procedência'!H45</f>
        <v>0.89655172413793105</v>
      </c>
      <c r="F45" s="4">
        <f>'CV Rotina &lt;2A - procedência'!J45</f>
        <v>0.89655172413793105</v>
      </c>
      <c r="G45" s="4">
        <f>'CV Rotina &lt;2A - procedência'!L45</f>
        <v>1.0421455938697317</v>
      </c>
      <c r="H45" s="4">
        <f>'CV Rotina &lt;2A - procedência'!V45</f>
        <v>0.8045977011494253</v>
      </c>
      <c r="I45" s="4">
        <f>'CV Rotina &lt;2A - procedência'!P45</f>
        <v>0.92720306513409967</v>
      </c>
      <c r="J45" s="4">
        <f>'CV Rotina &lt;2A - procedência'!R45</f>
        <v>0.74329501915708818</v>
      </c>
      <c r="K45" s="4">
        <f>'CV Rotina &lt;2A - procedência'!T45</f>
        <v>0.75862068965517238</v>
      </c>
      <c r="L45" s="4">
        <f>'CV Rotina &lt;2A - procedência'!X45</f>
        <v>0.75862068965517238</v>
      </c>
      <c r="M45" s="2">
        <f t="shared" si="4"/>
        <v>1</v>
      </c>
      <c r="N45" s="2">
        <f t="shared" si="5"/>
        <v>1</v>
      </c>
      <c r="O45" s="2">
        <f t="shared" si="2"/>
        <v>2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0.68769325912183055</v>
      </c>
      <c r="D46" s="4">
        <f>'CV Rotina &lt;2A - procedência'!N46</f>
        <v>1.0166975881261595</v>
      </c>
      <c r="E46" s="4">
        <f>'CV Rotina &lt;2A - procedência'!H46</f>
        <v>0.9573283858998145</v>
      </c>
      <c r="F46" s="4">
        <f>'CV Rotina &lt;2A - procedência'!J46</f>
        <v>0.9573283858998145</v>
      </c>
      <c r="G46" s="4">
        <f>'CV Rotina &lt;2A - procedência'!L46</f>
        <v>1.0315398886827458</v>
      </c>
      <c r="H46" s="4">
        <f>'CV Rotina &lt;2A - procedência'!V46</f>
        <v>0.97959183673469385</v>
      </c>
      <c r="I46" s="4">
        <f>'CV Rotina &lt;2A - procedência'!P46</f>
        <v>0.93259121830550407</v>
      </c>
      <c r="J46" s="4">
        <f>'CV Rotina &lt;2A - procedência'!R46</f>
        <v>0.75943104514533089</v>
      </c>
      <c r="K46" s="4">
        <f>'CV Rotina &lt;2A - procedência'!T46</f>
        <v>0.95980210265924548</v>
      </c>
      <c r="L46" s="4">
        <f>'CV Rotina &lt;2A - procedência'!X46</f>
        <v>0.88311688311688308</v>
      </c>
      <c r="M46" s="2">
        <f t="shared" si="4"/>
        <v>1</v>
      </c>
      <c r="N46" s="2">
        <f t="shared" si="5"/>
        <v>5</v>
      </c>
      <c r="O46" s="2">
        <f t="shared" si="2"/>
        <v>6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0.26238286479250333</v>
      </c>
      <c r="D47" s="4">
        <f>'CV Rotina &lt;2A - procedência'!N47</f>
        <v>0.86746987951807231</v>
      </c>
      <c r="E47" s="4">
        <f>'CV Rotina &lt;2A - procedência'!H47</f>
        <v>0.83534136546184734</v>
      </c>
      <c r="F47" s="4">
        <f>'CV Rotina &lt;2A - procedência'!J47</f>
        <v>0.82998661311914324</v>
      </c>
      <c r="G47" s="4">
        <f>'CV Rotina &lt;2A - procedência'!L47</f>
        <v>0.88888888888888884</v>
      </c>
      <c r="H47" s="4">
        <f>'CV Rotina &lt;2A - procedência'!V47</f>
        <v>0.97991967871485941</v>
      </c>
      <c r="I47" s="4">
        <f>'CV Rotina &lt;2A - procedência'!P47</f>
        <v>0.87282463186077641</v>
      </c>
      <c r="J47" s="4">
        <f>'CV Rotina &lt;2A - procedência'!R47</f>
        <v>0.64792503346720209</v>
      </c>
      <c r="K47" s="4">
        <f>'CV Rotina &lt;2A - procedência'!T47</f>
        <v>1.0334672021419009</v>
      </c>
      <c r="L47" s="4">
        <f>'CV Rotina &lt;2A - procedência'!X47</f>
        <v>0.89424364123159306</v>
      </c>
      <c r="M47" s="2">
        <f t="shared" si="4"/>
        <v>0</v>
      </c>
      <c r="N47" s="2">
        <f t="shared" si="5"/>
        <v>2</v>
      </c>
      <c r="O47" s="2">
        <f t="shared" si="2"/>
        <v>2</v>
      </c>
      <c r="P47" s="2">
        <f t="shared" si="3"/>
        <v>1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0.48401826484018262</v>
      </c>
      <c r="D48" s="4">
        <f>'CV Rotina &lt;2A - procedência'!N48</f>
        <v>0.88584474885844744</v>
      </c>
      <c r="E48" s="4">
        <f>'CV Rotina &lt;2A - procedência'!H48</f>
        <v>0.81278538812785384</v>
      </c>
      <c r="F48" s="4">
        <f>'CV Rotina &lt;2A - procedência'!J48</f>
        <v>0.81278538812785384</v>
      </c>
      <c r="G48" s="4">
        <f>'CV Rotina &lt;2A - procedência'!L48</f>
        <v>0.87671232876712324</v>
      </c>
      <c r="H48" s="4">
        <f>'CV Rotina &lt;2A - procedência'!V48</f>
        <v>0.94977168949771684</v>
      </c>
      <c r="I48" s="4">
        <f>'CV Rotina &lt;2A - procedência'!P48</f>
        <v>0.72146118721461183</v>
      </c>
      <c r="J48" s="4">
        <f>'CV Rotina &lt;2A - procedência'!R48</f>
        <v>0.97716894977168944</v>
      </c>
      <c r="K48" s="4">
        <f>'CV Rotina &lt;2A - procedência'!T48</f>
        <v>1.1050228310502284</v>
      </c>
      <c r="L48" s="4">
        <f>'CV Rotina &lt;2A - procedência'!X48</f>
        <v>1.095890410958904</v>
      </c>
      <c r="M48" s="2">
        <f t="shared" si="4"/>
        <v>0</v>
      </c>
      <c r="N48" s="2">
        <f t="shared" si="5"/>
        <v>3</v>
      </c>
      <c r="O48" s="2">
        <f t="shared" si="2"/>
        <v>3</v>
      </c>
      <c r="P48" s="2">
        <f t="shared" si="3"/>
        <v>0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0.31704668838219324</v>
      </c>
      <c r="D49" s="4">
        <f>'CV Rotina &lt;2A - procedência'!N49</f>
        <v>0.6818675352877307</v>
      </c>
      <c r="E49" s="4">
        <f>'CV Rotina &lt;2A - procedência'!H49</f>
        <v>0.70358306188925079</v>
      </c>
      <c r="F49" s="4">
        <f>'CV Rotina &lt;2A - procedência'!J49</f>
        <v>0.71226927252985883</v>
      </c>
      <c r="G49" s="4">
        <f>'CV Rotina &lt;2A - procedência'!L49</f>
        <v>0.71226927252985883</v>
      </c>
      <c r="H49" s="4">
        <f>'CV Rotina &lt;2A - procedência'!V49</f>
        <v>0.82084690553745931</v>
      </c>
      <c r="I49" s="4">
        <f>'CV Rotina &lt;2A - procedência'!P49</f>
        <v>0.65580890336590658</v>
      </c>
      <c r="J49" s="4">
        <f>'CV Rotina &lt;2A - procedência'!R49</f>
        <v>0.70792616720955481</v>
      </c>
      <c r="K49" s="4">
        <f>'CV Rotina &lt;2A - procedência'!T49</f>
        <v>0.8165038002171553</v>
      </c>
      <c r="L49" s="4">
        <f>'CV Rotina &lt;2A - procedência'!X49</f>
        <v>0.7947882736156352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0.55118110236220474</v>
      </c>
      <c r="D50" s="4">
        <f>'CV Rotina &lt;2A - procedência'!N50</f>
        <v>1.0183727034120735</v>
      </c>
      <c r="E50" s="4">
        <f>'CV Rotina &lt;2A - procedência'!H50</f>
        <v>1.0183727034120735</v>
      </c>
      <c r="F50" s="4">
        <f>'CV Rotina &lt;2A - procedência'!J50</f>
        <v>1.0131233595800524</v>
      </c>
      <c r="G50" s="4">
        <f>'CV Rotina &lt;2A - procedência'!L50</f>
        <v>1.0183727034120735</v>
      </c>
      <c r="H50" s="4">
        <f>'CV Rotina &lt;2A - procedência'!V50</f>
        <v>1.0551181102362204</v>
      </c>
      <c r="I50" s="4">
        <f>'CV Rotina &lt;2A - procedência'!P50</f>
        <v>0.95538057742782156</v>
      </c>
      <c r="J50" s="4">
        <f>'CV Rotina &lt;2A - procedência'!R50</f>
        <v>1.0288713910761156</v>
      </c>
      <c r="K50" s="4">
        <f>'CV Rotina &lt;2A - procedência'!T50</f>
        <v>1.0708661417322836</v>
      </c>
      <c r="L50" s="4">
        <f>'CV Rotina &lt;2A - procedência'!X50</f>
        <v>1.0446194225721785</v>
      </c>
      <c r="M50" s="2">
        <f t="shared" si="4"/>
        <v>1</v>
      </c>
      <c r="N50" s="2">
        <f t="shared" si="5"/>
        <v>8</v>
      </c>
      <c r="O50" s="2">
        <f t="shared" si="2"/>
        <v>9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4.5977011494252873E-2</v>
      </c>
      <c r="D51" s="4">
        <f>'CV Rotina &lt;2A - procedência'!N51</f>
        <v>0.70498084291187735</v>
      </c>
      <c r="E51" s="4">
        <f>'CV Rotina &lt;2A - procedência'!H51</f>
        <v>0.6130268199233716</v>
      </c>
      <c r="F51" s="4">
        <f>'CV Rotina &lt;2A - procedência'!J51</f>
        <v>0.62835249042145591</v>
      </c>
      <c r="G51" s="4">
        <f>'CV Rotina &lt;2A - procedência'!L51</f>
        <v>0.72030651340996166</v>
      </c>
      <c r="H51" s="4">
        <f>'CV Rotina &lt;2A - procedência'!V51</f>
        <v>0.90421455938697315</v>
      </c>
      <c r="I51" s="4">
        <f>'CV Rotina &lt;2A - procedência'!P51</f>
        <v>0.68965517241379315</v>
      </c>
      <c r="J51" s="4">
        <f>'CV Rotina &lt;2A - procedência'!R51</f>
        <v>0.68965517241379315</v>
      </c>
      <c r="K51" s="4">
        <f>'CV Rotina &lt;2A - procedência'!T51</f>
        <v>0.96551724137931039</v>
      </c>
      <c r="L51" s="4">
        <f>'CV Rotina &lt;2A - procedência'!X51</f>
        <v>0.99616858237547889</v>
      </c>
      <c r="M51" s="2">
        <f t="shared" si="4"/>
        <v>0</v>
      </c>
      <c r="N51" s="2">
        <f t="shared" si="5"/>
        <v>2</v>
      </c>
      <c r="O51" s="2">
        <f t="shared" si="2"/>
        <v>2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0.95833333333333337</v>
      </c>
      <c r="D52" s="4">
        <f>'CV Rotina &lt;2A - procedência'!N52</f>
        <v>1.2291666666666667</v>
      </c>
      <c r="E52" s="4">
        <f>'CV Rotina &lt;2A - procedência'!H52</f>
        <v>1.125</v>
      </c>
      <c r="F52" s="4">
        <f>'CV Rotina &lt;2A - procedência'!J52</f>
        <v>1.1180555555555556</v>
      </c>
      <c r="G52" s="4">
        <f>'CV Rotina &lt;2A - procedência'!L52</f>
        <v>1.25</v>
      </c>
      <c r="H52" s="4">
        <f>'CV Rotina &lt;2A - procedência'!V52</f>
        <v>1.1458333333333333</v>
      </c>
      <c r="I52" s="4">
        <f>'CV Rotina &lt;2A - procedência'!P52</f>
        <v>1.1666666666666667</v>
      </c>
      <c r="J52" s="4">
        <f>'CV Rotina &lt;2A - procedência'!R52</f>
        <v>1.0555555555555556</v>
      </c>
      <c r="K52" s="4">
        <f>'CV Rotina &lt;2A - procedência'!T52</f>
        <v>1.125</v>
      </c>
      <c r="L52" s="4">
        <f>'CV Rotina &lt;2A - procedência'!X52</f>
        <v>1.1458333333333333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0.32958801498127338</v>
      </c>
      <c r="D53" s="4">
        <f>'CV Rotina &lt;2A - procedência'!N53</f>
        <v>0.7415730337078652</v>
      </c>
      <c r="E53" s="4">
        <f>'CV Rotina &lt;2A - procedência'!H53</f>
        <v>0.83895131086142327</v>
      </c>
      <c r="F53" s="4">
        <f>'CV Rotina &lt;2A - procedência'!J53</f>
        <v>0.8314606741573034</v>
      </c>
      <c r="G53" s="4">
        <f>'CV Rotina &lt;2A - procedência'!L53</f>
        <v>0.74906367041198507</v>
      </c>
      <c r="H53" s="4">
        <f>'CV Rotina &lt;2A - procedência'!V53</f>
        <v>1.0337078651685394</v>
      </c>
      <c r="I53" s="4">
        <f>'CV Rotina &lt;2A - procedência'!P53</f>
        <v>0.74906367041198507</v>
      </c>
      <c r="J53" s="4">
        <f>'CV Rotina &lt;2A - procedência'!R53</f>
        <v>0.8539325842696629</v>
      </c>
      <c r="K53" s="4">
        <f>'CV Rotina &lt;2A - procedência'!T53</f>
        <v>1.1535580524344569</v>
      </c>
      <c r="L53" s="4">
        <f>'CV Rotina &lt;2A - procedência'!X53</f>
        <v>1.1610486891385767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0.694147582697201</v>
      </c>
      <c r="D54" s="4">
        <f>'CV Rotina &lt;2A - procedência'!N54</f>
        <v>0.95063613231552158</v>
      </c>
      <c r="E54" s="4">
        <f>'CV Rotina &lt;2A - procedência'!H54</f>
        <v>0.91195928753180666</v>
      </c>
      <c r="F54" s="4">
        <f>'CV Rotina &lt;2A - procedência'!J54</f>
        <v>0.89770992366412217</v>
      </c>
      <c r="G54" s="4">
        <f>'CV Rotina &lt;2A - procedência'!L54</f>
        <v>0.95063613231552158</v>
      </c>
      <c r="H54" s="4">
        <f>'CV Rotina &lt;2A - procedência'!V54</f>
        <v>0.98727735368956748</v>
      </c>
      <c r="I54" s="4">
        <f>'CV Rotina &lt;2A - procedência'!P54</f>
        <v>0.96284987277353684</v>
      </c>
      <c r="J54" s="4">
        <f>'CV Rotina &lt;2A - procedência'!R54</f>
        <v>0.87328244274809164</v>
      </c>
      <c r="K54" s="4">
        <f>'CV Rotina &lt;2A - procedência'!T54</f>
        <v>0.98117048346055979</v>
      </c>
      <c r="L54" s="4">
        <f>'CV Rotina &lt;2A - procedência'!X54</f>
        <v>0.99949109414758275</v>
      </c>
      <c r="M54" s="2">
        <f t="shared" si="4"/>
        <v>1</v>
      </c>
      <c r="N54" s="2">
        <f t="shared" si="5"/>
        <v>5</v>
      </c>
      <c r="O54" s="2">
        <f t="shared" si="2"/>
        <v>6</v>
      </c>
      <c r="P54" s="2">
        <f t="shared" si="3"/>
        <v>2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0.45629629629629631</v>
      </c>
      <c r="D55" s="4">
        <f>'CV Rotina &lt;2A - procedência'!N55</f>
        <v>0.93629629629629629</v>
      </c>
      <c r="E55" s="4">
        <f>'CV Rotina &lt;2A - procedência'!H55</f>
        <v>0.97777777777777775</v>
      </c>
      <c r="F55" s="4">
        <f>'CV Rotina &lt;2A - procedência'!J55</f>
        <v>0.97185185185185186</v>
      </c>
      <c r="G55" s="4">
        <f>'CV Rotina &lt;2A - procedência'!L55</f>
        <v>0.95407407407407407</v>
      </c>
      <c r="H55" s="4">
        <f>'CV Rotina &lt;2A - procedência'!V55</f>
        <v>0.94222222222222218</v>
      </c>
      <c r="I55" s="4">
        <f>'CV Rotina &lt;2A - procedência'!P55</f>
        <v>0.95407407407407407</v>
      </c>
      <c r="J55" s="4">
        <f>'CV Rotina &lt;2A - procedência'!R55</f>
        <v>0.97185185185185186</v>
      </c>
      <c r="K55" s="4">
        <f>'CV Rotina &lt;2A - procedência'!T55</f>
        <v>0.8414814814814815</v>
      </c>
      <c r="L55" s="4">
        <f>'CV Rotina &lt;2A - procedência'!X55</f>
        <v>0.87111111111111106</v>
      </c>
      <c r="M55" s="2">
        <f t="shared" si="4"/>
        <v>1</v>
      </c>
      <c r="N55" s="2">
        <f t="shared" si="5"/>
        <v>5</v>
      </c>
      <c r="O55" s="2">
        <f t="shared" si="2"/>
        <v>6</v>
      </c>
      <c r="P55" s="2">
        <f t="shared" si="3"/>
        <v>3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0.16877637130801687</v>
      </c>
      <c r="D56" s="4">
        <f>'CV Rotina &lt;2A - procedência'!N56</f>
        <v>0.92151898734177218</v>
      </c>
      <c r="E56" s="4">
        <f>'CV Rotina &lt;2A - procedência'!H56</f>
        <v>0.81350210970464132</v>
      </c>
      <c r="F56" s="4">
        <f>'CV Rotina &lt;2A - procedência'!J56</f>
        <v>0.810126582278481</v>
      </c>
      <c r="G56" s="4">
        <f>'CV Rotina &lt;2A - procedência'!L56</f>
        <v>0.95527426160337547</v>
      </c>
      <c r="H56" s="4">
        <f>'CV Rotina &lt;2A - procedência'!V56</f>
        <v>0.83713080168776366</v>
      </c>
      <c r="I56" s="4">
        <f>'CV Rotina &lt;2A - procedência'!P56</f>
        <v>0.84050632911392409</v>
      </c>
      <c r="J56" s="4">
        <f>'CV Rotina &lt;2A - procedência'!R56</f>
        <v>0.6953586497890295</v>
      </c>
      <c r="K56" s="4">
        <f>'CV Rotina &lt;2A - procedência'!T56</f>
        <v>0.91476793248945143</v>
      </c>
      <c r="L56" s="4">
        <f>'CV Rotina &lt;2A - procedência'!X56</f>
        <v>0.84388185654008441</v>
      </c>
      <c r="M56" s="2">
        <f t="shared" si="4"/>
        <v>1</v>
      </c>
      <c r="N56" s="2">
        <f t="shared" si="5"/>
        <v>1</v>
      </c>
      <c r="O56" s="2">
        <f t="shared" si="2"/>
        <v>2</v>
      </c>
      <c r="P56" s="2">
        <f t="shared" si="3"/>
        <v>1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0.18937198067632852</v>
      </c>
      <c r="D57" s="4">
        <f>'CV Rotina &lt;2A - procedência'!N57</f>
        <v>0.7961352657004831</v>
      </c>
      <c r="E57" s="4">
        <f>'CV Rotina &lt;2A - procedência'!H57</f>
        <v>0.73816425120772944</v>
      </c>
      <c r="F57" s="4">
        <f>'CV Rotina &lt;2A - procedência'!J57</f>
        <v>0.72270531400966187</v>
      </c>
      <c r="G57" s="4">
        <f>'CV Rotina &lt;2A - procedência'!L57</f>
        <v>0.84251207729468602</v>
      </c>
      <c r="H57" s="4">
        <f>'CV Rotina &lt;2A - procedência'!V57</f>
        <v>0.90434782608695652</v>
      </c>
      <c r="I57" s="4">
        <f>'CV Rotina &lt;2A - procedência'!P57</f>
        <v>0.72270531400966187</v>
      </c>
      <c r="J57" s="4">
        <f>'CV Rotina &lt;2A - procedência'!R57</f>
        <v>0.72270531400966187</v>
      </c>
      <c r="K57" s="4">
        <f>'CV Rotina &lt;2A - procedência'!T57</f>
        <v>0.91594202898550725</v>
      </c>
      <c r="L57" s="4">
        <f>'CV Rotina &lt;2A - procedência'!X57</f>
        <v>0.8231884057971014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0.5641025641025641</v>
      </c>
      <c r="D58" s="4">
        <f>'CV Rotina &lt;2A - procedência'!N58</f>
        <v>0.83333333333333337</v>
      </c>
      <c r="E58" s="4">
        <f>'CV Rotina &lt;2A - procedência'!H58</f>
        <v>0.90598290598290598</v>
      </c>
      <c r="F58" s="4">
        <f>'CV Rotina &lt;2A - procedência'!J58</f>
        <v>0.89743589743589747</v>
      </c>
      <c r="G58" s="4">
        <f>'CV Rotina &lt;2A - procedência'!L58</f>
        <v>0.87179487179487181</v>
      </c>
      <c r="H58" s="4">
        <f>'CV Rotina &lt;2A - procedência'!V58</f>
        <v>0.94017094017094016</v>
      </c>
      <c r="I58" s="4">
        <f>'CV Rotina &lt;2A - procedência'!P58</f>
        <v>0.84615384615384615</v>
      </c>
      <c r="J58" s="4">
        <f>'CV Rotina &lt;2A - procedência'!R58</f>
        <v>0.82051282051282048</v>
      </c>
      <c r="K58" s="4">
        <f>'CV Rotina &lt;2A - procedência'!T58</f>
        <v>0.90598290598290598</v>
      </c>
      <c r="L58" s="4">
        <f>'CV Rotina &lt;2A - procedência'!X58</f>
        <v>0.7649572649572649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4.3010752688172046E-2</v>
      </c>
      <c r="D59" s="4">
        <f>'CV Rotina &lt;2A - procedência'!N59</f>
        <v>1.0609318996415771</v>
      </c>
      <c r="E59" s="4">
        <f>'CV Rotina &lt;2A - procedência'!H59</f>
        <v>1.032258064516129</v>
      </c>
      <c r="F59" s="4">
        <f>'CV Rotina &lt;2A - procedência'!J59</f>
        <v>1.0179211469534051</v>
      </c>
      <c r="G59" s="4">
        <f>'CV Rotina &lt;2A - procedência'!L59</f>
        <v>1.0465949820788532</v>
      </c>
      <c r="H59" s="4">
        <f>'CV Rotina &lt;2A - procedência'!V59</f>
        <v>1.0035842293906809</v>
      </c>
      <c r="I59" s="4">
        <f>'CV Rotina &lt;2A - procedência'!P59</f>
        <v>1.0179211469534051</v>
      </c>
      <c r="J59" s="4">
        <f>'CV Rotina &lt;2A - procedência'!R59</f>
        <v>0.87455197132616491</v>
      </c>
      <c r="K59" s="4">
        <f>'CV Rotina &lt;2A - procedência'!T59</f>
        <v>1.032258064516129</v>
      </c>
      <c r="L59" s="4">
        <f>'CV Rotina &lt;2A - procedência'!X59</f>
        <v>1.0465949820788532</v>
      </c>
      <c r="M59" s="2">
        <f t="shared" si="4"/>
        <v>1</v>
      </c>
      <c r="N59" s="2">
        <f t="shared" si="5"/>
        <v>7</v>
      </c>
      <c r="O59" s="2">
        <f t="shared" si="2"/>
        <v>8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0.19704433497536947</v>
      </c>
      <c r="D60" s="4">
        <f>'CV Rotina &lt;2A - procedência'!N60</f>
        <v>1.0114942528735633</v>
      </c>
      <c r="E60" s="4">
        <f>'CV Rotina &lt;2A - procedência'!H60</f>
        <v>0.90640394088669951</v>
      </c>
      <c r="F60" s="4">
        <f>'CV Rotina &lt;2A - procedência'!J60</f>
        <v>0.90640394088669951</v>
      </c>
      <c r="G60" s="4">
        <f>'CV Rotina &lt;2A - procedência'!L60</f>
        <v>1.0443349753694582</v>
      </c>
      <c r="H60" s="4">
        <f>'CV Rotina &lt;2A - procedência'!V60</f>
        <v>0.90640394088669951</v>
      </c>
      <c r="I60" s="4">
        <f>'CV Rotina &lt;2A - procedência'!P60</f>
        <v>0.99178981937602628</v>
      </c>
      <c r="J60" s="4">
        <f>'CV Rotina &lt;2A - procedência'!R60</f>
        <v>0.78817733990147787</v>
      </c>
      <c r="K60" s="4">
        <f>'CV Rotina &lt;2A - procedência'!T60</f>
        <v>1.0443349753694582</v>
      </c>
      <c r="L60" s="4">
        <f>'CV Rotina &lt;2A - procedência'!X60</f>
        <v>0.98522167487684731</v>
      </c>
      <c r="M60" s="2">
        <f t="shared" si="4"/>
        <v>1</v>
      </c>
      <c r="N60" s="2">
        <f t="shared" si="5"/>
        <v>4</v>
      </c>
      <c r="O60" s="2">
        <f t="shared" si="2"/>
        <v>5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0.25836216839677045</v>
      </c>
      <c r="D61" s="4">
        <f>'CV Rotina &lt;2A - procedência'!N61</f>
        <v>1.0749711649365628</v>
      </c>
      <c r="E61" s="4">
        <f>'CV Rotina &lt;2A - procedência'!H61</f>
        <v>1.0103806228373702</v>
      </c>
      <c r="F61" s="4">
        <f>'CV Rotina &lt;2A - procedência'!J61</f>
        <v>1.0103806228373702</v>
      </c>
      <c r="G61" s="4">
        <f>'CV Rotina &lt;2A - procedência'!L61</f>
        <v>1.0657439446366781</v>
      </c>
      <c r="H61" s="4">
        <f>'CV Rotina &lt;2A - procedência'!V61</f>
        <v>1.0934256055363323</v>
      </c>
      <c r="I61" s="4">
        <f>'CV Rotina &lt;2A - procedência'!P61</f>
        <v>1.0611303344867358</v>
      </c>
      <c r="J61" s="4">
        <f>'CV Rotina &lt;2A - procedência'!R61</f>
        <v>1.0611303344867358</v>
      </c>
      <c r="K61" s="4">
        <f>'CV Rotina &lt;2A - procedência'!T61</f>
        <v>1.1072664359861593</v>
      </c>
      <c r="L61" s="4">
        <f>'CV Rotina &lt;2A - procedência'!X61</f>
        <v>1.0519031141868511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0.62068965517241381</v>
      </c>
      <c r="D62" s="4">
        <f>'CV Rotina &lt;2A - procedência'!N62</f>
        <v>1.0574712643678161</v>
      </c>
      <c r="E62" s="4">
        <f>'CV Rotina &lt;2A - procedência'!H62</f>
        <v>0.7931034482758621</v>
      </c>
      <c r="F62" s="4">
        <f>'CV Rotina &lt;2A - procedência'!J62</f>
        <v>0.8045977011494253</v>
      </c>
      <c r="G62" s="4">
        <f>'CV Rotina &lt;2A - procedência'!L62</f>
        <v>1.0689655172413792</v>
      </c>
      <c r="H62" s="4">
        <f>'CV Rotina &lt;2A - procedência'!V62</f>
        <v>1.1264367816091954</v>
      </c>
      <c r="I62" s="4">
        <f>'CV Rotina &lt;2A - procedência'!P62</f>
        <v>1.0459770114942528</v>
      </c>
      <c r="J62" s="4">
        <f>'CV Rotina &lt;2A - procedência'!R62</f>
        <v>1.103448275862069</v>
      </c>
      <c r="K62" s="4">
        <f>'CV Rotina &lt;2A - procedência'!T62</f>
        <v>1.103448275862069</v>
      </c>
      <c r="L62" s="4">
        <f>'CV Rotina &lt;2A - procedência'!X62</f>
        <v>1.0804597701149425</v>
      </c>
      <c r="M62" s="2">
        <f t="shared" si="4"/>
        <v>1</v>
      </c>
      <c r="N62" s="2">
        <f t="shared" si="5"/>
        <v>6</v>
      </c>
      <c r="O62" s="2">
        <f t="shared" si="2"/>
        <v>7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0.50142450142450146</v>
      </c>
      <c r="D63" s="4">
        <f>'CV Rotina &lt;2A - procedência'!N63</f>
        <v>0.99145299145299148</v>
      </c>
      <c r="E63" s="4">
        <f>'CV Rotina &lt;2A - procedência'!H63</f>
        <v>0.77492877492877488</v>
      </c>
      <c r="F63" s="4">
        <f>'CV Rotina &lt;2A - procedência'!J63</f>
        <v>0.76353276353276356</v>
      </c>
      <c r="G63" s="4">
        <f>'CV Rotina &lt;2A - procedência'!L63</f>
        <v>0.98005698005698005</v>
      </c>
      <c r="H63" s="4">
        <f>'CV Rotina &lt;2A - procedência'!V63</f>
        <v>0.82051282051282048</v>
      </c>
      <c r="I63" s="4">
        <f>'CV Rotina &lt;2A - procedência'!P63</f>
        <v>0.88888888888888884</v>
      </c>
      <c r="J63" s="4">
        <f>'CV Rotina &lt;2A - procedência'!R63</f>
        <v>0.6951566951566952</v>
      </c>
      <c r="K63" s="4">
        <f>'CV Rotina &lt;2A - procedência'!T63</f>
        <v>0.9116809116809117</v>
      </c>
      <c r="L63" s="4">
        <f>'CV Rotina &lt;2A - procedência'!X63</f>
        <v>0.87749287749287752</v>
      </c>
      <c r="M63" s="2">
        <f t="shared" si="4"/>
        <v>1</v>
      </c>
      <c r="N63" s="2">
        <f t="shared" si="5"/>
        <v>1</v>
      </c>
      <c r="O63" s="2">
        <f t="shared" si="2"/>
        <v>2</v>
      </c>
      <c r="P63" s="2">
        <f t="shared" si="3"/>
        <v>1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0.85407925407925411</v>
      </c>
      <c r="D64" s="4">
        <f>'CV Rotina &lt;2A - procedência'!N64</f>
        <v>0.93240093240093236</v>
      </c>
      <c r="E64" s="4">
        <f>'CV Rotina &lt;2A - procedência'!H64</f>
        <v>0.82424242424242422</v>
      </c>
      <c r="F64" s="4">
        <f>'CV Rotina &lt;2A - procedência'!J64</f>
        <v>0.82983682983682983</v>
      </c>
      <c r="G64" s="4">
        <f>'CV Rotina &lt;2A - procedência'!L64</f>
        <v>0.91188811188811192</v>
      </c>
      <c r="H64" s="4">
        <f>'CV Rotina &lt;2A - procedência'!V64</f>
        <v>0.8372960372960373</v>
      </c>
      <c r="I64" s="4">
        <f>'CV Rotina &lt;2A - procedência'!P64</f>
        <v>0.86899766899766895</v>
      </c>
      <c r="J64" s="4">
        <f>'CV Rotina &lt;2A - procedência'!R64</f>
        <v>0.77389277389277389</v>
      </c>
      <c r="K64" s="4">
        <f>'CV Rotina &lt;2A - procedência'!T64</f>
        <v>0.87272727272727268</v>
      </c>
      <c r="L64" s="4">
        <f>'CV Rotina &lt;2A - procedência'!X64</f>
        <v>0.84475524475524477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0.70512820512820518</v>
      </c>
      <c r="D65" s="4">
        <f>'CV Rotina &lt;2A - procedência'!N65</f>
        <v>0.69658119658119655</v>
      </c>
      <c r="E65" s="4">
        <f>'CV Rotina &lt;2A - procedência'!H65</f>
        <v>0.75213675213675213</v>
      </c>
      <c r="F65" s="4">
        <f>'CV Rotina &lt;2A - procedência'!J65</f>
        <v>0.75641025641025639</v>
      </c>
      <c r="G65" s="4">
        <f>'CV Rotina &lt;2A - procedência'!L65</f>
        <v>0.70085470085470081</v>
      </c>
      <c r="H65" s="4">
        <f>'CV Rotina &lt;2A - procedência'!V65</f>
        <v>0.89743589743589747</v>
      </c>
      <c r="I65" s="4">
        <f>'CV Rotina &lt;2A - procedência'!P65</f>
        <v>0.71367521367521369</v>
      </c>
      <c r="J65" s="4">
        <f>'CV Rotina &lt;2A - procedência'!R65</f>
        <v>0.76923076923076927</v>
      </c>
      <c r="K65" s="4">
        <f>'CV Rotina &lt;2A - procedência'!T65</f>
        <v>0.80769230769230771</v>
      </c>
      <c r="L65" s="4">
        <f>'CV Rotina &lt;2A - procedência'!X65</f>
        <v>0.75213675213675213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0.59682539682539681</v>
      </c>
      <c r="D66" s="4">
        <f>'CV Rotina &lt;2A - procedência'!N66</f>
        <v>0.96507936507936509</v>
      </c>
      <c r="E66" s="4">
        <f>'CV Rotina &lt;2A - procedência'!H66</f>
        <v>0.92698412698412702</v>
      </c>
      <c r="F66" s="4">
        <f>'CV Rotina &lt;2A - procedência'!J66</f>
        <v>0.99047619047619051</v>
      </c>
      <c r="G66" s="4">
        <f>'CV Rotina &lt;2A - procedência'!L66</f>
        <v>0.99047619047619051</v>
      </c>
      <c r="H66" s="4">
        <f>'CV Rotina &lt;2A - procedência'!V66</f>
        <v>1.0793650793650793</v>
      </c>
      <c r="I66" s="4">
        <f>'CV Rotina &lt;2A - procedência'!P66</f>
        <v>0.9015873015873016</v>
      </c>
      <c r="J66" s="4">
        <f>'CV Rotina &lt;2A - procedência'!R66</f>
        <v>0.96507936507936509</v>
      </c>
      <c r="K66" s="4">
        <f>'CV Rotina &lt;2A - procedência'!T66</f>
        <v>1.1047619047619048</v>
      </c>
      <c r="L66" s="4">
        <f>'CV Rotina &lt;2A - procedência'!X66</f>
        <v>1.1174603174603175</v>
      </c>
      <c r="M66" s="2">
        <f t="shared" ref="M66:M79" si="6">COUNTIF(C66:D66,"&gt;=0,9")</f>
        <v>1</v>
      </c>
      <c r="N66" s="2">
        <f t="shared" ref="N66:N79" si="7">COUNTIFS(E66:L66,"&gt;=0,95")</f>
        <v>6</v>
      </c>
      <c r="O66" s="2">
        <f t="shared" si="2"/>
        <v>7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0.47179487179487178</v>
      </c>
      <c r="D67" s="4">
        <f>'CV Rotina &lt;2A - procedência'!N67</f>
        <v>0.86495726495726499</v>
      </c>
      <c r="E67" s="4">
        <f>'CV Rotina &lt;2A - procedência'!H67</f>
        <v>0.89572649572649576</v>
      </c>
      <c r="F67" s="4">
        <f>'CV Rotina &lt;2A - procedência'!J67</f>
        <v>0.89230769230769236</v>
      </c>
      <c r="G67" s="4">
        <f>'CV Rotina &lt;2A - procedência'!L67</f>
        <v>0.88205128205128203</v>
      </c>
      <c r="H67" s="4">
        <f>'CV Rotina &lt;2A - procedência'!V67</f>
        <v>1.1042735042735043</v>
      </c>
      <c r="I67" s="4">
        <f>'CV Rotina &lt;2A - procedência'!P67</f>
        <v>0.87863247863247862</v>
      </c>
      <c r="J67" s="4">
        <f>'CV Rotina &lt;2A - procedência'!R67</f>
        <v>0.96410256410256412</v>
      </c>
      <c r="K67" s="4">
        <f>'CV Rotina &lt;2A - procedência'!T67</f>
        <v>1.0324786324786326</v>
      </c>
      <c r="L67" s="4">
        <f>'CV Rotina &lt;2A - procedência'!X67</f>
        <v>1.0119658119658119</v>
      </c>
      <c r="M67" s="2">
        <f t="shared" si="6"/>
        <v>0</v>
      </c>
      <c r="N67" s="2">
        <f t="shared" si="7"/>
        <v>4</v>
      </c>
      <c r="O67" s="2">
        <f t="shared" ref="O67:O79" si="8">SUM(M67:N67)</f>
        <v>4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0.67647058823529416</v>
      </c>
      <c r="D68" s="4">
        <f>'CV Rotina &lt;2A - procedência'!N68</f>
        <v>0.96078431372549022</v>
      </c>
      <c r="E68" s="4">
        <f>'CV Rotina &lt;2A - procedência'!H68</f>
        <v>0.98039215686274506</v>
      </c>
      <c r="F68" s="4">
        <f>'CV Rotina &lt;2A - procedência'!J68</f>
        <v>0.98039215686274506</v>
      </c>
      <c r="G68" s="4">
        <f>'CV Rotina &lt;2A - procedência'!L68</f>
        <v>0.99019607843137258</v>
      </c>
      <c r="H68" s="4">
        <f>'CV Rotina &lt;2A - procedência'!V68</f>
        <v>0.79411764705882348</v>
      </c>
      <c r="I68" s="4">
        <f>'CV Rotina &lt;2A - procedência'!P68</f>
        <v>0.99019607843137258</v>
      </c>
      <c r="J68" s="4">
        <f>'CV Rotina &lt;2A - procedência'!R68</f>
        <v>0.68627450980392157</v>
      </c>
      <c r="K68" s="4">
        <f>'CV Rotina &lt;2A - procedência'!T68</f>
        <v>0.58823529411764708</v>
      </c>
      <c r="L68" s="4">
        <f>'CV Rotina &lt;2A - procedência'!X68</f>
        <v>0.57843137254901966</v>
      </c>
      <c r="M68" s="2">
        <f t="shared" si="6"/>
        <v>1</v>
      </c>
      <c r="N68" s="2">
        <f t="shared" si="7"/>
        <v>4</v>
      </c>
      <c r="O68" s="2">
        <f t="shared" si="8"/>
        <v>5</v>
      </c>
      <c r="P68" s="2">
        <f t="shared" si="9"/>
        <v>3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1.2637992831541218</v>
      </c>
      <c r="D69" s="4">
        <f>'CV Rotina &lt;2A - procedência'!N69</f>
        <v>0.82580645161290323</v>
      </c>
      <c r="E69" s="4">
        <f>'CV Rotina &lt;2A - procedência'!H69</f>
        <v>0.81362007168458783</v>
      </c>
      <c r="F69" s="4">
        <f>'CV Rotina &lt;2A - procedência'!J69</f>
        <v>0.80573476702508962</v>
      </c>
      <c r="G69" s="4">
        <f>'CV Rotina &lt;2A - procedência'!L69</f>
        <v>0.85949820788530462</v>
      </c>
      <c r="H69" s="4">
        <f>'CV Rotina &lt;2A - procedência'!V69</f>
        <v>0.83369175627240144</v>
      </c>
      <c r="I69" s="4">
        <f>'CV Rotina &lt;2A - procedência'!P69</f>
        <v>0.82508960573476697</v>
      </c>
      <c r="J69" s="4">
        <f>'CV Rotina &lt;2A - procedência'!R69</f>
        <v>0.64874551971326166</v>
      </c>
      <c r="K69" s="4">
        <f>'CV Rotina &lt;2A - procedência'!T69</f>
        <v>0.89032258064516134</v>
      </c>
      <c r="L69" s="4">
        <f>'CV Rotina &lt;2A - procedência'!X69</f>
        <v>0.753405017921147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0.71345029239766078</v>
      </c>
      <c r="D70" s="4">
        <f>'CV Rotina &lt;2A - procedência'!N70</f>
        <v>1.0994152046783625</v>
      </c>
      <c r="E70" s="4">
        <f>'CV Rotina &lt;2A - procedência'!H70</f>
        <v>0.94736842105263153</v>
      </c>
      <c r="F70" s="4">
        <f>'CV Rotina &lt;2A - procedência'!J70</f>
        <v>0.93567251461988299</v>
      </c>
      <c r="G70" s="4">
        <f>'CV Rotina &lt;2A - procedência'!L70</f>
        <v>1.0409356725146199</v>
      </c>
      <c r="H70" s="4">
        <f>'CV Rotina &lt;2A - procedência'!V70</f>
        <v>1.0175438596491229</v>
      </c>
      <c r="I70" s="4">
        <f>'CV Rotina &lt;2A - procedência'!P70</f>
        <v>0.86549707602339176</v>
      </c>
      <c r="J70" s="4">
        <f>'CV Rotina &lt;2A - procedência'!R70</f>
        <v>0.81871345029239762</v>
      </c>
      <c r="K70" s="4">
        <f>'CV Rotina &lt;2A - procedência'!T70</f>
        <v>1.1111111111111112</v>
      </c>
      <c r="L70" s="4">
        <f>'CV Rotina &lt;2A - procedência'!X70</f>
        <v>1.0994152046783625</v>
      </c>
      <c r="M70" s="2">
        <f t="shared" si="6"/>
        <v>1</v>
      </c>
      <c r="N70" s="2">
        <f t="shared" si="7"/>
        <v>4</v>
      </c>
      <c r="O70" s="2">
        <f t="shared" si="8"/>
        <v>5</v>
      </c>
      <c r="P70" s="2">
        <f t="shared" si="9"/>
        <v>2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1.1159322642950187</v>
      </c>
      <c r="D71" s="4">
        <f>'CV Rotina &lt;2A - procedência'!N71</f>
        <v>0.85289493778915693</v>
      </c>
      <c r="E71" s="4">
        <f>'CV Rotina &lt;2A - procedência'!H71</f>
        <v>0.81821856892602074</v>
      </c>
      <c r="F71" s="4">
        <f>'CV Rotina &lt;2A - procedência'!J71</f>
        <v>0.81678120648609798</v>
      </c>
      <c r="G71" s="4">
        <f>'CV Rotina &lt;2A - procedência'!L71</f>
        <v>0.89242240488703228</v>
      </c>
      <c r="H71" s="4">
        <f>'CV Rotina &lt;2A - procedência'!V71</f>
        <v>0.86690922157840367</v>
      </c>
      <c r="I71" s="4">
        <f>'CV Rotina &lt;2A - procedência'!P71</f>
        <v>0.80132956025692859</v>
      </c>
      <c r="J71" s="4">
        <f>'CV Rotina &lt;2A - procedência'!R71</f>
        <v>0.69945649732740423</v>
      </c>
      <c r="K71" s="4">
        <f>'CV Rotina &lt;2A - procedência'!T71</f>
        <v>0.85253559717917626</v>
      </c>
      <c r="L71" s="4">
        <f>'CV Rotina &lt;2A - procedência'!X71</f>
        <v>0.66424111754929704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9.0842490842490839E-2</v>
      </c>
      <c r="D72" s="4">
        <f>'CV Rotina &lt;2A - procedência'!N72</f>
        <v>0.84395604395604396</v>
      </c>
      <c r="E72" s="4">
        <f>'CV Rotina &lt;2A - procedência'!H72</f>
        <v>0.81172161172161172</v>
      </c>
      <c r="F72" s="4">
        <f>'CV Rotina &lt;2A - procedência'!J72</f>
        <v>0.81172161172161172</v>
      </c>
      <c r="G72" s="4">
        <f>'CV Rotina &lt;2A - procedência'!L72</f>
        <v>0.86153846153846159</v>
      </c>
      <c r="H72" s="4">
        <f>'CV Rotina &lt;2A - procedência'!V72</f>
        <v>0.9054945054945055</v>
      </c>
      <c r="I72" s="4">
        <f>'CV Rotina &lt;2A - procedência'!P72</f>
        <v>0.81172161172161172</v>
      </c>
      <c r="J72" s="4">
        <f>'CV Rotina &lt;2A - procedência'!R72</f>
        <v>0.75897435897435894</v>
      </c>
      <c r="K72" s="4">
        <f>'CV Rotina &lt;2A - procedência'!T72</f>
        <v>0.85860805860805856</v>
      </c>
      <c r="L72" s="4">
        <f>'CV Rotina &lt;2A - procedência'!X72</f>
        <v>0.75604395604395602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0.22764227642276422</v>
      </c>
      <c r="D73" s="4">
        <f>'CV Rotina &lt;2A - procedência'!N73</f>
        <v>1.0623306233062331</v>
      </c>
      <c r="E73" s="4">
        <f>'CV Rotina &lt;2A - procedência'!H73</f>
        <v>0.948509485094851</v>
      </c>
      <c r="F73" s="4">
        <f>'CV Rotina &lt;2A - procedência'!J73</f>
        <v>0.948509485094851</v>
      </c>
      <c r="G73" s="4">
        <f>'CV Rotina &lt;2A - procedência'!L73</f>
        <v>1.056910569105691</v>
      </c>
      <c r="H73" s="4">
        <f>'CV Rotina &lt;2A - procedência'!V73</f>
        <v>0.98102981029810299</v>
      </c>
      <c r="I73" s="4">
        <f>'CV Rotina &lt;2A - procedência'!P73</f>
        <v>1.0298102981029811</v>
      </c>
      <c r="J73" s="4">
        <f>'CV Rotina &lt;2A - procedência'!R73</f>
        <v>0.9159891598915989</v>
      </c>
      <c r="K73" s="4">
        <f>'CV Rotina &lt;2A - procedência'!T73</f>
        <v>1.0352303523035231</v>
      </c>
      <c r="L73" s="4">
        <f>'CV Rotina &lt;2A - procedência'!X73</f>
        <v>0.9322493224932249</v>
      </c>
      <c r="M73" s="2">
        <f t="shared" si="6"/>
        <v>1</v>
      </c>
      <c r="N73" s="2">
        <f t="shared" si="7"/>
        <v>4</v>
      </c>
      <c r="O73" s="2">
        <f t="shared" si="8"/>
        <v>5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1.6489151873767258</v>
      </c>
      <c r="D74" s="4">
        <f>'CV Rotina &lt;2A - procedência'!N74</f>
        <v>1.1479289940828403</v>
      </c>
      <c r="E74" s="4">
        <f>'CV Rotina &lt;2A - procedência'!H74</f>
        <v>1.1479289940828403</v>
      </c>
      <c r="F74" s="4">
        <f>'CV Rotina &lt;2A - procedência'!J74</f>
        <v>1.1479289940828403</v>
      </c>
      <c r="G74" s="4">
        <f>'CV Rotina &lt;2A - procedência'!L74</f>
        <v>1.1597633136094674</v>
      </c>
      <c r="H74" s="4">
        <f>'CV Rotina &lt;2A - procedência'!V74</f>
        <v>1.0729783037475344</v>
      </c>
      <c r="I74" s="4">
        <f>'CV Rotina &lt;2A - procedência'!P74</f>
        <v>1.1084812623274163</v>
      </c>
      <c r="J74" s="4">
        <f>'CV Rotina &lt;2A - procedência'!R74</f>
        <v>1.1005917159763314</v>
      </c>
      <c r="K74" s="4">
        <f>'CV Rotina &lt;2A - procedência'!T74</f>
        <v>1.069033530571992</v>
      </c>
      <c r="L74" s="4">
        <f>'CV Rotina &lt;2A - procedência'!X74</f>
        <v>1.0138067061143985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0.27965540092776675</v>
      </c>
      <c r="D75" s="4">
        <f>'CV Rotina &lt;2A - procedência'!N75</f>
        <v>0.86547382372432069</v>
      </c>
      <c r="E75" s="4">
        <f>'CV Rotina &lt;2A - procedência'!H75</f>
        <v>0.80318091451292251</v>
      </c>
      <c r="F75" s="4">
        <f>'CV Rotina &lt;2A - procedência'!J75</f>
        <v>0.79522862823061635</v>
      </c>
      <c r="G75" s="4">
        <f>'CV Rotina &lt;2A - procedência'!L75</f>
        <v>0.90523525513585157</v>
      </c>
      <c r="H75" s="4">
        <f>'CV Rotina &lt;2A - procedência'!V75</f>
        <v>0.83764082173624921</v>
      </c>
      <c r="I75" s="4">
        <f>'CV Rotina &lt;2A - procedência'!P75</f>
        <v>0.85487077534791256</v>
      </c>
      <c r="J75" s="4">
        <f>'CV Rotina &lt;2A - procedência'!R75</f>
        <v>0.6216037110669318</v>
      </c>
      <c r="K75" s="4">
        <f>'CV Rotina &lt;2A - procedência'!T75</f>
        <v>0.85884691848906558</v>
      </c>
      <c r="L75" s="4">
        <f>'CV Rotina &lt;2A - procedência'!X75</f>
        <v>0.70112657388999333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0.60256410256410253</v>
      </c>
      <c r="D76" s="4">
        <f>'CV Rotina &lt;2A - procedência'!N76</f>
        <v>1.1282051282051282</v>
      </c>
      <c r="E76" s="4">
        <f>'CV Rotina &lt;2A - procedência'!H76</f>
        <v>1.1282051282051282</v>
      </c>
      <c r="F76" s="4">
        <f>'CV Rotina &lt;2A - procedência'!J76</f>
        <v>1.1666666666666667</v>
      </c>
      <c r="G76" s="4">
        <f>'CV Rotina &lt;2A - procedência'!L76</f>
        <v>1.2051282051282051</v>
      </c>
      <c r="H76" s="4">
        <f>'CV Rotina &lt;2A - procedência'!V76</f>
        <v>1.1666666666666667</v>
      </c>
      <c r="I76" s="4">
        <f>'CV Rotina &lt;2A - procedência'!P76</f>
        <v>1.1282051282051282</v>
      </c>
      <c r="J76" s="4">
        <f>'CV Rotina &lt;2A - procedência'!R76</f>
        <v>1.0128205128205128</v>
      </c>
      <c r="K76" s="4">
        <f>'CV Rotina &lt;2A - procedência'!T76</f>
        <v>1.3717948717948718</v>
      </c>
      <c r="L76" s="4">
        <f>'CV Rotina &lt;2A - procedência'!X76</f>
        <v>1.2435897435897436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0.45497630331753552</v>
      </c>
      <c r="D77" s="4">
        <f>'CV Rotina &lt;2A - procedência'!N77</f>
        <v>1.0679304897314377</v>
      </c>
      <c r="E77" s="4">
        <f>'CV Rotina &lt;2A - procedência'!H77</f>
        <v>1.0173775671406002</v>
      </c>
      <c r="F77" s="4">
        <f>'CV Rotina &lt;2A - procedência'!J77</f>
        <v>0.99842022116903628</v>
      </c>
      <c r="G77" s="4">
        <f>'CV Rotina &lt;2A - procedência'!L77</f>
        <v>1.0426540284360191</v>
      </c>
      <c r="H77" s="4">
        <f>'CV Rotina &lt;2A - procedência'!V77</f>
        <v>1.1563981042654028</v>
      </c>
      <c r="I77" s="4">
        <f>'CV Rotina &lt;2A - procedência'!P77</f>
        <v>1.0300157977883095</v>
      </c>
      <c r="J77" s="4">
        <f>'CV Rotina &lt;2A - procedência'!R77</f>
        <v>0.97314375987361768</v>
      </c>
      <c r="K77" s="4">
        <f>'CV Rotina &lt;2A - procedência'!T77</f>
        <v>1.1879936808846761</v>
      </c>
      <c r="L77" s="4">
        <f>'CV Rotina &lt;2A - procedência'!X77</f>
        <v>1.1311216429699842</v>
      </c>
      <c r="M77" s="2">
        <f t="shared" si="6"/>
        <v>1</v>
      </c>
      <c r="N77" s="2">
        <f t="shared" si="7"/>
        <v>8</v>
      </c>
      <c r="O77" s="2">
        <f t="shared" si="8"/>
        <v>9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0.85535864978902953</v>
      </c>
      <c r="D78" s="4">
        <f>'CV Rotina &lt;2A - procedência'!N78</f>
        <v>0.75679324894514766</v>
      </c>
      <c r="E78" s="4">
        <f>'CV Rotina &lt;2A - procedência'!H78</f>
        <v>0.71426160337552747</v>
      </c>
      <c r="F78" s="4">
        <f>'CV Rotina &lt;2A - procedência'!J78</f>
        <v>0.71741209563994379</v>
      </c>
      <c r="G78" s="4">
        <f>'CV Rotina &lt;2A - procedência'!L78</f>
        <v>0.77862165963431784</v>
      </c>
      <c r="H78" s="4">
        <f>'CV Rotina &lt;2A - procedência'!V78</f>
        <v>0.75791842475386784</v>
      </c>
      <c r="I78" s="4">
        <f>'CV Rotina &lt;2A - procedência'!P78</f>
        <v>0.73744022503516171</v>
      </c>
      <c r="J78" s="4">
        <f>'CV Rotina &lt;2A - procedência'!R78</f>
        <v>0.67825597749648381</v>
      </c>
      <c r="K78" s="4">
        <f>'CV Rotina &lt;2A - procedência'!T78</f>
        <v>0.78942334739803099</v>
      </c>
      <c r="L78" s="4">
        <f>'CV Rotina &lt;2A - procedência'!X78</f>
        <v>0.65125175808720115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1.8079554091715226</v>
      </c>
      <c r="D79" s="4">
        <f>'CV Rotina &lt;2A - procedência'!N79</f>
        <v>0.81614728485769783</v>
      </c>
      <c r="E79" s="4">
        <f>'CV Rotina &lt;2A - procedência'!H79</f>
        <v>0.83033527573684651</v>
      </c>
      <c r="F79" s="4">
        <f>'CV Rotina &lt;2A - procedência'!J79</f>
        <v>0.82898403851026092</v>
      </c>
      <c r="G79" s="4">
        <f>'CV Rotina &lt;2A - procedência'!L79</f>
        <v>0.84857697829575207</v>
      </c>
      <c r="H79" s="4">
        <f>'CV Rotina &lt;2A - procedência'!V79</f>
        <v>0.82628156405708975</v>
      </c>
      <c r="I79" s="4">
        <f>'CV Rotina &lt;2A - procedência'!P79</f>
        <v>0.79689215437885319</v>
      </c>
      <c r="J79" s="4">
        <f>'CV Rotina &lt;2A - procedência'!R79</f>
        <v>0.64791825014779159</v>
      </c>
      <c r="K79" s="4">
        <f>'CV Rotina &lt;2A - procedência'!T79</f>
        <v>0.90397770458576132</v>
      </c>
      <c r="L79" s="4">
        <f>'CV Rotina &lt;2A - procedência'!X79</f>
        <v>0.74959885144835736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38" customFormat="1" x14ac:dyDescent="0.25">
      <c r="A81"/>
      <c r="B81" s="33" t="s">
        <v>111</v>
      </c>
      <c r="C81" s="4">
        <f>'CV Rotina &lt;2A - procedência'!F81</f>
        <v>0.74180327868852458</v>
      </c>
      <c r="D81" s="4">
        <f>'CV Rotina &lt;2A - procedência'!N81</f>
        <v>0.90027322404371579</v>
      </c>
      <c r="E81" s="4">
        <f>'CV Rotina &lt;2A - procedência'!H81</f>
        <v>0.87613843351548271</v>
      </c>
      <c r="F81" s="4">
        <f>'CV Rotina &lt;2A - procedência'!J81</f>
        <v>0.87135701275045541</v>
      </c>
      <c r="G81" s="4">
        <f>'CV Rotina &lt;2A - procedência'!L81</f>
        <v>0.9266848816029144</v>
      </c>
      <c r="H81" s="4">
        <f>'CV Rotina &lt;2A - procedência'!V81</f>
        <v>0.91917122040072863</v>
      </c>
      <c r="I81" s="4">
        <f>'CV Rotina &lt;2A - procedência'!P81</f>
        <v>0.88729508196721307</v>
      </c>
      <c r="J81" s="4">
        <f>'CV Rotina &lt;2A - procedência'!R81</f>
        <v>0.7741347905282332</v>
      </c>
      <c r="K81" s="4">
        <f>'CV Rotina &lt;2A - procedência'!T81</f>
        <v>0.93693078324225865</v>
      </c>
      <c r="L81" s="4">
        <f>'CV Rotina &lt;2A - procedência'!X81</f>
        <v>0.86065573770491799</v>
      </c>
      <c r="M81" s="2">
        <f>COUNTIF(C81:D81,"&gt;=0,9")</f>
        <v>1</v>
      </c>
      <c r="N81" s="2">
        <f>COUNTIFS(E81:L81,"&gt;=0,95")</f>
        <v>0</v>
      </c>
      <c r="O81" s="2">
        <f t="shared" ref="O81" si="10">SUM(M81:N81)</f>
        <v>1</v>
      </c>
      <c r="P81" s="2">
        <f t="shared" ref="P81" si="11">COUNTIF(E81:H81,"&gt;=0,95")</f>
        <v>0</v>
      </c>
    </row>
    <row r="82" spans="1:16" s="38" customFormat="1" x14ac:dyDescent="0.25">
      <c r="A82"/>
      <c r="B82" s="33" t="s">
        <v>112</v>
      </c>
      <c r="C82" s="4">
        <f>'CV Rotina &lt;2A - procedência'!F82</f>
        <v>1.1124237621860442</v>
      </c>
      <c r="D82" s="4">
        <f>'CV Rotina &lt;2A - procedência'!N82</f>
        <v>0.88190942707582964</v>
      </c>
      <c r="E82" s="4">
        <f>'CV Rotina &lt;2A - procedência'!H82</f>
        <v>0.83388560726120153</v>
      </c>
      <c r="F82" s="4">
        <f>'CV Rotina &lt;2A - procedência'!J82</f>
        <v>0.83100417807232385</v>
      </c>
      <c r="G82" s="4">
        <f>'CV Rotina &lt;2A - procedência'!L82</f>
        <v>0.88613552321951683</v>
      </c>
      <c r="H82" s="4">
        <f>'CV Rotina &lt;2A - procedência'!V82</f>
        <v>0.91879172069346393</v>
      </c>
      <c r="I82" s="4">
        <f>'CV Rotina &lt;2A - procedência'!P82</f>
        <v>0.84829275320558994</v>
      </c>
      <c r="J82" s="4">
        <f>'CV Rotina &lt;2A - procedência'!R82</f>
        <v>0.793929789175431</v>
      </c>
      <c r="K82" s="4">
        <f>'CV Rotina &lt;2A - procedência'!T82</f>
        <v>0.91341305287422558</v>
      </c>
      <c r="L82" s="4">
        <f>'CV Rotina &lt;2A - procedência'!X82</f>
        <v>0.85501608797963791</v>
      </c>
      <c r="M82" s="2">
        <f t="shared" ref="M82:M85" si="12">COUNTIF(C82:D82,"&gt;=0,9")</f>
        <v>1</v>
      </c>
      <c r="N82" s="2">
        <f t="shared" ref="N82:N85" si="13">COUNTIFS(E82:L82,"&gt;=0,95")</f>
        <v>0</v>
      </c>
      <c r="O82" s="2">
        <f t="shared" ref="O82:O85" si="14">SUM(M82:N82)</f>
        <v>1</v>
      </c>
      <c r="P82" s="2">
        <f t="shared" ref="P82:P85" si="15">COUNTIF(E82:H82,"&gt;=0,95")</f>
        <v>0</v>
      </c>
    </row>
    <row r="83" spans="1:16" s="38" customFormat="1" x14ac:dyDescent="0.25">
      <c r="A83"/>
      <c r="B83" s="33" t="s">
        <v>113</v>
      </c>
      <c r="C83" s="4">
        <f>'CV Rotina &lt;2A - procedência'!F83</f>
        <v>0.96065000911127552</v>
      </c>
      <c r="D83" s="4">
        <f>'CV Rotina &lt;2A - procedência'!N83</f>
        <v>0.84749868690441732</v>
      </c>
      <c r="E83" s="4">
        <f>'CV Rotina &lt;2A - procedência'!H83</f>
        <v>0.81422645271248029</v>
      </c>
      <c r="F83" s="4">
        <f>'CV Rotina &lt;2A - procedência'!J83</f>
        <v>0.81375481021749152</v>
      </c>
      <c r="G83" s="4">
        <f>'CV Rotina &lt;2A - procedência'!L83</f>
        <v>0.87562573024193113</v>
      </c>
      <c r="H83" s="4">
        <f>'CV Rotina &lt;2A - procedência'!V83</f>
        <v>0.84261075559271525</v>
      </c>
      <c r="I83" s="4">
        <f>'CV Rotina &lt;2A - procedência'!P83</f>
        <v>0.81727069063468072</v>
      </c>
      <c r="J83" s="4">
        <f>'CV Rotina &lt;2A - procedência'!R83</f>
        <v>0.71543878830755381</v>
      </c>
      <c r="K83" s="4">
        <f>'CV Rotina &lt;2A - procedência'!T83</f>
        <v>0.86456356990492111</v>
      </c>
      <c r="L83" s="4">
        <f>'CV Rotina &lt;2A - procedência'!X83</f>
        <v>0.72924505043358956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38" customFormat="1" x14ac:dyDescent="0.25">
      <c r="A84"/>
      <c r="B84" s="33" t="s">
        <v>114</v>
      </c>
      <c r="C84" s="4">
        <f>'CV Rotina &lt;2A - procedência'!F84</f>
        <v>0.98091111371354955</v>
      </c>
      <c r="D84" s="4">
        <f>'CV Rotina &lt;2A - procedência'!N84</f>
        <v>0.94765194987703483</v>
      </c>
      <c r="E84" s="4">
        <f>'CV Rotina &lt;2A - procedência'!H84</f>
        <v>0.91283132294960379</v>
      </c>
      <c r="F84" s="4">
        <f>'CV Rotina &lt;2A - procedência'!J84</f>
        <v>0.90736620213139707</v>
      </c>
      <c r="G84" s="4">
        <f>'CV Rotina &lt;2A - procedência'!L84</f>
        <v>0.96841940898622014</v>
      </c>
      <c r="H84" s="4">
        <f>'CV Rotina &lt;2A - procedência'!V84</f>
        <v>0.93375492836788065</v>
      </c>
      <c r="I84" s="4">
        <f>'CV Rotina &lt;2A - procedência'!P84</f>
        <v>0.91548581020416131</v>
      </c>
      <c r="J84" s="4">
        <f>'CV Rotina &lt;2A - procedência'!R84</f>
        <v>0.80212358980364606</v>
      </c>
      <c r="K84" s="4">
        <f>'CV Rotina &lt;2A - procedência'!T84</f>
        <v>0.93141273373150646</v>
      </c>
      <c r="L84" s="4">
        <f>'CV Rotina &lt;2A - procedência'!X84</f>
        <v>0.85271499394933048</v>
      </c>
      <c r="M84" s="2">
        <f t="shared" si="12"/>
        <v>2</v>
      </c>
      <c r="N84" s="2">
        <f t="shared" si="13"/>
        <v>1</v>
      </c>
      <c r="O84" s="2">
        <f t="shared" si="14"/>
        <v>3</v>
      </c>
      <c r="P84" s="2">
        <f t="shared" si="15"/>
        <v>1</v>
      </c>
    </row>
    <row r="85" spans="1:16" s="38" customFormat="1" x14ac:dyDescent="0.25">
      <c r="A85"/>
      <c r="B85" s="35" t="s">
        <v>110</v>
      </c>
      <c r="C85" s="43">
        <f>'CV Rotina &lt;2A - procedência'!F85</f>
        <v>0.9595992345787322</v>
      </c>
      <c r="D85" s="43">
        <f>'CV Rotina &lt;2A - procedência'!N85</f>
        <v>0.87425857761333514</v>
      </c>
      <c r="E85" s="43">
        <f>'CV Rotina &lt;2A - procedência'!H85</f>
        <v>0.83980190592438608</v>
      </c>
      <c r="F85" s="43">
        <f>'CV Rotina &lt;2A - procedência'!J85</f>
        <v>0.83771670512844965</v>
      </c>
      <c r="G85" s="43">
        <f>'CV Rotina &lt;2A - procedência'!L85</f>
        <v>0.89783151831861618</v>
      </c>
      <c r="H85" s="43">
        <f>'CV Rotina &lt;2A - procedência'!V85</f>
        <v>0.87608948562927924</v>
      </c>
      <c r="I85" s="43">
        <f>'CV Rotina &lt;2A - procedência'!P85</f>
        <v>0.84519291286022158</v>
      </c>
      <c r="J85" s="43">
        <f>'CV Rotina &lt;2A - procedência'!R85</f>
        <v>0.74650188494523173</v>
      </c>
      <c r="K85" s="43">
        <f>'CV Rotina &lt;2A - procedência'!T85</f>
        <v>0.889999300694855</v>
      </c>
      <c r="L85" s="43">
        <f>'CV Rotina &lt;2A - procedência'!X85</f>
        <v>0.78067883457618925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24" t="s">
        <v>159</v>
      </c>
      <c r="B88" s="5"/>
    </row>
    <row r="89" spans="1:16" x14ac:dyDescent="0.25">
      <c r="A89" s="24" t="s">
        <v>158</v>
      </c>
      <c r="B89" s="5"/>
    </row>
    <row r="90" spans="1:16" x14ac:dyDescent="0.25">
      <c r="A90" s="8" t="s">
        <v>160</v>
      </c>
    </row>
    <row r="91" spans="1:16" x14ac:dyDescent="0.25">
      <c r="A91" t="s">
        <v>161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CV Rotina &lt;2A - procedência</vt:lpstr>
      <vt:lpstr>CV Rotina &lt;2A - residência</vt:lpstr>
      <vt:lpstr>CV REF 1A e 4A - procedência</vt:lpstr>
      <vt:lpstr>CV REF 1A e 4A - residência</vt:lpstr>
      <vt:lpstr>Cobert. Meningo C Adolescentes</vt:lpstr>
      <vt:lpstr>Cobert. HPV 2023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2023-11-13T17:42:28Z</dcterms:modified>
</cp:coreProperties>
</file>